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https://aecom.sharepoint.com/sites/BNSF-GrantSupportServices-SouthwestandRedRiverDivisions/Shared Documents/General/Red River Division/400 - Technical/450_Grant Applications/Heartland Flyer/Working Files/BCA/"/>
    </mc:Choice>
  </mc:AlternateContent>
  <xr:revisionPtr revIDLastSave="35" documentId="8_{74CA7D59-21DF-420B-8F6E-E9A42860C29C}" xr6:coauthVersionLast="47" xr6:coauthVersionMax="47" xr10:uidLastSave="{3D3CAB51-44D4-463E-B1C3-CCADA3266125}"/>
  <bookViews>
    <workbookView xWindow="57480" yWindow="-120" windowWidth="29040" windowHeight="15840" tabRatio="900" xr2:uid="{00000000-000D-0000-FFFF-FFFF00000000}"/>
  </bookViews>
  <sheets>
    <sheet name="Summary" sheetId="16" r:id="rId1"/>
    <sheet name="Matrix" sheetId="48" r:id="rId2"/>
    <sheet name="Inputs" sheetId="17" r:id="rId3"/>
    <sheet name="VHT-VMT Summary" sheetId="44" r:id="rId4"/>
    <sheet name="1- VehOpCostSvgs" sheetId="45" r:id="rId5"/>
    <sheet name="2- O&amp;M Cost " sheetId="43" r:id="rId6"/>
    <sheet name="3-Residual Value" sheetId="20" r:id="rId7"/>
    <sheet name="4- TravelTimeSvgs" sheetId="56" r:id="rId8"/>
    <sheet name="5-Emissions Savings " sheetId="46" r:id="rId9"/>
    <sheet name="6-Safety" sheetId="61" r:id="rId10"/>
    <sheet name="7-ExtUser" sheetId="63" r:id="rId11"/>
    <sheet name="8-Capital Cost " sheetId="35" r:id="rId12"/>
    <sheet name="A.Resiliency-VHT" sheetId="54" r:id="rId13"/>
    <sheet name="B.Resiliency_Cap Cost" sheetId="57" r:id="rId14"/>
    <sheet name="C.Davis-Inputs" sheetId="66" r:id="rId15"/>
    <sheet name="D.Davis-TrafficAnalysis" sheetId="65" r:id="rId16"/>
    <sheet name="E. Davis-SafetyAnalysis" sheetId="64" r:id="rId17"/>
    <sheet name="F.Davis_CapCost" sheetId="58" r:id="rId18"/>
    <sheet name="F.ValleyView-Inputs" sheetId="67" r:id="rId19"/>
    <sheet name="G. ValleyView-Avoided Detours" sheetId="71" r:id="rId20"/>
    <sheet name="H.ValleyView-AvoidedTrainDelay" sheetId="72" r:id="rId21"/>
    <sheet name="I.ValleyView-Travel Time" sheetId="69" r:id="rId22"/>
    <sheet name="J.ValleyView-CapCost" sheetId="70" r:id="rId23"/>
    <sheet name="K.Deflator" sheetId="47" r:id="rId24"/>
    <sheet name="L.Emission Rates" sheetId="62" r:id="rId25"/>
  </sheets>
  <definedNames>
    <definedName name="\A" localSheetId="10">#REF!</definedName>
    <definedName name="\A" localSheetId="24">#REF!</definedName>
    <definedName name="\A" localSheetId="1">#REF!</definedName>
    <definedName name="\A">#REF!</definedName>
    <definedName name="\B" localSheetId="1">#REF!</definedName>
    <definedName name="\B">#REF!</definedName>
    <definedName name="\p" localSheetId="1">#REF!</definedName>
    <definedName name="\p">#REF!</definedName>
    <definedName name="\S">#REF!</definedName>
    <definedName name="_____________________________ALL2" localSheetId="10">#REF!</definedName>
    <definedName name="_____________________________ALL2" localSheetId="24">#REF!</definedName>
    <definedName name="_____________________________ALL2">#REF!</definedName>
    <definedName name="____________________________ALL2" localSheetId="10">#REF!</definedName>
    <definedName name="____________________________ALL2" localSheetId="24">#REF!</definedName>
    <definedName name="____________________________ALL2">#REF!</definedName>
    <definedName name="___________________________ALL2" localSheetId="10">#REF!</definedName>
    <definedName name="___________________________ALL2" localSheetId="24">#REF!</definedName>
    <definedName name="___________________________ALL2">#REF!</definedName>
    <definedName name="__________________________ALL2" localSheetId="10">#REF!</definedName>
    <definedName name="__________________________ALL2" localSheetId="24">#REF!</definedName>
    <definedName name="__________________________ALL2">#REF!</definedName>
    <definedName name="_________________________ALL2" localSheetId="10">#REF!</definedName>
    <definedName name="_________________________ALL2" localSheetId="24">#REF!</definedName>
    <definedName name="_________________________ALL2">#REF!</definedName>
    <definedName name="________________________ALL2" localSheetId="10">#REF!</definedName>
    <definedName name="________________________ALL2" localSheetId="24">#REF!</definedName>
    <definedName name="________________________ALL2">#REF!</definedName>
    <definedName name="_______________________ALL2" localSheetId="10">#REF!</definedName>
    <definedName name="_______________________ALL2" localSheetId="24">#REF!</definedName>
    <definedName name="_______________________ALL2">#REF!</definedName>
    <definedName name="______________________ALL2" localSheetId="10">#REF!</definedName>
    <definedName name="______________________ALL2" localSheetId="24">#REF!</definedName>
    <definedName name="______________________ALL2">#REF!</definedName>
    <definedName name="_____________________ALL2" localSheetId="10">#REF!</definedName>
    <definedName name="_____________________ALL2" localSheetId="24">#REF!</definedName>
    <definedName name="_____________________ALL2">#REF!</definedName>
    <definedName name="____________________ALL2" localSheetId="10">#REF!</definedName>
    <definedName name="____________________ALL2" localSheetId="24">#REF!</definedName>
    <definedName name="____________________ALL2">#REF!</definedName>
    <definedName name="___________________ALL2" localSheetId="10">#REF!</definedName>
    <definedName name="___________________ALL2" localSheetId="24">#REF!</definedName>
    <definedName name="___________________ALL2">#REF!</definedName>
    <definedName name="__________________ALL2" localSheetId="10">#REF!</definedName>
    <definedName name="__________________ALL2" localSheetId="24">#REF!</definedName>
    <definedName name="__________________ALL2">#REF!</definedName>
    <definedName name="_________________ALL2" localSheetId="10">#REF!</definedName>
    <definedName name="_________________ALL2" localSheetId="24">#REF!</definedName>
    <definedName name="_________________ALL2">#REF!</definedName>
    <definedName name="________________ALL2" localSheetId="10">#REF!</definedName>
    <definedName name="________________ALL2" localSheetId="24">#REF!</definedName>
    <definedName name="________________ALL2">#REF!</definedName>
    <definedName name="________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_______ALL2" localSheetId="10">#REF!</definedName>
    <definedName name="_______________ALL2" localSheetId="24">#REF!</definedName>
    <definedName name="_______________ALL2">#REF!</definedName>
    <definedName name="_______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______a2" hidden="1">{"TotalGeralDespesasPorArea",#N/A,FALSE,"VinculosAccessEfetivo"}</definedName>
    <definedName name="______________ALL2" localSheetId="10">#REF!</definedName>
    <definedName name="______________ALL2" localSheetId="24">#REF!</definedName>
    <definedName name="______________ALL2">#REF!</definedName>
    <definedName name="______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__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_ALL2" localSheetId="10">#REF!</definedName>
    <definedName name="_____________ALL2" localSheetId="24">#REF!</definedName>
    <definedName name="_____________ALL2">#REF!</definedName>
    <definedName name="__________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_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__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a2" hidden="1">{"TotalGeralDespesasPorArea",#N/A,FALSE,"VinculosAccessEfetivo"}</definedName>
    <definedName name="_________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ALL2" localSheetId="10">#REF!</definedName>
    <definedName name="____________ALL2" localSheetId="24">#REF!</definedName>
    <definedName name="____________ALL2">#REF!</definedName>
    <definedName name="_________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_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_RG1" localSheetId="10">#REF!</definedName>
    <definedName name="____________RG1" localSheetId="24">#REF!</definedName>
    <definedName name="____________RG1" localSheetId="1">#REF!</definedName>
    <definedName name="____________RG1">#REF!</definedName>
    <definedName name="____________RG2" localSheetId="1">#REF!</definedName>
    <definedName name="____________RG2">#REF!</definedName>
    <definedName name="____________RG3" localSheetId="1">#REF!</definedName>
    <definedName name="____________RG3">#REF!</definedName>
    <definedName name="____________RG4">#REF!</definedName>
    <definedName name="_________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a2" hidden="1">{"TotalGeralDespesasPorArea",#N/A,FALSE,"VinculosAccessEfetivo"}</definedName>
    <definedName name="________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ALL2" localSheetId="10">#REF!</definedName>
    <definedName name="___________ALL2" localSheetId="24">#REF!</definedName>
    <definedName name="___________ALL2">#REF!</definedName>
    <definedName name="________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_RG1" localSheetId="10">#REF!</definedName>
    <definedName name="___________RG1" localSheetId="24">#REF!</definedName>
    <definedName name="___________RG1" localSheetId="1">#REF!</definedName>
    <definedName name="___________RG1">#REF!</definedName>
    <definedName name="___________RG2" localSheetId="1">#REF!</definedName>
    <definedName name="___________RG2">#REF!</definedName>
    <definedName name="___________RG3" localSheetId="1">#REF!</definedName>
    <definedName name="___________RG3">#REF!</definedName>
    <definedName name="___________RG4">#REF!</definedName>
    <definedName name="________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ALL2" localSheetId="10">#REF!</definedName>
    <definedName name="__________ALL2" localSheetId="24">#REF!</definedName>
    <definedName name="__________ALL2">#REF!</definedName>
    <definedName name="_______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_RG1" localSheetId="10">#REF!</definedName>
    <definedName name="__________RG1" localSheetId="24">#REF!</definedName>
    <definedName name="__________RG1" localSheetId="1">#REF!</definedName>
    <definedName name="__________RG1">#REF!</definedName>
    <definedName name="__________RG2" localSheetId="1">#REF!</definedName>
    <definedName name="__________RG2">#REF!</definedName>
    <definedName name="__________RG3" localSheetId="1">#REF!</definedName>
    <definedName name="__________RG3">#REF!</definedName>
    <definedName name="__________RG4">#REF!</definedName>
    <definedName name="_______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a2" hidden="1">{"TotalGeralDespesasPorArea",#N/A,FALSE,"VinculosAccessEfetivo"}</definedName>
    <definedName name="______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ALL2" localSheetId="10">#REF!</definedName>
    <definedName name="_________ALL2" localSheetId="24">#REF!</definedName>
    <definedName name="_________ALL2">#REF!</definedName>
    <definedName name="______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_RG1" localSheetId="10">#REF!</definedName>
    <definedName name="_________RG1" localSheetId="24">#REF!</definedName>
    <definedName name="_________RG1" localSheetId="1">#REF!</definedName>
    <definedName name="_________RG1">#REF!</definedName>
    <definedName name="_________RG2" localSheetId="1">#REF!</definedName>
    <definedName name="_________RG2">#REF!</definedName>
    <definedName name="_________RG3" localSheetId="1">#REF!</definedName>
    <definedName name="_________RG3">#REF!</definedName>
    <definedName name="_________RG4">#REF!</definedName>
    <definedName name="______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_ALL2" localSheetId="10">#REF!</definedName>
    <definedName name="________ALL2" localSheetId="24">#REF!</definedName>
    <definedName name="________ALL2">#REF!</definedName>
    <definedName name="_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_RG1" localSheetId="10">#REF!</definedName>
    <definedName name="________RG1" localSheetId="24">#REF!</definedName>
    <definedName name="________RG1" localSheetId="1">#REF!</definedName>
    <definedName name="________RG1">#REF!</definedName>
    <definedName name="________RG2" localSheetId="1">#REF!</definedName>
    <definedName name="________RG2">#REF!</definedName>
    <definedName name="________RG3" localSheetId="1">#REF!</definedName>
    <definedName name="________RG3">#REF!</definedName>
    <definedName name="________RG4">#REF!</definedName>
    <definedName name="_______a2" hidden="1">{"TotalGeralDespesasPorArea",#N/A,FALSE,"VinculosAccessEfetivo"}</definedName>
    <definedName name="____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ALL2" localSheetId="10">#REF!</definedName>
    <definedName name="_______ALL2" localSheetId="24">#REF!</definedName>
    <definedName name="_______ALL2">#REF!</definedName>
    <definedName name="____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_RG1" localSheetId="10">#REF!</definedName>
    <definedName name="_______RG1" localSheetId="24">#REF!</definedName>
    <definedName name="_______RG1" localSheetId="1">#REF!</definedName>
    <definedName name="_______RG1">#REF!</definedName>
    <definedName name="_______RG2" localSheetId="1">#REF!</definedName>
    <definedName name="_______RG2">#REF!</definedName>
    <definedName name="_______RG3" localSheetId="1">#REF!</definedName>
    <definedName name="_______RG3">#REF!</definedName>
    <definedName name="_______RG4">#REF!</definedName>
    <definedName name="____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_ALL2" localSheetId="10">#REF!</definedName>
    <definedName name="______ALL2" localSheetId="24">#REF!</definedName>
    <definedName name="______ALL2">#REF!</definedName>
    <definedName name="______pag23" hidden="1">{#N/A,#N/A,FALSE,"PIPE-FAC";#N/A,#N/A,FALSE,"PIPE-FAC"}</definedName>
    <definedName name="_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_RG1" localSheetId="10">#REF!</definedName>
    <definedName name="______RG1" localSheetId="24">#REF!</definedName>
    <definedName name="______RG1" localSheetId="1">#REF!</definedName>
    <definedName name="______RG1">#REF!</definedName>
    <definedName name="______RG2" localSheetId="1">#REF!</definedName>
    <definedName name="______RG2">#REF!</definedName>
    <definedName name="______RG3" localSheetId="1">#REF!</definedName>
    <definedName name="______RG3">#REF!</definedName>
    <definedName name="______RG4">#REF!</definedName>
    <definedName name="_____a1" hidden="1">{#N/A,#N/A,FALSE,"Presentation by Unit";#N/A,#N/A,FALSE,"Presentation by BD";#N/A,#N/A,FALSE,"Presentation Split by Biggest U";#N/A,#N/A,FALSE,"Presentation Split by Area";#N/A,#N/A,FALSE,"Presentation Split by BD"}</definedName>
    <definedName name="_____a2" hidden="1">{"TotalGeralDespesasPorArea",#N/A,FALSE,"VinculosAccessEfetivo"}</definedName>
    <definedName name="__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ALL2" localSheetId="10">#REF!</definedName>
    <definedName name="_____ALL2" localSheetId="24">#REF!</definedName>
    <definedName name="_____ALL2">#REF!</definedName>
    <definedName name="__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_RG1" localSheetId="10">#REF!</definedName>
    <definedName name="_____RG1" localSheetId="24">#REF!</definedName>
    <definedName name="_____RG1" localSheetId="1">#REF!</definedName>
    <definedName name="_____RG1">#REF!</definedName>
    <definedName name="_____RG2" localSheetId="1">#REF!</definedName>
    <definedName name="_____RG2">#REF!</definedName>
    <definedName name="_____RG3" localSheetId="1">#REF!</definedName>
    <definedName name="_____RG3">#REF!</definedName>
    <definedName name="_____RG4">#REF!</definedName>
    <definedName name="__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a1" hidden="1">{#N/A,#N/A,FALSE,"Presentation by Unit";#N/A,#N/A,FALSE,"Presentation by BD";#N/A,#N/A,FALSE,"Presentation Split by Biggest U";#N/A,#N/A,FALSE,"Presentation Split by Area";#N/A,#N/A,FALSE,"Presentation Split by BD"}</definedName>
    <definedName name="_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ALL2" localSheetId="10">#REF!</definedName>
    <definedName name="____ALL2" localSheetId="24">#REF!</definedName>
    <definedName name="____ALL2">#REF!</definedName>
    <definedName name="_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cd1" hidden="1">{#N/A,#N/A,FALSE,"Job Sched"}</definedName>
    <definedName name="____cd2" hidden="1">{#N/A,#N/A,FALSE,"Job Sched"}</definedName>
    <definedName name="____CD3" hidden="1">{#N/A,#N/A,FALSE,"Job Sched"}</definedName>
    <definedName name="____cd4" hidden="1">{#N/A,#N/A,FALSE,"Job Sched"}</definedName>
    <definedName name="____Cd5" hidden="1">{#N/A,#N/A,FALSE,"A"}</definedName>
    <definedName name="____cd8" hidden="1">{#N/A,#N/A,FALSE,"Job Sched"}</definedName>
    <definedName name="_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mfg2" hidden="1">{"PAGE 1",#N/A,FALSE,"WEST_OT"}</definedName>
    <definedName name="____mfg3" hidden="1">{"PAGE 1",#N/A,FALSE,"WEST_OT"}</definedName>
    <definedName name="____mfg4" hidden="1">{"PAGE 1",#N/A,FALSE,"WEST_OT"}</definedName>
    <definedName name="____mfg5" hidden="1">{"PAGE 1",#N/A,FALSE,"WEST_OT"}</definedName>
    <definedName name="____pag23" hidden="1">{#N/A,#N/A,FALSE,"PIPE-FAC";#N/A,#N/A,FALSE,"PIPE-FAC"}</definedName>
    <definedName name="_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RG1" localSheetId="10">#REF!</definedName>
    <definedName name="____RG1" localSheetId="24">#REF!</definedName>
    <definedName name="____RG1" localSheetId="1">#REF!</definedName>
    <definedName name="____RG1">#REF!</definedName>
    <definedName name="____RG2" localSheetId="1">#REF!</definedName>
    <definedName name="____RG2">#REF!</definedName>
    <definedName name="____RG3" localSheetId="1">#REF!</definedName>
    <definedName name="____RG3">#REF!</definedName>
    <definedName name="____RG4">#REF!</definedName>
    <definedName name="____rod1" hidden="1">{#N/A,#N/A,FALSE,"Projections";#N/A,#N/A,FALSE,"Multiples Valuation";#N/A,#N/A,FALSE,"LBO";#N/A,#N/A,FALSE,"Multiples_Sensitivity";#N/A,#N/A,FALSE,"Summary"}</definedName>
    <definedName name="_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_xlfn.BAHTTEXT" hidden="1">#NAME?</definedName>
    <definedName name="___1S" hidden="1">#REF!</definedName>
    <definedName name="___a1" hidden="1">{#N/A,#N/A,FALSE,"Presentation by Unit";#N/A,#N/A,FALSE,"Presentation by BD";#N/A,#N/A,FALSE,"Presentation Split by Biggest U";#N/A,#N/A,FALSE,"Presentation Split by Area";#N/A,#N/A,FALSE,"Presentation Split by BD"}</definedName>
    <definedName name="___a2" hidden="1">{"TotalGeralDespesasPorArea",#N/A,FALSE,"VinculosAccessEfetivo"}</definedName>
    <definedName name="_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ALL2" localSheetId="10">#REF!</definedName>
    <definedName name="___ALL2" localSheetId="24">#REF!</definedName>
    <definedName name="___ALL2">#REF!</definedName>
    <definedName name="_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cd1" hidden="1">{#N/A,#N/A,FALSE,"Job Sched"}</definedName>
    <definedName name="___cd2" hidden="1">{#N/A,#N/A,FALSE,"Job Sched"}</definedName>
    <definedName name="___CD3" hidden="1">{#N/A,#N/A,FALSE,"Job Sched"}</definedName>
    <definedName name="___cd4" hidden="1">{#N/A,#N/A,FALSE,"Job Sched"}</definedName>
    <definedName name="___Cd5" hidden="1">{#N/A,#N/A,FALSE,"A"}</definedName>
    <definedName name="___cd8" hidden="1">{#N/A,#N/A,FALSE,"Job Sched"}</definedName>
    <definedName name="_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mfg2" hidden="1">{"PAGE 1",#N/A,FALSE,"WEST_OT"}</definedName>
    <definedName name="___mfg3" hidden="1">{"PAGE 1",#N/A,FALSE,"WEST_OT"}</definedName>
    <definedName name="___mfg4" hidden="1">{"PAGE 1",#N/A,FALSE,"WEST_OT"}</definedName>
    <definedName name="___mfg5" hidden="1">{"PAGE 1",#N/A,FALSE,"WEST_OT"}</definedName>
    <definedName name="___pag23" hidden="1">{#N/A,#N/A,FALSE,"PIPE-FAC";#N/A,#N/A,FALSE,"PIPE-FAC"}</definedName>
    <definedName name="___pag231" hidden="1">{#N/A,#N/A,FALSE,"PIPE-FAC";#N/A,#N/A,FALSE,"PIPE-FAC"}</definedName>
    <definedName name="___pag232" hidden="1">{#N/A,#N/A,FALSE,"PIPE-FAC";#N/A,#N/A,FALSE,"PIPE-FAC"}</definedName>
    <definedName name="_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RG1" localSheetId="10">#REF!</definedName>
    <definedName name="___RG1" localSheetId="24">#REF!</definedName>
    <definedName name="___RG1" localSheetId="1">#REF!</definedName>
    <definedName name="___RG1">#REF!</definedName>
    <definedName name="___RG2" localSheetId="1">#REF!</definedName>
    <definedName name="___RG2">#REF!</definedName>
    <definedName name="___RG3" localSheetId="1">#REF!</definedName>
    <definedName name="___RG3">#REF!</definedName>
    <definedName name="___RG4">#REF!</definedName>
    <definedName name="___thinkcellBMELAOTTTL6E3PKT2PW2J5M5X4" hidden="1">#REF!</definedName>
    <definedName name="_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_xlfn.BAHTTEXT" hidden="1">#NAME?</definedName>
    <definedName name="__123Graph_A" hidden="1">#REF!</definedName>
    <definedName name="__123Graph_Abis" hidden="1">#REF!</definedName>
    <definedName name="__123Graph_ABRANCHE" hidden="1">#REF!</definedName>
    <definedName name="__123Graph_ACHART1" hidden="1">#REF!</definedName>
    <definedName name="__123Graph_ACHART10" hidden="1">#REF!</definedName>
    <definedName name="__123Graph_ACHART11" hidden="1">#REF!</definedName>
    <definedName name="__123Graph_ACHART12" hidden="1">#REF!</definedName>
    <definedName name="__123Graph_ACHART13" hidden="1">#REF!</definedName>
    <definedName name="__123Graph_ACHART14" hidden="1">#REF!</definedName>
    <definedName name="__123Graph_ACHART15" hidden="1">#REF!</definedName>
    <definedName name="__123Graph_ACHART16" hidden="1">#REF!</definedName>
    <definedName name="__123Graph_ACHART17" hidden="1">#REF!</definedName>
    <definedName name="__123Graph_ACHART18" hidden="1">#REF!</definedName>
    <definedName name="__123Graph_ACHART19" hidden="1">#REF!</definedName>
    <definedName name="__123Graph_ACHART2" hidden="1">#REF!</definedName>
    <definedName name="__123Graph_ACHART20" hidden="1">#REF!</definedName>
    <definedName name="__123Graph_ACHART21" hidden="1">#REF!</definedName>
    <definedName name="__123Graph_ACHART22" hidden="1">#REF!</definedName>
    <definedName name="__123Graph_ACHART3" hidden="1">#REF!</definedName>
    <definedName name="__123Graph_ACHART4" hidden="1">#REF!</definedName>
    <definedName name="__123Graph_ACHART5" hidden="1">#REF!</definedName>
    <definedName name="__123Graph_ACHART6" hidden="1">#REF!</definedName>
    <definedName name="__123Graph_ACHART7" hidden="1">#REF!</definedName>
    <definedName name="__123Graph_ACHART8" hidden="1">#REF!</definedName>
    <definedName name="__123Graph_ACHART9" hidden="1">#REF!</definedName>
    <definedName name="__123Graph_ACODEV" hidden="1">#REF!</definedName>
    <definedName name="__123Graph_ACurrent" hidden="1">#REF!</definedName>
    <definedName name="__123Graph_ADSCR" hidden="1">#REF!</definedName>
    <definedName name="__123Graph_AGRAPH1" hidden="1">#REF!</definedName>
    <definedName name="__123Graph_AGraph17" hidden="1">#REF!</definedName>
    <definedName name="__123Graph_AMERC" hidden="1">#REF!</definedName>
    <definedName name="__123Graph_APROCEEDS" hidden="1">#REF!</definedName>
    <definedName name="__123Graph_ARESFIN" hidden="1">#REF!</definedName>
    <definedName name="__123Graph_ASLIDE17" hidden="1">#REF!</definedName>
    <definedName name="__123Graph_ASLIDEIII15" hidden="1">#REF!</definedName>
    <definedName name="__123Graph_ASLIDEIII25" hidden="1">#REF!</definedName>
    <definedName name="__123Graph_ASLIDEIII26" hidden="1">#REF!</definedName>
    <definedName name="__123Graph_ATOTAL" hidden="1">#REF!</definedName>
    <definedName name="__123Graph_ATRAIN" hidden="1">#REF!</definedName>
    <definedName name="__123Graph_AUNIT" hidden="1">#REF!</definedName>
    <definedName name="__123Graph_B" hidden="1">#REF!</definedName>
    <definedName name="__123Graph_BBRANCHE" hidden="1">#REF!</definedName>
    <definedName name="__123Graph_BCHART1" hidden="1">#REF!</definedName>
    <definedName name="__123Graph_BCHART10" hidden="1">#REF!</definedName>
    <definedName name="__123Graph_BCHART11" hidden="1">#REF!</definedName>
    <definedName name="__123Graph_BCHART12" hidden="1">#REF!</definedName>
    <definedName name="__123Graph_BCHART13" hidden="1">#REF!</definedName>
    <definedName name="__123Graph_BCHART14" hidden="1">#REF!</definedName>
    <definedName name="__123Graph_BCHART15" hidden="1">#REF!</definedName>
    <definedName name="__123Graph_BCHART16" hidden="1">#REF!</definedName>
    <definedName name="__123Graph_BCHART17" hidden="1">#REF!</definedName>
    <definedName name="__123Graph_BCHART18" hidden="1">#REF!</definedName>
    <definedName name="__123Graph_BCHART19" hidden="1">#REF!</definedName>
    <definedName name="__123Graph_BCHART2" hidden="1">#REF!</definedName>
    <definedName name="__123Graph_BCHART20" hidden="1">#REF!</definedName>
    <definedName name="__123Graph_BCHART22" hidden="1">#REF!</definedName>
    <definedName name="__123Graph_BCHART3" hidden="1">#REF!</definedName>
    <definedName name="__123Graph_BCHART4" hidden="1">#REF!</definedName>
    <definedName name="__123Graph_BCHART6" hidden="1">#REF!</definedName>
    <definedName name="__123Graph_BCHART7" hidden="1">#REF!</definedName>
    <definedName name="__123Graph_BCHART8" hidden="1">#REF!</definedName>
    <definedName name="__123Graph_BCHART9" hidden="1">#REF!</definedName>
    <definedName name="__123Graph_BCODEV" hidden="1">#REF!</definedName>
    <definedName name="__123Graph_BCurrent" hidden="1">#REF!</definedName>
    <definedName name="__123Graph_BDSCR" hidden="1">#REF!</definedName>
    <definedName name="__123Graph_BFUEL" hidden="1">#REF!</definedName>
    <definedName name="__123Graph_BGraph17" hidden="1">#REF!</definedName>
    <definedName name="__123Graph_BMERC" hidden="1">#REF!</definedName>
    <definedName name="__123Graph_BPROCEEDS" hidden="1">#REF!</definedName>
    <definedName name="__123Graph_BRESFIN" hidden="1">#REF!</definedName>
    <definedName name="__123Graph_BSLIDE17" hidden="1">#REF!</definedName>
    <definedName name="__123Graph_BSLIDEIII15" hidden="1">#REF!</definedName>
    <definedName name="__123Graph_BSLIDEIII25" hidden="1">#REF!</definedName>
    <definedName name="__123Graph_BSLIDEIII26" hidden="1">#REF!</definedName>
    <definedName name="__123Graph_BTRAIN" hidden="1">#REF!</definedName>
    <definedName name="__123Graph_BUNIT" hidden="1">#REF!</definedName>
    <definedName name="__123Graph_C" hidden="1">#REF!</definedName>
    <definedName name="__123Graph_CBRANCHE" hidden="1">#REF!</definedName>
    <definedName name="__123Graph_CCHART1" hidden="1">#REF!</definedName>
    <definedName name="__123Graph_CCHART10" hidden="1">#REF!</definedName>
    <definedName name="__123Graph_CCHART11" hidden="1">#REF!</definedName>
    <definedName name="__123Graph_CCHART14" hidden="1">#REF!</definedName>
    <definedName name="__123Graph_CCHART15" hidden="1">#REF!</definedName>
    <definedName name="__123Graph_CCHART2" hidden="1">#REF!</definedName>
    <definedName name="__123Graph_CCHART22" hidden="1">#REF!</definedName>
    <definedName name="__123Graph_CCHART3" hidden="1">#REF!</definedName>
    <definedName name="__123Graph_CCHART6" hidden="1">#REF!</definedName>
    <definedName name="__123Graph_CCHART7" hidden="1">#REF!</definedName>
    <definedName name="__123Graph_CCHART8" hidden="1">#REF!</definedName>
    <definedName name="__123Graph_CCODEV" hidden="1">#REF!</definedName>
    <definedName name="__123Graph_CCurrent" hidden="1">#REF!</definedName>
    <definedName name="__123Graph_CGraph17" hidden="1">#REF!</definedName>
    <definedName name="__123Graph_CMERC" hidden="1">#REF!</definedName>
    <definedName name="__123Graph_CPROCEEDS" hidden="1">#REF!</definedName>
    <definedName name="__123Graph_CRESFIN" hidden="1">#REF!</definedName>
    <definedName name="__123Graph_CSLIDEIII25" hidden="1">#REF!</definedName>
    <definedName name="__123Graph_CSLIDEIII26" hidden="1">#REF!</definedName>
    <definedName name="__123Graph_CTRAIN" hidden="1">#REF!</definedName>
    <definedName name="__123Graph_D" hidden="1">#REF!</definedName>
    <definedName name="__123Graph_DCHART10" hidden="1">#REF!</definedName>
    <definedName name="__123Graph_DCHART14" hidden="1">#REF!</definedName>
    <definedName name="__123Graph_DCURRENT" hidden="1">#REF!</definedName>
    <definedName name="__123Graph_DGraph17" hidden="1">#REF!</definedName>
    <definedName name="__123Graph_DSLIDEIII25" hidden="1">#REF!</definedName>
    <definedName name="__123Graph_DTRAIN" hidden="1">#REF!</definedName>
    <definedName name="__123Graph_E" hidden="1">#REF!</definedName>
    <definedName name="__123Graph_ECURRENT" hidden="1">#REF!</definedName>
    <definedName name="__123Graph_EGraph17" hidden="1">#REF!</definedName>
    <definedName name="__123Graph_ETRAIN" hidden="1">#REF!</definedName>
    <definedName name="__123Graph_F" hidden="1">#REF!</definedName>
    <definedName name="__123Graph_FCURRENT" hidden="1">#REF!</definedName>
    <definedName name="__123Graph_LBL_CCHART22" hidden="1">#REF!</definedName>
    <definedName name="__123Graph_LBL_D" hidden="1">#REF!</definedName>
    <definedName name="__123Graph_X" hidden="1">#REF!</definedName>
    <definedName name="__123Graph_x2" hidden="1">#REF!</definedName>
    <definedName name="__123Graph_XBRANCHE" hidden="1">#REF!</definedName>
    <definedName name="__123Graph_XCHART1" hidden="1">#REF!</definedName>
    <definedName name="__123Graph_XCHART10" hidden="1">#REF!</definedName>
    <definedName name="__123Graph_XCHART11" hidden="1">#REF!</definedName>
    <definedName name="__123Graph_XCHART12" hidden="1">#REF!</definedName>
    <definedName name="__123Graph_XCHART13" hidden="1">#REF!</definedName>
    <definedName name="__123Graph_XCHART14" hidden="1">#REF!</definedName>
    <definedName name="__123Graph_XCHART15" hidden="1">#REF!</definedName>
    <definedName name="__123Graph_XCHART16" hidden="1">#REF!</definedName>
    <definedName name="__123Graph_XCHART17" hidden="1">#REF!</definedName>
    <definedName name="__123Graph_XCHART18" hidden="1">#REF!</definedName>
    <definedName name="__123Graph_XCHART19" hidden="1">#REF!</definedName>
    <definedName name="__123Graph_XCHART2" hidden="1">#REF!</definedName>
    <definedName name="__123Graph_XCHART20" hidden="1">#REF!</definedName>
    <definedName name="__123Graph_XCHART21" hidden="1">#REF!</definedName>
    <definedName name="__123Graph_XCHART22" hidden="1">#REF!</definedName>
    <definedName name="__123Graph_XCHART3" hidden="1">#REF!</definedName>
    <definedName name="__123Graph_XCHART4" hidden="1">#REF!</definedName>
    <definedName name="__123Graph_XCHART5" hidden="1">#REF!</definedName>
    <definedName name="__123Graph_XCHART6" hidden="1">#REF!</definedName>
    <definedName name="__123Graph_XCHART7" hidden="1">#REF!</definedName>
    <definedName name="__123Graph_XCHART8" hidden="1">#REF!</definedName>
    <definedName name="__123Graph_XCHART9" hidden="1">#REF!</definedName>
    <definedName name="__123Graph_XCODEV" hidden="1">#REF!</definedName>
    <definedName name="__123Graph_XMERC" hidden="1">#REF!</definedName>
    <definedName name="__123Graph_XPICCUM" hidden="1">#REF!</definedName>
    <definedName name="__123Graph_XPROCEEDS" hidden="1">#REF!</definedName>
    <definedName name="__123Graph_XSLIDE17" hidden="1">#REF!</definedName>
    <definedName name="__123Graph_XSLIDEIII15" hidden="1">#REF!</definedName>
    <definedName name="__123Graph_XSLIDEIII25" hidden="1">#REF!</definedName>
    <definedName name="__123Graph_XSLIDEIII26" hidden="1">#REF!</definedName>
    <definedName name="__123Graph_XTOTAL" hidden="1">#REF!</definedName>
    <definedName name="__123Graph_XTRAIN" hidden="1">#REF!</definedName>
    <definedName name="__123Graph_XUNIT" hidden="1">#REF!</definedName>
    <definedName name="__123Graph_XUSS" hidden="1">#REF!</definedName>
    <definedName name="__1S" hidden="1">#REF!</definedName>
    <definedName name="__2_0_S" hidden="1">#REF!</definedName>
    <definedName name="__a1" hidden="1">{#N/A,#N/A,FALSE,"Presentation by Unit";#N/A,#N/A,FALSE,"Presentation by BD";#N/A,#N/A,FALSE,"Presentation Split by Biggest U";#N/A,#N/A,FALSE,"Presentation Split by Area";#N/A,#N/A,FALSE,"Presentation Split by BD"}</definedName>
    <definedName name="__A11" hidden="1">{#N/A,#N/A,FALSE,"Umsatz 99";#N/A,#N/A,FALSE,"ER 99 "}</definedName>
    <definedName name="__a2" hidden="1">{"TotalGeralDespesasPorArea",#N/A,FALSE,"VinculosAccessEfetivo"}</definedName>
    <definedName name="__aaa1" hidden="1">{#N/A,#N/A,FALSE,"REPORT"}</definedName>
    <definedName name="__aas1" hidden="1">{#N/A,#N/A,FALSE,"REPORT"}</definedName>
    <definedName name="__ACS2000" hidden="1">{#N/A,#N/A,FALSE,"REPORT"}</definedName>
    <definedName name="_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ALL2" localSheetId="10">#REF!</definedName>
    <definedName name="__ALL2" localSheetId="24">#REF!</definedName>
    <definedName name="__ALL2">#REF!</definedName>
    <definedName name="__AR11" hidden="1">{"AR9907",#N/A,TRUE,"AR 9907"}</definedName>
    <definedName name="_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b111" hidden="1">{#N/A,#N/A,FALSE,"Pharm";#N/A,#N/A,FALSE,"WWCM"}</definedName>
    <definedName name="__bob2" hidden="1">{"Total",#N/A,FALSE,"IndivPort";"Tilbury",#N/A,FALSE,"IndivPort";"Purfleet",#N/A,FALSE,"IndivPort";"Seaforth",#N/A,FALSE,"IndivPort";"Repo",#N/A,FALSE,"IndivPort";"Alcan",#N/A,FALSE,"IndivPort";"Bulk",#N/A,FALSE,"IndivPort";"Thamesport",#N/A,FALSE,"IndivPort";"Soton",#N/A,FALSE,"IndivPort";"Felixstowe",#N/A,FALSE,"IndivPort"}</definedName>
    <definedName name="__c" hidden="1">{"Fiesta Facer Page",#N/A,FALSE,"Q_C_S";"Fiesta Main Page",#N/A,FALSE,"V_L";"Fiesta 95BP Struct",#N/A,FALSE,"StructBP";"Fiesta Post 95BP Struct",#N/A,FALSE,"AdjStructBP"}</definedName>
    <definedName name="__cd1" hidden="1">{#N/A,#N/A,FALSE,"Job Sched"}</definedName>
    <definedName name="__cd2" hidden="1">{#N/A,#N/A,FALSE,"Job Sched"}</definedName>
    <definedName name="__CD3" hidden="1">{#N/A,#N/A,FALSE,"Job Sched"}</definedName>
    <definedName name="__cd4" hidden="1">{#N/A,#N/A,FALSE,"Job Sched"}</definedName>
    <definedName name="__Cd5" hidden="1">{#N/A,#N/A,FALSE,"A"}</definedName>
    <definedName name="__cd8" hidden="1">{#N/A,#N/A,FALSE,"Job Sched"}</definedName>
    <definedName name="_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_FDS_HYPERLINK_TOGGLE_STATE__" hidden="1">"ON"</definedName>
    <definedName name="__FDS_UNIQUE_RANGE_ID_GENERATOR_COUNTER" hidden="1">3</definedName>
    <definedName name="__FDS_USED_FOR_REUSING_RANGE_IDS_RECYCLE" hidden="1">{152,168,338,189,173,195,158,390,7,11,232,378,159,175,261,183,177,129,8,155,265,394,57}</definedName>
    <definedName name="__hod2" hidden="1">{#N/A,#N/A,FALSE,"TS";#N/A,#N/A,FALSE,"Combo";#N/A,#N/A,FALSE,"FAIR";#N/A,#N/A,FALSE,"RBC";#N/A,#N/A,FALSE,"xxxx";#N/A,#N/A,FALSE,"A_D";#N/A,#N/A,FALSE,"WACC";#N/A,#N/A,FALSE,"DCF";#N/A,#N/A,FALSE,"LBO";#N/A,#N/A,FALSE,"AcqMults";#N/A,#N/A,FALSE,"CompMults"}</definedName>
    <definedName name="_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_ibo2" hidden="1">{#N/A,#N/A,FALSE,"Summary";#N/A,#N/A,FALSE,"Projections";#N/A,#N/A,FALSE,"Mkt Mults";#N/A,#N/A,FALSE,"DCF";#N/A,#N/A,FALSE,"Accr Dil";#N/A,#N/A,FALSE,"PIC LBO";#N/A,#N/A,FALSE,"MULT10_4";#N/A,#N/A,FALSE,"CBI LBO"}</definedName>
    <definedName name="_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IntlFixup" hidden="1">TRUE</definedName>
    <definedName name="__IntlFixupTable" hidden="1">#REF!</definedName>
    <definedName name="__Key2" hidden="1">#REF!</definedName>
    <definedName name="__key6" hidden="1">#REF!</definedName>
    <definedName name="__mfg2" hidden="1">{"PAGE 1",#N/A,FALSE,"WEST_OT"}</definedName>
    <definedName name="__mfg3" hidden="1">{"PAGE 1",#N/A,FALSE,"WEST_OT"}</definedName>
    <definedName name="__mfg4" hidden="1">{"PAGE 1",#N/A,FALSE,"WEST_OT"}</definedName>
    <definedName name="__mfg5" hidden="1">{"PAGE 1",#N/A,FALSE,"WEST_OT"}</definedName>
    <definedName name="__na2" hidden="1">"100"</definedName>
    <definedName name="__na3" hidden="1">"50"</definedName>
    <definedName name="__na4" hidden="1">"IQ_LTM_DATE"</definedName>
    <definedName name="__new1" hidden="1">{#N/A,#N/A,FALSE,"Pharm";#N/A,#N/A,FALSE,"WWCM"}</definedName>
    <definedName name="__pag23" hidden="1">{#N/A,#N/A,FALSE,"PIPE-FAC";#N/A,#N/A,FALSE,"PIPE-FAC"}</definedName>
    <definedName name="__pag231" hidden="1">{#N/A,#N/A,FALSE,"PIPE-FAC";#N/A,#N/A,FALSE,"PIPE-FAC"}</definedName>
    <definedName name="__pag232" hidden="1">{#N/A,#N/A,FALSE,"PIPE-FAC";#N/A,#N/A,FALSE,"PIPE-FAC"}</definedName>
    <definedName name="_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q3" hidden="1">#REF!</definedName>
    <definedName name="__r" hidden="1">{#N/A,#N/A,FALSE,"Pharm";#N/A,#N/A,FALSE,"WWCM"}</definedName>
    <definedName name="__RG1" localSheetId="10">#REF!</definedName>
    <definedName name="__RG1" localSheetId="24">#REF!</definedName>
    <definedName name="__RG1" localSheetId="1">#REF!</definedName>
    <definedName name="__RG1">#REF!</definedName>
    <definedName name="__RG2" localSheetId="1">#REF!</definedName>
    <definedName name="__RG2">#REF!</definedName>
    <definedName name="__RG3" localSheetId="1">#REF!</definedName>
    <definedName name="__RG3">#REF!</definedName>
    <definedName name="__RG4">#REF!</definedName>
    <definedName name="__rod1" hidden="1">{#N/A,#N/A,FALSE,"Projections";#N/A,#N/A,FALSE,"Multiples Valuation";#N/A,#N/A,FALSE,"LBO";#N/A,#N/A,FALSE,"Multiples_Sensitivity";#N/A,#N/A,FALSE,"Summary"}</definedName>
    <definedName name="__tm1" hidden="1">{#N/A,#N/A,FALSE,"Pharm";#N/A,#N/A,FALSE,"WWCM"}</definedName>
    <definedName name="__wr1" hidden="1">{"hist_bs",#N/A,FALSE,"Exhibit D,E1,E2";#N/A,#N/A,FALSE,"Exhibit E3";#N/A,#N/A,FALSE,"Mgmt. Projtn";#N/A,#N/A,FALSE,"Exhibit B-1";#N/A,#N/A,FALSE,"Exhibit A";#N/A,#N/A,FALSE,"WACC";#N/A,#N/A,FALSE,"Control";"hist_inc",#N/A,FALSE,"Exhibit D,E1,E2"}</definedName>
    <definedName name="_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_X2" hidden="1">{#N/A,#N/A,FALSE,"Other";#N/A,#N/A,FALSE,"Ace";#N/A,#N/A,FALSE,"Derm"}</definedName>
    <definedName name="__xlfn.BAHTTEXT" hidden="1">#NAME?</definedName>
    <definedName name="__xlfn.RTD" hidden="1">#NAME?</definedName>
    <definedName name="_1__123Graph_ACHART_1" hidden="1">#REF!</definedName>
    <definedName name="_1__123Graph_ACHART_2" hidden="1">#REF!</definedName>
    <definedName name="_1__123Graph_AGRAFICO_1" hidden="1">#REF!</definedName>
    <definedName name="_1__FDSAUDITLINK__" hidden="1">{"fdsup://Directions/FactSet Auditing Viewer?action=AUDIT_VALUE&amp;DB=129&amp;ID1=12541W20&amp;VALUEID=03501&amp;SDATE=201003&amp;PERIODTYPE=QTR_STD&amp;window=popup_no_bar&amp;width=385&amp;height=120&amp;START_MAXIMIZED=FALSE&amp;creator=factset&amp;display_string=Audit"}</definedName>
    <definedName name="_1_0_Table2_" hidden="1">#REF!</definedName>
    <definedName name="_1_1__1_WEBI_DataGrid" hidden="1">#REF!</definedName>
    <definedName name="_10__123Graph_ACHART_21" hidden="1">#REF!</definedName>
    <definedName name="_10__123Graph_AChart_5" hidden="1">#REF!</definedName>
    <definedName name="_10__123Graph_AGRAFICO_4" hidden="1">#REF!</definedName>
    <definedName name="_10__123Graph_AGRAFICO_5" hidden="1">#REF!</definedName>
    <definedName name="_10__123Graph_BCHART_3" hidden="1">#REF!</definedName>
    <definedName name="_10__123Graph_BDIAGR_2" hidden="1">#REF!</definedName>
    <definedName name="_10__123Graph_DCHART_1" hidden="1">#REF!</definedName>
    <definedName name="_10__123Graph_ECHART_2" hidden="1">#REF!</definedName>
    <definedName name="_10__FDSAUDITLINK__" hidden="1">{"fdsup://directions/FAT Viewer?action=UPDATE&amp;creator=factset&amp;DYN_ARGS=TRUE&amp;DOC_NAME=FAT:FQL_AUDITING_CLIENT_TEMPLATE.FAT&amp;display_string=Audit&amp;VAR:KEY=DUVGHOPMXA&amp;VAR:QUERY=RkZfRUJJVERBX09QRVIoQU5OLE5PVyxOT1csRCwsVVNEKQ==&amp;WINDOW=FIRST_POPUP&amp;HEIGHT=450&amp;WIDTH=","450&amp;START_MAXIMIZED=FALSE&amp;VAR:CALENDAR=US&amp;VAR:SYMBOL=656247&amp;VAR:INDEX=0"}</definedName>
    <definedName name="_10_123Graph_AChart_6" hidden="1">#REF!</definedName>
    <definedName name="_10_4__1_WEBI_DataGrid" hidden="1">#REF!</definedName>
    <definedName name="_11__123Graph_AChart_1" hidden="1">#REF!</definedName>
    <definedName name="_11__123Graph_ACHART_23" hidden="1">#REF!</definedName>
    <definedName name="_11__123Graph_AChart_6" hidden="1">#REF!</definedName>
    <definedName name="_11__123Graph_AGRAFICO_5" hidden="1">#REF!</definedName>
    <definedName name="_11__123Graph_AGRAFICO_6" hidden="1">#REF!</definedName>
    <definedName name="_11__123Graph_BDIAGR_4" hidden="1">#REF!</definedName>
    <definedName name="_11__123Graph_DCHART_2" hidden="1">#REF!</definedName>
    <definedName name="_11__123Graph_ECHART_3" hidden="1">#REF!</definedName>
    <definedName name="_11__FDSAUDITLINK__" hidden="1">{"fdsup://directions/FAT Viewer?action=UPDATE&amp;creator=factset&amp;DYN_ARGS=TRUE&amp;DOC_NAME=FAT:FQL_AUDITING_CLIENT_TEMPLATE.FAT&amp;display_string=Audit&amp;VAR:KEY=FKDAFEBINY&amp;VAR:QUERY=RkZfRUJJVERBX09QRVIoTFRNLDQwMzUyKQ==&amp;WINDOW=FIRST_POPUP&amp;HEIGHT=450&amp;WIDTH=450&amp;START_MA","XIMIZED=FALSE&amp;VAR:CALENDAR=US&amp;VAR:SYMBOL=WSII&amp;VAR:INDEX=0"}</definedName>
    <definedName name="_11_0_Table2_" hidden="1">#REF!</definedName>
    <definedName name="_11_4__1_WEBI_HHeading" hidden="1">#REF!</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9__FDSAUDITLINK__" hidden="1">{"fdsup://directions/FAT Viewer?action=UPDATE&amp;creator=factset&amp;DYN_ARGS=TRUE&amp;DOC_NAME=FAT:FQL_AUDITING_CLIENT_TEMPLATE.FAT&amp;display_string=Audit&amp;VAR:KEY=UFAJKPWNKB&amp;VAR:QUERY=RkZfRUJJVChBTk4sTk9XLE5PVyxELCxVU0Qp&amp;WINDOW=FIRST_POPUP&amp;HEIGHT=450&amp;WIDTH=450&amp;START_MA","XIMIZED=FALSE&amp;VAR:CALENDAR=US&amp;VAR:SYMBOL=656247&amp;VAR:INDEX=0"}</definedName>
    <definedName name="_12__123Graph_AChart_2" hidden="1">#REF!</definedName>
    <definedName name="_12__123Graph_ACHART_24" hidden="1">#REF!</definedName>
    <definedName name="_12__123Graph_AChart_7" hidden="1">#REF!</definedName>
    <definedName name="_12__123Graph_AGRAFICO_6" hidden="1">#REF!</definedName>
    <definedName name="_12__123Graph_AGRAFICO_7" hidden="1">#REF!</definedName>
    <definedName name="_12__123Graph_BDIAGR_9" hidden="1">#REF!</definedName>
    <definedName name="_12__123Graph_DCHART_1" hidden="1">#REF!</definedName>
    <definedName name="_12__123Graph_ECHART_1" hidden="1">#REF!</definedName>
    <definedName name="_12__123Graph_FCHART_3" hidden="1">#REF!</definedName>
    <definedName name="_12__FDSAUDITLINK__" hidden="1">{"fdsup://directions/FAT Viewer?action=UPDATE&amp;creator=factset&amp;DYN_ARGS=TRUE&amp;DOC_NAME=FAT:FQL_AUDITING_CLIENT_TEMPLATE.FAT&amp;display_string=Audit&amp;VAR:KEY=TEJSVKDKBS&amp;VAR:QUERY=RkZfRUJJVChBTk4sTk9XLE5PVyxELCxVU0Qp&amp;WINDOW=FIRST_POPUP&amp;HEIGHT=450&amp;WIDTH=450&amp;START_MA","XIMIZED=FALSE&amp;VAR:CALENDAR=US&amp;VAR:SYMBOL=276388&amp;VAR:INDEX=0"}</definedName>
    <definedName name="_12_0_Table2_" hidden="1">#REF!</definedName>
    <definedName name="_12_4__1_WEBI_Table" hidden="1">#REF!</definedName>
    <definedName name="_12_MONTHS" localSheetId="10">#REF!</definedName>
    <definedName name="_12_MONTHS" localSheetId="24">#REF!</definedName>
    <definedName name="_12_MONTHS">#REF!</definedName>
    <definedName name="_12_PAGE_25MO" localSheetId="10">#REF!</definedName>
    <definedName name="_12_PAGE_25MO" localSheetId="24">#REF!</definedName>
    <definedName name="_12_PAGE_25MO">#REF!</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23" hidden="1">#REF!</definedName>
    <definedName name="_123" hidden="1">#REF!</definedName>
    <definedName name="_123Graph" hidden="1">#REF!</definedName>
    <definedName name="_123graph_A1" hidden="1">#REF!</definedName>
    <definedName name="_123Graph_C" hidden="1">#REF!</definedName>
    <definedName name="_123graph_E" hidden="1">#REF!</definedName>
    <definedName name="_123Graph_XUSS" hidden="1">#REF!</definedName>
    <definedName name="_13__123Graph_ACHART_25" hidden="1">#REF!</definedName>
    <definedName name="_13__123Graph_AChart_3" hidden="1">#REF!</definedName>
    <definedName name="_13__123Graph_AChart_8" hidden="1">#REF!</definedName>
    <definedName name="_13__123Graph_AGRAFICO_7" hidden="1">#REF!</definedName>
    <definedName name="_13__123Graph_CDIAGR_10" hidden="1">#REF!</definedName>
    <definedName name="_13__123Graph_FCHART_1" hidden="1">#REF!</definedName>
    <definedName name="_13__FDSAUDITLINK__" hidden="1">{"fdsup://Directions/FactSet Auditing Viewer?action=AUDIT_VALUE&amp;DB=129&amp;ID1=276388&amp;VALUEID=01001&amp;SDATE=2011&amp;PERIODTYPE=ANN_STD&amp;SCFT=3&amp;window=popup_no_bar&amp;width=385&amp;height=120&amp;START_MAXIMIZED=FALSE&amp;creator=factset&amp;display_string=Audit"}</definedName>
    <definedName name="_14__123Graph_ACHART_28" hidden="1">#REF!</definedName>
    <definedName name="_14__123Graph_AChart_4" hidden="1">#REF!</definedName>
    <definedName name="_14__123Graph_AChart_9" hidden="1">#REF!</definedName>
    <definedName name="_14__123Graph_AGRAFICO_8" hidden="1">#REF!</definedName>
    <definedName name="_14__123Graph_CDIAGR_2" hidden="1">#REF!</definedName>
    <definedName name="_14__123Graph_LBL_ACHART_1" hidden="1">#REF!</definedName>
    <definedName name="_14__123Graph_XCHART_1" hidden="1">#REF!</definedName>
    <definedName name="_14__FDSAUDITLINK__" hidden="1">{"fdsup://Directions/FactSet Auditing Viewer?action=AUDIT_VALUE&amp;DB=129&amp;ID1=656247&amp;VALUEID=01001&amp;SDATE=2012&amp;PERIODTYPE=ANN_STD&amp;SCFT=3&amp;window=popup_no_bar&amp;width=385&amp;height=120&amp;START_MAXIMIZED=FALSE&amp;creator=factset&amp;display_string=Audit"}</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5__123Graph_ACHART_33" hidden="1">#REF!</definedName>
    <definedName name="_15__123Graph_AChart_5" hidden="1">#REF!</definedName>
    <definedName name="_15__123Graph_AGRAFICO_9" hidden="1">#REF!</definedName>
    <definedName name="_15__123Graph_BChart_1" hidden="1">#REF!</definedName>
    <definedName name="_15__123Graph_CDIAGR_5" hidden="1">#REF!</definedName>
    <definedName name="_15__123Graph_LBL_ACHART_3" hidden="1">#REF!</definedName>
    <definedName name="_15__123Graph_XCHART_2" hidden="1">#REF!</definedName>
    <definedName name="_15__FDSAUDITLINK__" hidden="1">{"fdsup://Directions/FactSet Auditing Viewer?action=AUDIT_VALUE&amp;DB=129&amp;ID1=656247&amp;VALUEID=01001&amp;SDATE=2012&amp;PERIODTYPE=ANN_STD&amp;SCFT=3&amp;window=popup_no_bar&amp;width=385&amp;height=120&amp;START_MAXIMIZED=FALSE&amp;creator=factset&amp;display_string=Audit"}</definedName>
    <definedName name="_16__123Graph_ACHART_34" hidden="1">#REF!</definedName>
    <definedName name="_16__123Graph_AChart_6" hidden="1">#REF!</definedName>
    <definedName name="_16__123Graph_AGRAFICO_8" hidden="1">#REF!</definedName>
    <definedName name="_16__123Graph_BChart_12" hidden="1">#REF!</definedName>
    <definedName name="_16__123Graph_BGRAFICO_1" hidden="1">#REF!</definedName>
    <definedName name="_16__123Graph_CDIAGR_9" hidden="1">#REF!</definedName>
    <definedName name="_16__FDSAUDITLINK__" hidden="1">{"fdsup://Directions/FactSet Auditing Viewer?action=AUDIT_VALUE&amp;DB=129&amp;ID1=656247&amp;VALUEID=01401&amp;SDATE=2012&amp;PERIODTYPE=ANN_STD&amp;SCFT=3&amp;window=popup_no_bar&amp;width=385&amp;height=120&amp;START_MAXIMIZED=FALSE&amp;creator=factset&amp;display_string=Audit"}</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7__123Graph_ACHART_35" hidden="1">#REF!</definedName>
    <definedName name="_17__123Graph_AGRAFICO_9" hidden="1">#REF!</definedName>
    <definedName name="_17__123Graph_BCHART_1" hidden="1">#REF!</definedName>
    <definedName name="_17__123Graph_BChart_13" hidden="1">#REF!</definedName>
    <definedName name="_17__123Graph_BGRAFICO_10" hidden="1">#REF!</definedName>
    <definedName name="_17__123Graph_DDIAGR_10" hidden="1">#REF!</definedName>
    <definedName name="_17__123Graph_LBL_DCHART_1" hidden="1">#REF!</definedName>
    <definedName name="_17__123Graph_XChart_1" hidden="1">#REF!</definedName>
    <definedName name="_17__FDSAUDITLINK__" hidden="1">{"fdsup://Directions/FactSet Auditing Viewer?action=AUDIT_VALUE&amp;DB=129&amp;ID1=656247&amp;VALUEID=01401&amp;SDATE=2012&amp;PERIODTYPE=ANN_STD&amp;SCFT=3&amp;window=popup_no_bar&amp;width=385&amp;height=120&amp;START_MAXIMIZED=FALSE&amp;creator=factset&amp;display_string=Audit"}</definedName>
    <definedName name="_18__123Graph_ACHART_37" hidden="1">#REF!</definedName>
    <definedName name="_18__123Graph_BChart_14" hidden="1">#REF!</definedName>
    <definedName name="_18__123Graph_BCHART_3" hidden="1">#REF!</definedName>
    <definedName name="_18__123Graph_BGRAFICO_1" hidden="1">#REF!</definedName>
    <definedName name="_18__123Graph_BGRAFICO_11" hidden="1">#REF!</definedName>
    <definedName name="_18__123Graph_DDIAGR_2" hidden="1">#REF!</definedName>
    <definedName name="_18__123Graph_XChart_2" hidden="1">#REF!</definedName>
    <definedName name="_18__FDSAUDITLINK__" hidden="1">{"fdsup://directions/FAT Viewer?action=UPDATE&amp;creator=factset&amp;DYN_ARGS=TRUE&amp;DOC_NAME=FAT:FQL_AUDITING_CLIENT_TEMPLATE.FAT&amp;display_string=Audit&amp;VAR:KEY=CZOFEBMNWB&amp;VAR:QUERY=RkZfTkVUX0lOQyhBTk4sTk9XLE5PVyxELCxVU0Qp&amp;WINDOW=FIRST_POPUP&amp;HEIGHT=450&amp;WIDTH=450&amp;STAR","T_MAXIMIZED=FALSE&amp;VAR:CALENDAR=US&amp;VAR:SYMBOL=276388&amp;VAR:INDEX=0"}</definedName>
    <definedName name="_19__123Graph_BCHART_1" hidden="1">#REF!</definedName>
    <definedName name="_19__123Graph_BChart_2" hidden="1">#REF!</definedName>
    <definedName name="_19__123Graph_BGRAFICO_10" hidden="1">#REF!</definedName>
    <definedName name="_19__123Graph_BGRAFICO_12" hidden="1">#REF!</definedName>
    <definedName name="_19__123Graph_DDIAGR_3" hidden="1">#REF!</definedName>
    <definedName name="_19__123Graph_XChart_3" hidden="1">#REF!</definedName>
    <definedName name="_19__FDSAUDITLINK__" hidden="1">{"fdsup://Directions/FactSet Auditing Viewer?action=AUDIT_VALUE&amp;DB=129&amp;ID1=276388&amp;VALUEID=01401&amp;SDATE=2011&amp;PERIODTYPE=ANN_STD&amp;SCFT=3&amp;window=popup_no_bar&amp;width=385&amp;height=120&amp;START_MAXIMIZED=FALSE&amp;creator=factset&amp;display_string=Audit"}</definedName>
    <definedName name="_19_20_market" hidden="1">#REF!</definedName>
    <definedName name="_19_20_market2" hidden="1">#REF!</definedName>
    <definedName name="_19_20_market3" hidden="1">#REF!</definedName>
    <definedName name="_19_20_market4" hidden="1">#REF!</definedName>
    <definedName name="_19_20_market5" hidden="1">#REF!</definedName>
    <definedName name="_19_20_market6" hidden="1">#REF!</definedName>
    <definedName name="_19_20_market7" hidden="1">#REF!</definedName>
    <definedName name="_19_20_marketb" hidden="1">#REF!</definedName>
    <definedName name="_1IQ_OTHE塅䕃_塅ERENT_LIAB" hidden="1">"c1404"</definedName>
    <definedName name="_1S" hidden="1">#REF!</definedName>
    <definedName name="_2" hidden="1">#REF!</definedName>
    <definedName name="_2__123Graph_AChart_10" hidden="1">#REF!</definedName>
    <definedName name="_2__123Graph_ACHART_2" hidden="1">#REF!</definedName>
    <definedName name="_2__123Graph_ADIAGR_1" hidden="1">#REF!</definedName>
    <definedName name="_2__123Graph_AGRAFICO_10" hidden="1">#REF!</definedName>
    <definedName name="_2__123Graph_AR_M_MARG" hidden="1">#REF!</definedName>
    <definedName name="_2__123Graph_BCHART_1" hidden="1">#REF!</definedName>
    <definedName name="_2__FDSAUDITLINK__" hidden="1">{"fdsup://Directions/FactSet Auditing Viewer?action=AUDIT_VALUE&amp;DB=129&amp;ID1=12541W20&amp;VALUEID=03501&amp;SDATE=201003&amp;PERIODTYPE=QTR_STD&amp;window=popup_no_bar&amp;width=385&amp;height=120&amp;START_MAXIMIZED=FALSE&amp;creator=factset&amp;display_string=Audit"}</definedName>
    <definedName name="_2_0__123Grap" hidden="1">#REF!</definedName>
    <definedName name="_2_0_S" hidden="1">#REF!</definedName>
    <definedName name="_2_1__1_WEBI_HHeading" hidden="1">#REF!</definedName>
    <definedName name="_20__123Graph_BCHART_10" hidden="1">#REF!</definedName>
    <definedName name="_20__123Graph_BChart_3" hidden="1">#REF!</definedName>
    <definedName name="_20__123Graph_BGRAFICO_11" hidden="1">#REF!</definedName>
    <definedName name="_20__123Graph_BGRAFICO_13" hidden="1">#REF!</definedName>
    <definedName name="_20__123Graph_DDIAGR_5" hidden="1">#REF!</definedName>
    <definedName name="_20__123Graph_XChart_4" hidden="1">#REF!</definedName>
    <definedName name="_20__FDSAUDITLINK__" hidden="1">{"fdsup://directions/FAT Viewer?action=UPDATE&amp;creator=factset&amp;DYN_ARGS=TRUE&amp;DOC_NAME=FAT:FQL_AUDITING_CLIENT_TEMPLATE.FAT&amp;display_string=Audit&amp;VAR:KEY=PCNENCFAPU&amp;VAR:QUERY=RkZfTkVUX0lOQyhBTk4sTk9XLE5PVyxELCxVU0Qp&amp;WINDOW=FIRST_POPUP&amp;HEIGHT=450&amp;WIDTH=450&amp;STAR","T_MAXIMIZED=FALSE&amp;VAR:CALENDAR=US&amp;VAR:SYMBOL=656247&amp;VAR:INDEX=0"}</definedName>
    <definedName name="_2007_Total_Cost_of_Risk" hidden="1">#REF!</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1__123Graph_BCHART_11" hidden="1">#REF!</definedName>
    <definedName name="_21__123Graph_BChart_4" hidden="1">#REF!</definedName>
    <definedName name="_21__123Graph_BGRAFICO_12" hidden="1">#REF!</definedName>
    <definedName name="_21__123Graph_DDIAGR_9" hidden="1">#REF!</definedName>
    <definedName name="_21__123Graph_XChart_5" hidden="1">#REF!</definedName>
    <definedName name="_21__FDSAUDITLINK__" hidden="1">{"fdsup://directions/FAT Viewer?action=UPDATE&amp;creator=factset&amp;DYN_ARGS=TRUE&amp;DOC_NAME=FAT:FQL_AUDITING_CLIENT_TEMPLATE.FAT&amp;display_string=Audit&amp;VAR:KEY=ZSPQZIDYFA&amp;VAR:QUERY=RkZfRUJJVChBTk4sTk9XLE5PVyxELCxVU0Qp&amp;WINDOW=FIRST_POPUP&amp;HEIGHT=450&amp;WIDTH=450&amp;START_MA","XIMIZED=FALSE&amp;VAR:CALENDAR=US&amp;VAR:SYMBOL=276388&amp;VAR:INDEX=0"}</definedName>
    <definedName name="_22__123Graph_BCHART_12" hidden="1">#REF!</definedName>
    <definedName name="_22__123Graph_BChart_5" hidden="1">#REF!</definedName>
    <definedName name="_22__123Graph_BGRAFICO_13" hidden="1">#REF!</definedName>
    <definedName name="_22__123Graph_BGRAFICO_2" hidden="1">#REF!</definedName>
    <definedName name="_22__123Graph_EDIAGR_1" hidden="1">#REF!</definedName>
    <definedName name="_22__123Graph_XChart_6" hidden="1">#REF!</definedName>
    <definedName name="_22__FDSAUDITLINK__" hidden="1">{"fdsup://directions/FAT Viewer?action=UPDATE&amp;creator=factset&amp;DYN_ARGS=TRUE&amp;DOC_NAME=FAT:FQL_AUDITING_CLIENT_TEMPLATE.FAT&amp;display_string=Audit&amp;VAR:KEY=PCNENCFAPU&amp;VAR:QUERY=RkZfTkVUX0lOQyhBTk4sTk9XLE5PVyxELCxVU0Qp&amp;WINDOW=FIRST_POPUP&amp;HEIGHT=450&amp;WIDTH=450&amp;STAR","T_MAXIMIZED=FALSE&amp;VAR:CALENDAR=US&amp;VAR:SYMBOL=656247&amp;VAR:INDEX=0"}</definedName>
    <definedName name="_23__123Graph_BCHART_13" hidden="1">#REF!</definedName>
    <definedName name="_23__123Graph_BGRAFICO_3" hidden="1">#REF!</definedName>
    <definedName name="_23__123Graph_CChart_1" hidden="1">#REF!</definedName>
    <definedName name="_23__123Graph_EDIAGR_10" hidden="1">#REF!</definedName>
    <definedName name="_23_0_S" hidden="1">#REF!</definedName>
    <definedName name="_234_x" hidden="1">#REF!</definedName>
    <definedName name="_24__123Graph_BCHART_21" hidden="1">#REF!</definedName>
    <definedName name="_24__123Graph_BGRAFICO_4" hidden="1">#REF!</definedName>
    <definedName name="_24__123Graph_CChart_2" hidden="1">#REF!</definedName>
    <definedName name="_24__123Graph_FDIAGR_3" hidden="1">#REF!</definedName>
    <definedName name="_24_0_S" hidden="1">#REF!</definedName>
    <definedName name="_25__123Graph_BCHART_22" hidden="1">#REF!</definedName>
    <definedName name="_25__123Graph_BGRAFICO_2" hidden="1">#REF!</definedName>
    <definedName name="_25__123Graph_BGRAFICO_5" hidden="1">#REF!</definedName>
    <definedName name="_25__123Graph_CChart_3" hidden="1">#REF!</definedName>
    <definedName name="_25__123Graph_FDIAGR_4" hidden="1">#REF!</definedName>
    <definedName name="_26__123Graph_BCHART_23" hidden="1">#REF!</definedName>
    <definedName name="_26__123Graph_BGRAFICO_3" hidden="1">#REF!</definedName>
    <definedName name="_26__123Graph_BGRAFICO_6" hidden="1">#REF!</definedName>
    <definedName name="_26__123Graph_DCHART_1" hidden="1">#REF!</definedName>
    <definedName name="_26__123Graph_XChart_10" hidden="1">#REF!</definedName>
    <definedName name="_26__123Graph_XDIAGR_10" hidden="1">#REF!</definedName>
    <definedName name="_27__123Graph_BCHART_24" hidden="1">#REF!</definedName>
    <definedName name="_27__123Graph_BGRAFICO_4" hidden="1">#REF!</definedName>
    <definedName name="_27__123Graph_BGRAFICO_7" hidden="1">#REF!</definedName>
    <definedName name="_27__123Graph_XChart_11" hidden="1">#REF!</definedName>
    <definedName name="_27__123Graph_XDIAGR_2" hidden="1">#REF!</definedName>
    <definedName name="_28__123Graph_BCHART_25" hidden="1">#REF!</definedName>
    <definedName name="_28__123Graph_BGRAFICO_5" hidden="1">#REF!</definedName>
    <definedName name="_28__123Graph_XChart_12" hidden="1">#REF!</definedName>
    <definedName name="_28__123Graph_XDIAGR_3" hidden="1">#REF!</definedName>
    <definedName name="_29__123Graph_BGRAFICO_6" hidden="1">#REF!</definedName>
    <definedName name="_29__123Graph_BGRAFICO_8" hidden="1">#REF!</definedName>
    <definedName name="_29__123Graph_XChart_13" hidden="1">#REF!</definedName>
    <definedName name="_29__123Graph_XDIAGR_4" hidden="1">#REF!</definedName>
    <definedName name="_3__123Graph_AChart_11" hidden="1">#REF!</definedName>
    <definedName name="_3__123Graph_ACHART_3" hidden="1">#REF!</definedName>
    <definedName name="_3__123Graph_ADIAGR_10" hidden="1">#REF!</definedName>
    <definedName name="_3__123Graph_AGRAFICO_11" hidden="1">#REF!</definedName>
    <definedName name="_3__123Graph_BCHART_2" hidden="1">#REF!</definedName>
    <definedName name="_3__123Graph_BCHART_4" hidden="1">#REF!</definedName>
    <definedName name="_3__FDSAUDITLINK__" hidden="1">{"fdsup://IBCentral/FAT Viewer?action=UPDATE&amp;creator=factset&amp;DOC_NAME=fat:reuters_semi_source_window.fat&amp;display_string=Audit&amp;DYN_ARGS=TRUE&amp;VAR:ID1=70501510&amp;VAR:RCODE=EBITDA&amp;VAR:SDATE=20080699&amp;VAR:FREQ=FSA&amp;VAR:RELITEM=RF&amp;VAR:CURRENCY=USD&amp;VAR:CURRSOURCE=EXSH","ARE&amp;VAR:NATFREQ=FSA&amp;VAR:RFIELD=FINALIZED&amp;VAR:DB_TYPE=&amp;VAR:UNITS=MONTHLY&amp;window=popup&amp;width=450&amp;height=300&amp;START_MAXIMIZED=FALSE"}</definedName>
    <definedName name="_3_0__123Grap" hidden="1">#REF!</definedName>
    <definedName name="_3_0_S" hidden="1">#REF!</definedName>
    <definedName name="_3_0_Table2_" hidden="1">#REF!</definedName>
    <definedName name="_3_1__1_WEBI_Table" hidden="1">#REF!</definedName>
    <definedName name="_30__123Graph_BGRAFICO_7" hidden="1">#REF!</definedName>
    <definedName name="_30__123Graph_BGRAFICO_9" hidden="1">#REF!</definedName>
    <definedName name="_30__123Graph_XChart_14" hidden="1">#REF!</definedName>
    <definedName name="_30__123Graph_XDIAGR_5" hidden="1">#REF!</definedName>
    <definedName name="_31__123Graph_CGRAFICO_1" hidden="1">#REF!</definedName>
    <definedName name="_31__123Graph_XChart_4" hidden="1">#REF!</definedName>
    <definedName name="_31Dist_Val" hidden="1">#REF!</definedName>
    <definedName name="_32__123Graph_DGRAFICO_1" hidden="1">#REF!</definedName>
    <definedName name="_32__123Graph_XChart_5" hidden="1">#REF!</definedName>
    <definedName name="_33__123Graph_BGRAFICO_8" hidden="1">#REF!</definedName>
    <definedName name="_33__123Graph_EGRAFICO_1" hidden="1">#REF!</definedName>
    <definedName name="_33__123Graph_XChart_6" hidden="1">#REF!</definedName>
    <definedName name="_34__123Graph_BCHART_26" hidden="1">#REF!</definedName>
    <definedName name="_34__123Graph_BGRAFICO_9" hidden="1">#REF!</definedName>
    <definedName name="_34__123Graph_FGRAFICO_1" hidden="1">#REF!</definedName>
    <definedName name="_34__123Graph_LBL_ACHART_1" hidden="1">#REF!</definedName>
    <definedName name="_34__123Graph_XChart_7" hidden="1">#REF!</definedName>
    <definedName name="_35__123Graph_BCHART_27" hidden="1">#REF!</definedName>
    <definedName name="_35__123Graph_CGRAFICO_1" hidden="1">#REF!</definedName>
    <definedName name="_35__123Graph_LBL_ACHART_3" hidden="1">#REF!</definedName>
    <definedName name="_35__123Graph_XChart_8" hidden="1">#REF!</definedName>
    <definedName name="_35__123Graph_XGRAFICO_10" hidden="1">#REF!</definedName>
    <definedName name="_35_0_Table2_" hidden="1">#REF!</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6__123Graph_BCHART_28" hidden="1">#REF!</definedName>
    <definedName name="_36__123Graph_DGRAFICO_1" hidden="1">#REF!</definedName>
    <definedName name="_36__123Graph_XChart_9" hidden="1">#REF!</definedName>
    <definedName name="_36__123Graph_XGRAFICO_11" hidden="1">#REF!</definedName>
    <definedName name="_36_0_Table2_" hidden="1">#REF!</definedName>
    <definedName name="_37__123Graph_BCHART_32" hidden="1">#REF!</definedName>
    <definedName name="_37__123Graph_EGRAFICO_1" hidden="1">#REF!</definedName>
    <definedName name="_37__123Graph_XGRAFICO_12" hidden="1">#REF!</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8__123Graph_BCHART_33" hidden="1">#REF!</definedName>
    <definedName name="_38__123Graph_FGRAFICO_1" hidden="1">#REF!</definedName>
    <definedName name="_38__123Graph_XGRAFICO_13" hidden="1">#REF!</definedName>
    <definedName name="_39__123Graph_BCHART_34" hidden="1">#REF!</definedName>
    <definedName name="_39__123Graph_XGRAFICO_10" hidden="1">#REF!</definedName>
    <definedName name="_4__123Graph_AChart_12" hidden="1">#REF!</definedName>
    <definedName name="_4__123Graph_ADIAGR_2" hidden="1">#REF!</definedName>
    <definedName name="_4__123Graph_AGRAFICO_12" hidden="1">#REF!</definedName>
    <definedName name="_4__123Graph_BCHART_1" hidden="1">#REF!</definedName>
    <definedName name="_4__123Graph_BCHART_3" hidden="1">#REF!</definedName>
    <definedName name="_4__123Graph_LBL_ACHART_5" hidden="1">#REF!</definedName>
    <definedName name="_4__FDSAUDITLINK__" hidden="1">{"fdsup://IBCentral/FAT Viewer?action=UPDATE&amp;creator=factset&amp;DOC_NAME=fat:reuters_semi_source_window.fat&amp;display_string=Audit&amp;DYN_ARGS=TRUE&amp;VAR:ID1=75820520&amp;VAR:RCODE=EBITDA&amp;VAR:SDATE=20080699&amp;VAR:FREQ=FSA&amp;VAR:RELITEM=RF&amp;VAR:CURRENCY=USD&amp;VAR:CURRSOURCE=EXSH","ARE&amp;VAR:NATFREQ=FSA&amp;VAR:RFIELD=FINALIZED&amp;VAR:DB_TYPE=&amp;VAR:UNITS=MONTHLY&amp;window=popup&amp;width=450&amp;height=300&amp;START_MAXIMIZED=FALSE"}</definedName>
    <definedName name="_4_0_Table2_" hidden="1">#REF!</definedName>
    <definedName name="_4_2__1_WEBI_DataGrid" hidden="1">#REF!</definedName>
    <definedName name="_40__123Graph_BCHART_35" hidden="1">#REF!</definedName>
    <definedName name="_40__123Graph_XGRAFICO_11" hidden="1">#REF!</definedName>
    <definedName name="_40__123Graph_XGRAFICO_2" hidden="1">#REF!</definedName>
    <definedName name="_41__123Graph_BCHART_36" hidden="1">#REF!</definedName>
    <definedName name="_41__123Graph_XGRAFICO_12" hidden="1">#REF!</definedName>
    <definedName name="_41__123Graph_XGRAFICO_3" hidden="1">#REF!</definedName>
    <definedName name="_42__123Graph_BCHART_37" hidden="1">#REF!</definedName>
    <definedName name="_42__123Graph_XGRAFICO_13" hidden="1">#REF!</definedName>
    <definedName name="_42__123Graph_XGRAFICO_4" hidden="1">#REF!</definedName>
    <definedName name="_42wrn.²Ä1­Ó¤ë1_Ü20¤H." hidden="1">{#N/A,#N/A,FALSE,"²Ä1­Ó¤ë"}</definedName>
    <definedName name="_43__123Graph_CCHART_1" hidden="1">#REF!</definedName>
    <definedName name="_43__123Graph_LBL_DCHART_1" hidden="1">#REF!</definedName>
    <definedName name="_43__123Graph_XGRAFICO_5" hidden="1">#REF!</definedName>
    <definedName name="_44__123Graph_XGRAFICO_6" hidden="1">#REF!</definedName>
    <definedName name="_44_0_Dist_Val" hidden="1">#REF!</definedName>
    <definedName name="_45__123Graph_XGRAFICO_2" hidden="1">#REF!</definedName>
    <definedName name="_45__123Graph_XGRAFICO_7" hidden="1">#REF!</definedName>
    <definedName name="_45_0_Dist_Val" hidden="1">#REF!</definedName>
    <definedName name="_46__123Graph_XGRAFICO_3" hidden="1">#REF!</definedName>
    <definedName name="_46_0_Dist_Val" hidden="1">#REF!</definedName>
    <definedName name="_47__123Graph_XGRAFICO_4" hidden="1">#REF!</definedName>
    <definedName name="_47__123Graph_XGRAFICO_8" hidden="1">#REF!</definedName>
    <definedName name="_47_0_Dist_Val" hidden="1">#REF!</definedName>
    <definedName name="_47_0_Table2_" hidden="1">#REF!</definedName>
    <definedName name="_48__123Graph_XGRAFICO_5" hidden="1">#REF!</definedName>
    <definedName name="_48__123Graph_XGRAFICO_9" hidden="1">#REF!</definedName>
    <definedName name="_48_0_Dist_Val" hidden="1">#REF!</definedName>
    <definedName name="_48_0_Table2_" hidden="1">#REF!</definedName>
    <definedName name="_49__123Graph_CCHART_26" hidden="1">#REF!</definedName>
    <definedName name="_49__123Graph_XGRAFICO_6" hidden="1">#REF!</definedName>
    <definedName name="_5" hidden="1">{"Fecha_Novembro",#N/A,FALSE,"FECHAMENTO-2002 ";"Defer_Novembro",#N/A,FALSE,"DIFERIDO";"Pis_Novembro",#N/A,FALSE,"PIS COFINS";"Iss_Novembro",#N/A,FALSE,"ISS"}</definedName>
    <definedName name="_5__123Graph_AChart_13" hidden="1">#REF!</definedName>
    <definedName name="_5__123Graph_ADIAGR_3" hidden="1">#REF!</definedName>
    <definedName name="_5__123Graph_AGRAFICO_13" hidden="1">#REF!</definedName>
    <definedName name="_5__123Graph_BCHART_2" hidden="1">#REF!</definedName>
    <definedName name="_5__123Graph_CCHART_1" hidden="1">#REF!</definedName>
    <definedName name="_5__123Graph_LBL_BCHART_4" hidden="1">#REF!</definedName>
    <definedName name="_5__FDSAUDITLINK__" hidden="1">{"fdsup://Directions/FactSet Auditing Viewer?action=AUDIT_VALUE&amp;DB=129&amp;ID1=276388&amp;VALUEID=01001&amp;SDATE=2011&amp;PERIODTYPE=ANN_STD&amp;SCFT=3&amp;window=popup_no_bar&amp;width=385&amp;height=120&amp;START_MAXIMIZED=FALSE&amp;creator=factset&amp;display_string=Audit"}</definedName>
    <definedName name="_5_0__123Grap" hidden="1">#REF!</definedName>
    <definedName name="_5_2__1_WEBI_HHeading" hidden="1">#REF!</definedName>
    <definedName name="_50__123Graph_XGRAFICO_7" hidden="1">#REF!</definedName>
    <definedName name="_53__123Graph_XGRAFICO_8" hidden="1">#REF!</definedName>
    <definedName name="_54__123Graph_XGRAFICO_9" hidden="1">#REF!</definedName>
    <definedName name="_55__123Graph_DCHART_26" hidden="1">#REF!</definedName>
    <definedName name="_6__123Graph_ACHART_1" hidden="1">#REF!</definedName>
    <definedName name="_6__123Graph_AChart_14" hidden="1">#REF!</definedName>
    <definedName name="_6__123Graph_ADIAGR_4" hidden="1">#REF!</definedName>
    <definedName name="_6__123Graph_BCHART_3" hidden="1">#REF!</definedName>
    <definedName name="_6__123Graph_CCHART_2" hidden="1">#REF!</definedName>
    <definedName name="_6__FDSAUDITLINK__" hidden="1">{"fdsup://Directions/FactSet Auditing Viewer?action=AUDIT_VALUE&amp;DB=129&amp;ID1=656247&amp;VALUEID=01001&amp;SDATE=2012&amp;PERIODTYPE=ANN_STD&amp;SCFT=3&amp;window=popup_no_bar&amp;width=385&amp;height=120&amp;START_MAXIMIZED=FALSE&amp;creator=factset&amp;display_string=Audit"}</definedName>
    <definedName name="_6_0__123Grap" hidden="1">#REF!</definedName>
    <definedName name="_6_2__1_WEBI_Table" hidden="1">#REF!</definedName>
    <definedName name="_61__123Graph_ECHART_26" hidden="1">#REF!</definedName>
    <definedName name="_67__123Graph_LBL_ACHART_1" hidden="1">#REF!</definedName>
    <definedName name="_68__123Graph_LBL_BCHART_1" hidden="1">#REF!</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9__123Graph_LBL_CCHART_1" hidden="1">#REF!</definedName>
    <definedName name="_7__123Graph_ACHART_11" hidden="1">#REF!</definedName>
    <definedName name="_7__123Graph_AChart_2" hidden="1">#REF!</definedName>
    <definedName name="_7__123Graph_ACHART_3" hidden="1">#REF!</definedName>
    <definedName name="_7__123Graph_ADIAGR_5" hidden="1">#REF!</definedName>
    <definedName name="_7__123Graph_AGRAFICO_2" hidden="1">#REF!</definedName>
    <definedName name="_7__123Graph_CCHART_1" hidden="1">#REF!</definedName>
    <definedName name="_7__123Graph_CCHART_3" hidden="1">#REF!</definedName>
    <definedName name="_7__FDSAUDITLINK__" hidden="1">{"fdsup://directions/FAT Viewer?action=UPDATE&amp;creator=factset&amp;DYN_ARGS=TRUE&amp;DOC_NAME=FAT:FQL_AUDITING_CLIENT_TEMPLATE.FAT&amp;display_string=Audit&amp;VAR:KEY=WXELOFSVAF&amp;VAR:QUERY=RkZfRUJJVERBX09QRVIoQU5OLE5PVyxOT1csRCwsVVNEKQ==&amp;WINDOW=FIRST_POPUP&amp;HEIGHT=450&amp;WIDTH=","450&amp;START_MAXIMIZED=FALSE&amp;VAR:CALENDAR=US&amp;VAR:SYMBOL=656247&amp;VAR:INDEX=0"}</definedName>
    <definedName name="_7_3__1_WEBI_DataGrid" hidden="1">#REF!</definedName>
    <definedName name="_70__123Graph_XCHART_1" hidden="1">#REF!</definedName>
    <definedName name="_8__123Graph_ACHART_1" hidden="1">#REF!</definedName>
    <definedName name="_8__123Graph_ACHART_12" hidden="1">#REF!</definedName>
    <definedName name="_8__123Graph_AChart_3" hidden="1">#REF!</definedName>
    <definedName name="_8__123Graph_ADIAGR_9" hidden="1">#REF!</definedName>
    <definedName name="_8__123Graph_AGRAFICO_2" hidden="1">#REF!</definedName>
    <definedName name="_8__123Graph_AGRAFICO_3" hidden="1">#REF!</definedName>
    <definedName name="_8__123Graph_CCHART_2" hidden="1">#REF!</definedName>
    <definedName name="_8__123Graph_DCHART_2" hidden="1">#REF!</definedName>
    <definedName name="_8_3__1_WEBI_HHeading" hidden="1">#REF!</definedName>
    <definedName name="_88888" hidden="1">#REF!</definedName>
    <definedName name="_9__123Graph_ACHART_13" hidden="1">#REF!</definedName>
    <definedName name="_9__123Graph_ACHART_3" hidden="1">#REF!</definedName>
    <definedName name="_9__123Graph_AChart_4" hidden="1">#REF!</definedName>
    <definedName name="_9__123Graph_AGRAFICO_3" hidden="1">#REF!</definedName>
    <definedName name="_9__123Graph_AGRAFICO_4" hidden="1">#REF!</definedName>
    <definedName name="_9__123Graph_BCHART_1" hidden="1">#REF!</definedName>
    <definedName name="_9__123Graph_BDIAGR_10" hidden="1">#REF!</definedName>
    <definedName name="_9__123Graph_CCHART_3" hidden="1">#REF!</definedName>
    <definedName name="_9__123Graph_DCHART_3" hidden="1">#REF!</definedName>
    <definedName name="_9__FDSAUDITLINK__" hidden="1">{"fdsup://directions/FAT Viewer?action=UPDATE&amp;creator=factset&amp;DYN_ARGS=TRUE&amp;DOC_NAME=FAT:FQL_AUDITING_CLIENT_TEMPLATE.FAT&amp;display_string=Audit&amp;VAR:KEY=WXELOFSVAF&amp;VAR:QUERY=RkZfRUJJVERBX09QRVIoQU5OLE5PVyxOT1csRCwsVVNEKQ==&amp;WINDOW=FIRST_POPUP&amp;HEIGHT=450&amp;WIDTH=","450&amp;START_MAXIMIZED=FALSE&amp;VAR:CALENDAR=US&amp;VAR:SYMBOL=656247&amp;VAR:INDEX=0"}</definedName>
    <definedName name="_9_3__1_WEBI_Table" hidden="1">#REF!</definedName>
    <definedName name="_a1" hidden="1">{#N/A,#N/A,FALSE,"Presentation by Unit";#N/A,#N/A,FALSE,"Presentation by BD";#N/A,#N/A,FALSE,"Presentation Split by Biggest U";#N/A,#N/A,FALSE,"Presentation Split by Area";#N/A,#N/A,FALSE,"Presentation Split by BD"}</definedName>
    <definedName name="_A11" hidden="1">{#N/A,#N/A,FALSE,"Umsatz 99";#N/A,#N/A,FALSE,"ER 99 "}</definedName>
    <definedName name="_a2" hidden="1">{"TotalGeralDespesasPorArea",#N/A,FALSE,"VinculosAccessEfetivo"}</definedName>
    <definedName name="_aaa1" hidden="1">{#N/A,#N/A,FALSE,"REPORT"}</definedName>
    <definedName name="_aas1" hidden="1">{#N/A,#N/A,FALSE,"REPORT"}</definedName>
    <definedName name="_ACS2000" hidden="1">{#N/A,#N/A,FALSE,"REPORT"}</definedName>
    <definedName name="_Actual_for_2004_Measure" hidden="1">#REF!</definedName>
    <definedName name="_ads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ALL2" localSheetId="10">#REF!</definedName>
    <definedName name="_ALL2" localSheetId="24">#REF!</definedName>
    <definedName name="_ALL2">#REF!</definedName>
    <definedName name="_AMO_ContentDefinition_153699936" hidden="1">"'Partitions:5'"</definedName>
    <definedName name="_AMO_ContentDefinition_153699936.0" hidden="1">"'&lt;ContentDefinition name=""SASMain:RADL.RASAP_COMMODITYGROUP_NEW"" rsid=""153699936"" type=""PivotTable"" format=""REPORTXML"" imgfmt=""ACTIVEX"" created=""12/03/2012 15:42:58"" modifed=""12/06/2012 14:54:41"" user=""RailAmerica"" apply=""False"" thr'"</definedName>
    <definedName name="_AMO_ContentDefinition_153699936.1" hidden="1">"'ead=""BACKGROUND"" css=""C:\Program Files\SAS\Shared Files\BIClientStyles\AMODefault.css"" range=""SASMain_RADL_RASAP_COMMODITYGROU_2"" auto=""False"" rdc=""False"" mig=""False"" xTime=""00:00:00.0156248"" rTime=""00:00:07.5467784"" bgnew=""False"" '"</definedName>
    <definedName name="_AMO_ContentDefinition_153699936.2" hidden="1">"'nFmt=""False"" grphSet=""False"" imgY=""0"" imgX=""0""&gt;_x000D_
  &lt;files /&gt;_x000D_
  &lt;param n=""DisplayName"" v=""SASMain:RADL.RASAP_COMMODITYGROUP_NEW"" /&gt;_x000D_
  &lt;param n=""AMO_Version"" v=""2.1"" /&gt;_x000D_
  &lt;param n=""NamedRange"" v=""_AMO_SingleObject_153699936_PivotT'"</definedName>
    <definedName name="_AMO_ContentDefinition_153699936.3" hidden="1">"'able_153699936"" /&gt;_x000D_
  &lt;param n=""DataSourceType"" v=""SAS DATASET"" /&gt;_x000D_
  &lt;param n=""DataSource"" v=""&amp;lt;SasDataSource Version=&amp;quot;2.1&amp;quot; Type=&amp;quot;SAS.Servers.Dataset&amp;quot; Svr=&amp;quot;SASMain&amp;quot; Lib=&amp;quot;RADL&amp;quot; UseLbls=&amp;quot;true&amp;quot;'"</definedName>
    <definedName name="_AMO_ContentDefinition_153699936.4" hidden="1">"' ColSelFlg=&amp;quot;0&amp;quot; Name=&amp;quot;RASAP_COMMODITYGROUP_NEW&amp;quot; /&amp;gt;"" /&gt;_x000D_
  &lt;param n=""ServerName"" v=""SASMain"" /&gt;_x000D_
  &lt;param n=""SASFilter"" v="""" /&gt;_x000D_
  &lt;param n=""ClassName"" v=""SAS.OfficeAddin.PivotTable"" /&gt;_x000D_
&lt;/ContentDefinition&gt;'"</definedName>
    <definedName name="_AMO_ContentDefinition_31903594" hidden="1">"'Partitions:5'"</definedName>
    <definedName name="_AMO_ContentDefinition_31903594.0" hidden="1">"'&lt;ContentDefinition name=""SASMain:RADL.RASAP_COMMODITYGROUP"" rsid=""31903594"" type=""PivotTable"" format=""REPORTXML"" imgfmt=""ACTIVEX"" created=""12/03/2012 15:40:08"" modifed=""12/06/2012 09:43:18"" user=""RailAmerica"" apply=""False"" thread='"</definedName>
    <definedName name="_AMO_ContentDefinition_31903594.1" hidden="1">"'""BACKGROUND"" css=""C:\Program Files\SAS\Shared Files\BIClientStyles\AMODefault.css"" range=""SASMain_RADL_RASAP_COMMODITYGROU"" auto=""False"" rdc=""False"" mig=""False"" xTime=""00:00:00"" rTime=""00:00:07.5779795"" bgnew=""False"" nFmt=""False""'"</definedName>
    <definedName name="_AMO_ContentDefinition_31903594.2" hidden="1">"' grphSet=""False"" imgY=""0"" imgX=""0""&gt;_x000D_
  &lt;files /&gt;_x000D_
  &lt;param n=""DisplayName"" v=""SASMain:RADL.RASAP_COMMODITYGROUP"" /&gt;_x000D_
  &lt;param n=""AMO_Version"" v=""2.1"" /&gt;_x000D_
  &lt;param n=""NamedRange"" v=""_AMO_SingleObject_31903594_PivotTable_31903594"" /&gt;_x000D_'"</definedName>
    <definedName name="_AMO_ContentDefinition_31903594.3" hidden="1">"'
  &lt;param n=""DataSourceType"" v=""SAS DATASET"" /&gt;_x000D_
  &lt;param n=""DataSource"" v=""&amp;lt;SasDataSource Version=&amp;quot;2.1&amp;quot; Type=&amp;quot;SAS.Servers.Dataset&amp;quot; Svr=&amp;quot;SASMain&amp;quot; Lib=&amp;quot;RADL&amp;quot; UseLbls=&amp;quot;true&amp;quot; ColSelFlg=&amp;quot;0&amp;q'"</definedName>
    <definedName name="_AMO_ContentDefinition_31903594.4" hidden="1">"'uot; Name=&amp;quot;RASAP_COMMODITYGROUP&amp;quot; /&amp;gt;"" /&gt;_x000D_
  &lt;param n=""ServerName"" v=""SASMain"" /&gt;_x000D_
  &lt;param n=""SASFilter"" v="""" /&gt;_x000D_
  &lt;param n=""ClassName"" v=""SAS.OfficeAddin.PivotTable"" /&gt;_x000D_
&lt;/ContentDefinition&gt;'"</definedName>
    <definedName name="_AMO_ContentLocation_153699936_PivotTable_153699936" hidden="1">"'&lt;ContentLocation path=""153699936"" rsid=""153699936"" tag=""PivotTable"" fid=""0"" /&gt;'"</definedName>
    <definedName name="_AMO_ContentLocation_31903594_PivotTable_31903594" hidden="1">"'&lt;ContentLocation path=""31903594"" rsid=""31903594"" tag=""PivotTable"" fid=""0"" /&gt;'"</definedName>
    <definedName name="_AMO_RefreshMultipleList" hidden="1">"'&lt;Items&gt;_x000D_
  &lt;Item Id=""319473663"" Checked=""False"" /&gt;_x000D_
&lt;/Items&gt;'"</definedName>
    <definedName name="_AMO_SingleObject_86684042_PivotTable_86684042" hidden="1">#REF!</definedName>
    <definedName name="_AMO_SingleObject_972482758__A1" hidden="1">#REF!</definedName>
    <definedName name="_AMO_UniqueIdentifier" hidden="1">"'43891915-f21c-4dcf-b194-e26454bce2a3'"</definedName>
    <definedName name="_AMO_XmlVersion" hidden="1">"'1'"</definedName>
    <definedName name="_asd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-1</definedName>
    <definedName name="_AtRisk_SimSetting_MultipleCPUManualCount" hidden="1">4</definedName>
    <definedName name="_AtRisk_SimSetting_MultipleCPUMode" hidden="1">2</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0</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2</definedName>
    <definedName name="_AtRisk_SimSetting_ReportOptionSelectiveQR" hidden="1">FALSE</definedName>
    <definedName name="_AtRisk_SimSetting_ReportsList" localSheetId="1" hidden="1">0</definedName>
    <definedName name="_AtRisk_SimSetting_ReportsList" hidden="1">13</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 hidden="1">{#N/A,#N/A,FALSE,"Presentation by Unit";#N/A,#N/A,FALSE,"Presentation by BD";#N/A,#N/A,FALSE,"Presentation Split by Biggest U";#N/A,#N/A,FALSE,"Presentation Split by Area";#N/A,#N/A,FALSE,"Presentation Split by BD"}</definedName>
    <definedName name="_b111" hidden="1">{#N/A,#N/A,FALSE,"Pharm";#N/A,#N/A,FALSE,"WWCM"}</definedName>
    <definedName name="_bdm.000A4065E2A440BF96CA9190A32C181E.edm" hidden="1">#REF!</definedName>
    <definedName name="_bdm.0014C3022A734ADE9370199A492C5125.edm" hidden="1">#REF!</definedName>
    <definedName name="_bdm.0022A7FE7E984961834555C2D3EE50CE.edm" hidden="1">#REF!</definedName>
    <definedName name="_bdm.0027D90A08A649CFA11ED085CD44A607.edm" hidden="1">#REF!</definedName>
    <definedName name="_bdm.002A8D622D47486A8CF91386DFDEBEB6.edm" hidden="1">#REF!</definedName>
    <definedName name="_bdm.0033AD334E1D42E782DB571CA246AB20.edm" hidden="1">#REF!</definedName>
    <definedName name="_bdm.00358B64BB214AD0892B7D691B5D59B0.edm" hidden="1">#REF!</definedName>
    <definedName name="_bdm.0040C08757A847AB81D070F7B7E73008.edm" hidden="1">#REF!</definedName>
    <definedName name="_bdm.0046DA1BE95F4605AA043B65EDE981F9.edm" hidden="1">#REF!</definedName>
    <definedName name="_bdm.004851B407AD49EB9910039779388B84.edm" hidden="1">#REF!</definedName>
    <definedName name="_bdm.0049FB2F25E54FDEA6D0B0CA55347711.edm" hidden="1">#REF!</definedName>
    <definedName name="_bdm.004D190933B64657982FAED5ECE339BC.edm" hidden="1">#REF!</definedName>
    <definedName name="_bdm.006600859CCF4B29A7A798E676DA3983.edm" hidden="1">#REF!</definedName>
    <definedName name="_bdm.0070D6419D6B4DFCBD64C740F033E731.edm" hidden="1">#REF!</definedName>
    <definedName name="_bdm.0071E20AAA2047B19AD231826E926621.edm" hidden="1">#REF!</definedName>
    <definedName name="_bdm.007816C0713248A9AC0F08F2585AC5B8.edm" hidden="1">#REF!</definedName>
    <definedName name="_bdm.007BB9318D9644ADBDB7024DA7A284AB.edm" hidden="1">#REF!</definedName>
    <definedName name="_bdm.007C8BA21EB14D80A9FB99ACCB461FE0.edm" hidden="1">#REF!</definedName>
    <definedName name="_bdm.008D0BC9A5F241FD8B68298DF1463261.edm" hidden="1">#REF!</definedName>
    <definedName name="_bdm.009BA395E0C94FEFA6976E96E966E616.edm" hidden="1">#REF!</definedName>
    <definedName name="_bdm.009DDE01ADD848F3A3DAA2F4B825B412.edm" hidden="1">#REF!</definedName>
    <definedName name="_bdm.00A230547BB348ABB756AC5BCE90FD8D.edm" hidden="1">#REF!</definedName>
    <definedName name="_bdm.00A973E4DC6246C8B050525BDBDE8F3A.edm" hidden="1">#REF!</definedName>
    <definedName name="_bdm.00ACDFC23AEB4D0493F950C8E286533C.edm" hidden="1">#REF!</definedName>
    <definedName name="_bdm.00B4836DDE4745228E2A183129F88F15.edm" hidden="1">#REF!</definedName>
    <definedName name="_bdm.00DA959C98D24BB58B93E6CE2F27A401.edm" hidden="1">#REF!</definedName>
    <definedName name="_bdm.00E17CCCDFC74D68BF939FFB4C5DB282.edm" hidden="1">#REF!</definedName>
    <definedName name="_bdm.00E8C072C952404983AFD2E4DADE2382.edm" hidden="1">#REF!</definedName>
    <definedName name="_bdm.00F58EA6F2F546BD92343CBCA9DB94CD.edm" hidden="1">#REF!</definedName>
    <definedName name="_bdm.011FD0A732594FBE84FED28FEF01A826.edm" hidden="1">#REF!</definedName>
    <definedName name="_bdm.012D618636FB4F1F9529F6883D686A53.edm" hidden="1">#REF!</definedName>
    <definedName name="_bdm.013E2C41BA074D0CA715E7F6639AEFD3.edm" hidden="1">#REF!</definedName>
    <definedName name="_bdm.013FCBE7B9FF4746AE049A056532AB37.edm" hidden="1">#REF!</definedName>
    <definedName name="_bdm.01662723A7EF4BCDBCEF987AE5937C1B.edm" hidden="1">#REF!</definedName>
    <definedName name="_bdm.0168B3B0C55E4B088F53A556E2C8786E.edm" hidden="1">#REF!</definedName>
    <definedName name="_bdm.016F90C0071B4684B4BE0659B41C3BCC.edm" hidden="1">#REF!</definedName>
    <definedName name="_bdm.017272C8223742018ED393C4A2270339.edm" hidden="1">#REF!</definedName>
    <definedName name="_bdm.0172DAB9075C433D98D87C4444BDD15C.edm" hidden="1">#REF!</definedName>
    <definedName name="_bdm.017386AA9D244F2CB3FEBA9C8E0FCF29.edm" hidden="1">#REF!</definedName>
    <definedName name="_bdm.01739AF8E5604F7D98CA7ABA745A1B38.edm" hidden="1">#REF!</definedName>
    <definedName name="_bdm.017526E38FCA4334AE3F74C9F50A9DE6.edm" hidden="1">#REF!</definedName>
    <definedName name="_bdm.01810A0B0F59473E9BF640390E9692CA.edm" hidden="1">#REF!</definedName>
    <definedName name="_bdm.01927F1DB88F4F6A96A0CBCA31B80BBF.edm" hidden="1">#REF!</definedName>
    <definedName name="_bdm.01941B409E8446FC9BC5ED64EE940F4C.edm" hidden="1">#REF!</definedName>
    <definedName name="_bdm.019826F5B73D46CE92FC0A28D6839A33.edm" hidden="1">#REF!</definedName>
    <definedName name="_bdm.01A29916DF78483595DF6E6D7E6AB0DA.edm" hidden="1">#REF!</definedName>
    <definedName name="_bdm.01A7FF04A7FD47DC8066B4A497E06A77.edm" hidden="1">#REF!</definedName>
    <definedName name="_bdm.01AA917BEC414A72ACDBEFE3187555D9.edm" hidden="1">#REF!</definedName>
    <definedName name="_bdm.01AAA87C1D234BDBABCD00A1D7269FB8.edm" hidden="1">#REF!</definedName>
    <definedName name="_bdm.01B59C4902C04530AF0ABDBCAA8DB771.edm" hidden="1">#REF!</definedName>
    <definedName name="_bdm.01B65D29693C4FBEAD3A5D879F9AE541.edm" hidden="1">#REF!</definedName>
    <definedName name="_bdm.01B8C6607DC9475B90A7C771D6555790.edm" hidden="1">#REF!</definedName>
    <definedName name="_bdm.01C4F48ACB0F4C6B9C3CF055F3DE9DED.edm" hidden="1">#REF!</definedName>
    <definedName name="_bdm.01CEB3D89D5A4DC8B3DB7CE320C8882E.edm" hidden="1">#REF!</definedName>
    <definedName name="_bdm.01EDFA35B25D4EDF965796AFEF75212B.edm" hidden="1">#REF!</definedName>
    <definedName name="_bdm.01F77CDCAC40434DA0245F47F91483C8.edm" hidden="1">#REF!</definedName>
    <definedName name="_bdm.01F99552843D45D89BBADA037362CE0B.edm" hidden="1">#REF!</definedName>
    <definedName name="_bdm.01FC1CB2170645C488E67B0EDFB09945.edm" hidden="1">#REF!</definedName>
    <definedName name="_bdm.01FCBF2015A24980922B21FB35F5AF03.edm" hidden="1">#REF!</definedName>
    <definedName name="_bdm.0201D248C92443B08EC8D1F65426717E.edm" hidden="1">#REF!</definedName>
    <definedName name="_bdm.0213D37D62CF467F8BA8910AC5FCDF3E.edm" hidden="1">#REF!</definedName>
    <definedName name="_bdm.021CFADE8304438B894AC16712ACE060.edm" hidden="1">#REF!</definedName>
    <definedName name="_bdm.02258495F7554DB0B838885728B91B60.edm" hidden="1">#REF!</definedName>
    <definedName name="_bdm.023613D13DC149EDA7F66FA538FFF2C5.edm" hidden="1">#REF!</definedName>
    <definedName name="_bdm.026AB82CCB804A8EBA6C12156E2D9A77.edm" hidden="1">#REF!</definedName>
    <definedName name="_bdm.027AD37F90C5462BB02EDA4D42E261E6.edm" hidden="1">#REF!</definedName>
    <definedName name="_bdm.028664E1A46F4CD79878DF01B3619663.edm" hidden="1">#REF!</definedName>
    <definedName name="_bdm.0289F9D37333490088C1905A8EF2689F.edm" hidden="1">#REF!</definedName>
    <definedName name="_bdm.028AFB62AF5340F49DB4CE7EDEE71831.edm" hidden="1">#REF!</definedName>
    <definedName name="_bdm.028C8A46BE3847B5B620DAC2E0A6246E.edm" hidden="1">#REF!</definedName>
    <definedName name="_bdm.029695E48EE942F4B784BBEEF94F6545.edm" hidden="1">#REF!</definedName>
    <definedName name="_bdm.02A46CADACF94B07953A861A190A4C96.edm" hidden="1">#REF!</definedName>
    <definedName name="_bdm.02A4E2DDAFB8488FABCE447DAB90A984.edm" hidden="1">#REF!</definedName>
    <definedName name="_bdm.02ADE15709F948738773639772FC1DB2.edm" hidden="1">#REF!</definedName>
    <definedName name="_bdm.02ADE27E2F734461A076CAB8219AE142.edm" hidden="1">#REF!</definedName>
    <definedName name="_bdm.02C52DFEE9304438B52E18F8A191A202.edm" hidden="1">#REF!</definedName>
    <definedName name="_bdm.02D7EF78E39C45B68974068DED1EE16F.edm" hidden="1">#REF!</definedName>
    <definedName name="_bdm.02E165E0377B431C9B4D7077A2C824AC.edm" hidden="1">#REF!</definedName>
    <definedName name="_bdm.02E490D06B28457A85EA0C1A1FE7261F.edm" hidden="1">#REF!</definedName>
    <definedName name="_bdm.02E4C5D41ECD47F0AAB752E7808948C9.edm" hidden="1">#REF!</definedName>
    <definedName name="_bdm.02E89BAAD3654DAEBE1BE6659F98A3D2.edm" hidden="1">#REF!</definedName>
    <definedName name="_bdm.02F3976BCA72409FA447095B81D15FF7.edm" hidden="1">#REF!</definedName>
    <definedName name="_bdm.0309B7CE56594E0796A27C866DB99034.edm" hidden="1">#REF!</definedName>
    <definedName name="_bdm.031E9AE22B9240DF81FA1DC0BB705C05.edm" hidden="1">#REF!</definedName>
    <definedName name="_bdm.031F9C76C76B416187A4069E5EFC61CF.edm" hidden="1">#REF!</definedName>
    <definedName name="_bdm.0326D617A7D944CF9C110F5778E287B4.edm" hidden="1">#REF!</definedName>
    <definedName name="_bdm.03358D1751E54760910EB3F14CAF0CA3.edm" hidden="1">#REF!</definedName>
    <definedName name="_bdm.0347F7A7DD7E4F5AB2F06ACE885BD62F.edm" hidden="1">#REF!</definedName>
    <definedName name="_bdm.034EB06F9D8441D4A2E66B9926E10F97.edm" hidden="1">#REF!</definedName>
    <definedName name="_bdm.0352C45ADC1C43418DC73B6D365A0416.edm" hidden="1">#REF!</definedName>
    <definedName name="_bdm.03566DA6419A4119B40C7779A3A5D5D7.edm" hidden="1">#REF!</definedName>
    <definedName name="_bdm.0360107F4C354E4FB7EA87EEB87C8218.edm" hidden="1">#REF!</definedName>
    <definedName name="_bdm.037962B2BF7C4BC1ABB41F58D1B65024.edm" hidden="1">#REF!</definedName>
    <definedName name="_bdm.037BB4592D764C7DAF12B0651D11BCE6.edm" hidden="1">#REF!</definedName>
    <definedName name="_bdm.038316C02B304FC8B852448D9E9ECF74.edm" hidden="1">#REF!</definedName>
    <definedName name="_bdm.038E439254284BBD83ED8431BD5E276B.edm" hidden="1">#REF!</definedName>
    <definedName name="_bdm.03933459D0AE48518302B86D7A89991D.edm" hidden="1">#REF!</definedName>
    <definedName name="_bdm.03954FB7C0B04499B5F3D6D73D3C20A7.edm" hidden="1">#REF!</definedName>
    <definedName name="_bdm.039A0035D7634E8983B98DD14FD4C7F4.edm" hidden="1">#REF!</definedName>
    <definedName name="_bdm.039E514FCEEE4091812C7A6EA5B1BB4A.edm" hidden="1">#REF!</definedName>
    <definedName name="_bdm.03B8E79DBFBF44F9892C96A0D31FEDB1.edm" hidden="1">#REF!</definedName>
    <definedName name="_bdm.03C10A4C34624A688C423D39AD341316.edm" hidden="1">#REF!</definedName>
    <definedName name="_bdm.03CE98D7E7E74738841799099A75D6D4.edm" hidden="1">#REF!</definedName>
    <definedName name="_bdm.03EA1C876A2B474EB4391B6F71B1C1DB.edm" hidden="1">#REF!</definedName>
    <definedName name="_bdm.03EF7FFD75EE47B4A4E192AA7B31A76D.edm" hidden="1">#REF!</definedName>
    <definedName name="_bdm.040A824A209C49DB80FE7B44ED5D223B.edm" hidden="1">#REF!</definedName>
    <definedName name="_bdm.041C7CCD2F65484BB7B58C39C70D33AD.edm" hidden="1">#REF!</definedName>
    <definedName name="_bdm.042CB953BC6A416486A7948EA75001C7.edm" hidden="1">#REF!</definedName>
    <definedName name="_bdm.0451111C75BA45C1AD6374E9CD90720A.edm" hidden="1">#REF!</definedName>
    <definedName name="_bdm.04602C374C4D4D2D9CB58EB380B9EBC5.edm" hidden="1">#REF!</definedName>
    <definedName name="_bdm.0461B292BC97416D8E3FC0566004755A.edm" hidden="1">#REF!</definedName>
    <definedName name="_bdm.04631D9BA11945C6879A692D78A14C2B.edm" hidden="1">#REF!</definedName>
    <definedName name="_bdm.046409640BE74070BEB8C0360C9098D0.edm" hidden="1">#REF!</definedName>
    <definedName name="_bdm.049ACA96B5574B3BA7C64B4728F189FA.edm" hidden="1">#REF!</definedName>
    <definedName name="_bdm.04A20F82BB604D9EAA47F8C61CFE774D.edm" hidden="1">#REF!</definedName>
    <definedName name="_bdm.04A709ADD73243B18C82131CEBC37362.edm" hidden="1">#REF!</definedName>
    <definedName name="_bdm.04AB73E6E9AB4FD18693A985C8BAD1FE.edm" hidden="1">#REF!</definedName>
    <definedName name="_bdm.04BFB59FF9A241EE9D573AEA8744D8E7.edm" hidden="1">#REF!</definedName>
    <definedName name="_bdm.04C5A53386D946C1BCA9C7A2882BBB11.edm" hidden="1">#REF!</definedName>
    <definedName name="_bdm.04F13F53C17B4367A1C0EA5A75B24512.edm" hidden="1">#REF!</definedName>
    <definedName name="_bdm.04FCFF09BD894455BC8849495848B4ED.edm" hidden="1">#REF!</definedName>
    <definedName name="_bdm.04FFC1D4FEBC4ECC8270112EDEE03191.edm" hidden="1">#REF!</definedName>
    <definedName name="_bdm.050D560BFAE94B32A527CC01ABEAB28A.edm" hidden="1">#REF!</definedName>
    <definedName name="_bdm.0522F74503234960B43260CDCD28AAEC.edm" hidden="1">#REF!</definedName>
    <definedName name="_bdm.053787C0CAAA4B829F30B65508EC5604.edm" hidden="1">#REF!</definedName>
    <definedName name="_bdm.053DB67144C947D1BBA9CE691345743F.edm" hidden="1">#REF!</definedName>
    <definedName name="_bdm.053e369037cc435b867f73c38ef054d9.edm" hidden="1">#REF!</definedName>
    <definedName name="_bdm.0544235453CD48EBBBABE861D1BE7874.edm" hidden="1">#REF!</definedName>
    <definedName name="_bdm.0546E08218E04150915E14DF922BA26C.edm" hidden="1">#REF!</definedName>
    <definedName name="_bdm.055742CB9DC04348892C700DC66ED3AD.edm" hidden="1">#REF!</definedName>
    <definedName name="_bdm.05627E32919840F3B088EA62E73198A3.edm" hidden="1">#REF!</definedName>
    <definedName name="_bdm.058A4F2178524331AF6EF0BEE58C8025.edm" hidden="1">#REF!</definedName>
    <definedName name="_bdm.058BDC4A6B8F4210BFE9A873F97418CE.edm" hidden="1">#REF!</definedName>
    <definedName name="_bdm.059062360541419393B734202C654E31.edm" hidden="1">#REF!</definedName>
    <definedName name="_bdm.059062BC1D604D3C8786E0CF758C3562.edm" hidden="1">#REF!</definedName>
    <definedName name="_bdm.0595C46924A54DF6A031241097D8AF5E.edm" hidden="1">#REF!</definedName>
    <definedName name="_bdm.0599412F6D7845F3A49DE8397D97C7D9.edm" hidden="1">#REF!</definedName>
    <definedName name="_bdm.059D885697284DBFA97EEB995AF573B7.edm" hidden="1">#REF!</definedName>
    <definedName name="_bdm.05B8F0146BDF4560B8B87B76E148E662.edm" hidden="1">#REF!</definedName>
    <definedName name="_bdm.05C3E28F940C4B168BC7C755A13D4CAB.edm" hidden="1">#REF!</definedName>
    <definedName name="_bdm.05C601BFD13740B8834B74361A45673A.edm" hidden="1">#REF!</definedName>
    <definedName name="_bdm.05C76F6A1DEA4837B4304CA692BCE66D.edm" hidden="1">#REF!</definedName>
    <definedName name="_bdm.05D66BA3A4594FA6807FD7C90E70F467.edm" hidden="1">#REF!</definedName>
    <definedName name="_bdm.05EA9001456341AE919B2745DE25E355.edm" hidden="1">#REF!</definedName>
    <definedName name="_bdm.05EF181B051D407DA7C1AE3EDF075EE3.edm" hidden="1">#REF!</definedName>
    <definedName name="_bdm.05F6237381D945B6AA1604E821F1B46D.edm" hidden="1">#REF!</definedName>
    <definedName name="_bdm.05FDFD6F334846ABB38F6E14C241BE6E.edm" hidden="1">#REF!</definedName>
    <definedName name="_bdm.0602CC4B5B20494EAAEBD25DA226ED12.edm" hidden="1">#REF!</definedName>
    <definedName name="_bdm.06067D149C944010B27B90F985ACB565.edm" hidden="1">#REF!</definedName>
    <definedName name="_bdm.0614D2B7B9EB4CB3935D91519792329D.edm" hidden="1">#REF!</definedName>
    <definedName name="_bdm.0623D168FFC848DF82F5E7C05D51BAA5.edm" hidden="1">#REF!</definedName>
    <definedName name="_bdm.062A7635C0D74C479E50C30060740C7C.edm" hidden="1">#REF!</definedName>
    <definedName name="_bdm.062E3C54B70F48D6BA4B3FC9597235E7.edm" hidden="1">#REF!</definedName>
    <definedName name="_bdm.0636F5E9AD9A458F86CEA767A9FBD766.edm" hidden="1">#REF!</definedName>
    <definedName name="_bdm.063C2B10F2314DCB96F6370CC9682364.edm" hidden="1">#REF!</definedName>
    <definedName name="_bdm.0648877ACE6E4939BC7E5D530A6B1637.edm" hidden="1">#REF!</definedName>
    <definedName name="_bdm.0656A00D3C3E462CBE03A4D937A45E1A.edm" hidden="1">#REF!</definedName>
    <definedName name="_bdm.0672E734A2DC4FD1A986D898E2DB6A2B.edm" hidden="1">#REF!</definedName>
    <definedName name="_bdm.068D1344D54B474CBD13F4508959A5E8.edm" hidden="1">#REF!</definedName>
    <definedName name="_bdm.069980A433EC429DA2E8DA461ED046E6.edm" hidden="1">#REF!</definedName>
    <definedName name="_bdm.069A74153D034055956ECBC6AB11226E.edm" hidden="1">#REF!</definedName>
    <definedName name="_bdm.06AF83709E6F47569CB06C10097646B7.edm" hidden="1">#REF!</definedName>
    <definedName name="_bdm.06BC2F254CBD4A95BB5EA9CC573C74E2.edm" hidden="1">#REF!</definedName>
    <definedName name="_bdm.06C22882418A466797F5C983CC49C75E.edm" hidden="1">#REF!</definedName>
    <definedName name="_bdm.06C59B4AAF934C1A88A9DC3E74605182.edm" hidden="1">#REF!</definedName>
    <definedName name="_bdm.06D103422FBE4FAEB43119EB773F1E4E.edm" hidden="1">#REF!</definedName>
    <definedName name="_bdm.06DF9EA9B0384FD4A4C93CB9503499A7.edm" hidden="1">#REF!</definedName>
    <definedName name="_bdm.06E1B25A400D4BDE8B7055BB52D6CD87.edm" hidden="1">#REF!</definedName>
    <definedName name="_bdm.06EED8BBA6B24266817179BAB2BB2AF3.edm" hidden="1">#REF!</definedName>
    <definedName name="_bdm.06F6A91EA63840DCB90C3CC19E7982C7.edm" hidden="1">#REF!</definedName>
    <definedName name="_bdm.070067CDEF43400C874AAB61F286B7AC.edm" hidden="1">#REF!</definedName>
    <definedName name="_bdm.070DCD17E10844BF893575AD73DE3E2B.edm" hidden="1">#REF!</definedName>
    <definedName name="_bdm.07233A970B6B4EE9943A217B11C43AE6.edm" hidden="1">#REF!</definedName>
    <definedName name="_bdm.072F1D9EF1F04A25A9C943EAF9543EE3.edm" hidden="1">#REF!</definedName>
    <definedName name="_bdm.073D3C4CB6334986868D44747A291754.edm" hidden="1">#REF!</definedName>
    <definedName name="_bdm.07522F311E634F08B3DCEE2A67CED37E.edm" hidden="1">#REF!</definedName>
    <definedName name="_bdm.0770E79A08F54815A2295FD1000ACF03.edm" hidden="1">#REF!</definedName>
    <definedName name="_bdm.07873B7C596049578E499CA52FAFBD2D.edm" hidden="1">#REF!</definedName>
    <definedName name="_bdm.07891793476B4D3F94DB4911AD156EAD.edm" hidden="1">#REF!</definedName>
    <definedName name="_bdm.0798260E9A7644268A13688E2DC50374.edm" hidden="1">#REF!</definedName>
    <definedName name="_bdm.07A51116A31942D9B5174F59C49365EA.edm" hidden="1">#REF!</definedName>
    <definedName name="_bdm.07A7133BFC294C829A41FF818B0F4E51.edm" hidden="1">#REF!</definedName>
    <definedName name="_bdm.07A9563E418D4E279ABF747B37AB54D4.edm" hidden="1">#REF!</definedName>
    <definedName name="_bdm.07A9A187ED0C49ED864E57D18CA0E6C7.edm" hidden="1">#REF!</definedName>
    <definedName name="_bdm.07BF2A56A2FC4E8C8A63A691B6E2BD4C.edm" hidden="1">#REF!</definedName>
    <definedName name="_bdm.07C191985D444F73BD7E4277398AF0C9.edm" hidden="1">#REF!</definedName>
    <definedName name="_bdm.07C79D321452480988DEAFE04AFA0F88.edm" hidden="1">#REF!</definedName>
    <definedName name="_bdm.07CF37B4CDD74A88B1597B2D77389472.edm" hidden="1">#REF!</definedName>
    <definedName name="_bdm.07D0686977194D9E9B79B62CA1F96C4E.edm" hidden="1">#REF!</definedName>
    <definedName name="_bdm.07E00EFB65514A808665F9C517063F2D.edm" hidden="1">#REF!</definedName>
    <definedName name="_bdm.07EA60ECF39642DDB9E021564C34A8B8.edm" hidden="1">#REF!</definedName>
    <definedName name="_bdm.07FAFF6AFDFC481AB05D8A8803330844.edm" hidden="1">#REF!</definedName>
    <definedName name="_bdm.0809E9DCF07E45458858E7A206E36554.edm" hidden="1">#REF!</definedName>
    <definedName name="_bdm.080C929D6E41408CB26732FA6941A042.edm" hidden="1">#REF!</definedName>
    <definedName name="_bdm.0813031D50F045E89542641C1F8F70D6.edm" hidden="1">#REF!</definedName>
    <definedName name="_bdm.08282D7E65F44E7195CB4EB1AF71C774.edm" hidden="1">#REF!</definedName>
    <definedName name="_bdm.082FC404126B48C8A25663C168314EE9.edm" hidden="1">#REF!</definedName>
    <definedName name="_bdm.0833FF135E1F4DDA9F95C288F4CB6AD3.edm" hidden="1">#REF!</definedName>
    <definedName name="_bdm.084024BFCFA443B49D42693C711555A6.edm" hidden="1">#REF!</definedName>
    <definedName name="_bdm.084236395B8D42C9BAE2A44A6129FDDD.edm" hidden="1">#REF!</definedName>
    <definedName name="_bdm.084794A1360043F8BFDE3CE49F4E884F.edm" hidden="1">#REF!</definedName>
    <definedName name="_bdm.0848719C4BDB4A3ABA7B2B966C1810DE.edm" hidden="1">#REF!</definedName>
    <definedName name="_bdm.0858655D1A6847EC90881221A8E62445.edm" hidden="1">#REF!</definedName>
    <definedName name="_bdm.085ECE3D713B41DB8DD6440E9A909670.edm" hidden="1">#REF!</definedName>
    <definedName name="_bdm.086316AAB7444E71ADBDDB036D35349F.edm" hidden="1">#REF!</definedName>
    <definedName name="_bdm.086C473C97944E23AB29FB3839B4D149.edm" hidden="1">#REF!</definedName>
    <definedName name="_bdm.0870361AA24D4A33B52EA4DECEE4BA1D.edm" hidden="1">#REF!</definedName>
    <definedName name="_bdm.08715E86B7D5431DB6A2534C8FDAA5C8.edm" hidden="1">#REF!</definedName>
    <definedName name="_bdm.0875EA84D67F4C34BE6AFED8852618A6.edm" hidden="1">#REF!</definedName>
    <definedName name="_bdm.087FDF7CFEDA42F9913F47D1DFBBC75A.edm" hidden="1">#REF!</definedName>
    <definedName name="_bdm.088021F9D39D4F9F8D02645006BF128A.edm" hidden="1">#REF!</definedName>
    <definedName name="_bdm.0889F36753DD4098AEA62FC4591FF246.edm" hidden="1">#REF!</definedName>
    <definedName name="_bdm.088C84B709594132A0AB0615EC289501.edm" hidden="1">#REF!</definedName>
    <definedName name="_bdm.088EF7C10223409692FD2556102530F8.edm" hidden="1">#REF!</definedName>
    <definedName name="_bdm.08B3ED1075014CFEBD65205525F2762B.edm" hidden="1">#REF!</definedName>
    <definedName name="_bdm.08BFE0C8F27943DE9AD4D5557A81F875.edm" hidden="1">#REF!</definedName>
    <definedName name="_bdm.08D48496BA8A4B81B1D2567708201E3D.edm" hidden="1">#REF!</definedName>
    <definedName name="_bdm.08DA401F8073487DA0FA74FBBB259B49.edm" hidden="1">#REF!</definedName>
    <definedName name="_bdm.08F0652A7C0949F89D26AE1164C336ED.edm" hidden="1">#REF!</definedName>
    <definedName name="_bdm.08F517F696AA44D5A1C5FAD175816CF3.edm" hidden="1">#REF!</definedName>
    <definedName name="_bdm.0913E5D4EEE54C578C6F2F9266A81DB2.edm" hidden="1">#REF!</definedName>
    <definedName name="_bdm.091D48C6B1B14608B3C27E1D7F8BCB39.edm" hidden="1">#REF!</definedName>
    <definedName name="_bdm.091E3C3369254FB6B50D7B96DB0E357F.edm" hidden="1">#REF!</definedName>
    <definedName name="_bdm.0922541BE3C94AB68EF76E57F7D146F4.edm" hidden="1">#REF!</definedName>
    <definedName name="_bdm.0922C91E4C584F9E8BDD178762DA14E2.edm" hidden="1">#REF!</definedName>
    <definedName name="_bdm.0928f6f214624f859fb601aadf722757.edm" hidden="1">#REF!</definedName>
    <definedName name="_bdm.09489610CE6C40E2B671B2176EA84FB8.edm" hidden="1">#REF!</definedName>
    <definedName name="_bdm.096274314A3A4D01913010C0BDB6D6C2.edm" hidden="1">#REF!</definedName>
    <definedName name="_bdm.099344B914A94169AF6ECBE19A4C6786.edm" hidden="1">#REF!</definedName>
    <definedName name="_bdm.099351883D2F49B59A670736E9445BF9.edm" hidden="1">#REF!</definedName>
    <definedName name="_bdm.09A3E6669C6A4BBBBD731BDB9EF1E285.edm" hidden="1">#REF!</definedName>
    <definedName name="_bdm.09A90A9BC0B74DAD97FB5FBB2F1A211B.edm" hidden="1">#REF!</definedName>
    <definedName name="_bdm.09B116F146B64E8DAAE9E38F8A326555.edm" hidden="1">#REF!</definedName>
    <definedName name="_bdm.09C35059F312452E8A56AF4F2D10C04E.edm" hidden="1">#REF!</definedName>
    <definedName name="_bdm.09C72ABAB70B4E228896557A4A801067.edm" hidden="1">#REF!</definedName>
    <definedName name="_bdm.09D61980BF844B2584D822B3BF38CF3A.edm" hidden="1">#REF!</definedName>
    <definedName name="_bdm.09DA1CF7E4134E1BB4C43445FF069BE7.edm" hidden="1">#REF!</definedName>
    <definedName name="_bdm.09DF98C80AFC4512B530F229C9085994.edm" hidden="1">#REF!</definedName>
    <definedName name="_bdm.09E10AFE624A40259B96B40F4E78C2B2.edm" hidden="1">#REF!</definedName>
    <definedName name="_bdm.09FDFC62BCBF4218A71FD239C8FCE226.edm" hidden="1">#REF!</definedName>
    <definedName name="_bdm.0A0FD0F4DA4B4E3B96265A95D3EA3EE3.edm" hidden="1">#REF!</definedName>
    <definedName name="_bdm.0A29DEE8992745928C7A5C76B6CC3A6B.edm" hidden="1">#REF!</definedName>
    <definedName name="_bdm.0A40D3040DF04CB9A40A2488635A2373.edm" hidden="1">#REF!</definedName>
    <definedName name="_bdm.0A48208EC0514C28AC395B95E2BAB7EC.edm" hidden="1">#REF!</definedName>
    <definedName name="_bdm.0A50B58330804C668BACDB77C04C5FD9.edm" hidden="1">#REF!</definedName>
    <definedName name="_bdm.0A531C09FFE24DE1975B8D98428C840A.edm" hidden="1">#REF!</definedName>
    <definedName name="_bdm.0A62824B48DA4F31B45901E9D0753DA6.edm" hidden="1">#REF!</definedName>
    <definedName name="_bdm.0A72E640AB7C40918CC659F4E92F07C1.edm" hidden="1">#REF!</definedName>
    <definedName name="_bdm.0A743648B5A041249478B9591151B9B8.edm" hidden="1">#REF!</definedName>
    <definedName name="_bdm.0A83D7D1813944B1986B907F504A00DE.edm" hidden="1">#REF!</definedName>
    <definedName name="_bdm.0A84C92240814C63B8A878AC82B24533.edm" hidden="1">#REF!</definedName>
    <definedName name="_bdm.0A9C6F76B24D4E4B8A4F1B5F88FFA02D.edm" hidden="1">#REF!</definedName>
    <definedName name="_bdm.0AA056A1157A4DA1BE1C61633CF0405E.edm" hidden="1">#REF!</definedName>
    <definedName name="_bdm.0AB52344A22240CD8243883B2CBC0B4D.edm" hidden="1">#REF!</definedName>
    <definedName name="_bdm.0AC29A6E6A24463EACBB64A4D1E8E182.edm" hidden="1">#REF!</definedName>
    <definedName name="_bdm.0ADC013160014EA1A7787FE8E834431E.edm" hidden="1">#REF!</definedName>
    <definedName name="_bdm.0ae145f09d39433fafb1317f44cb49c9.edm" hidden="1">#REF!</definedName>
    <definedName name="_bdm.0AE172A2A7F54749828A366F6DFC6AFE.edm" hidden="1">#REF!</definedName>
    <definedName name="_bdm.0AFC6F34D5EA4E09AC62A9A41193E9D8.edm" hidden="1">#REF!</definedName>
    <definedName name="_bdm.0B1D3E8A6CC24BE7AEE3DEE8636D732D.edm" hidden="1">#REF!</definedName>
    <definedName name="_bdm.0B30DBB6550A4205A8ED62B96DAB6102.edm" hidden="1">#REF!</definedName>
    <definedName name="_bdm.0B334EA6F5A84BB89EA4EF82689332D2.edm" hidden="1">#REF!</definedName>
    <definedName name="_bdm.0B3EE9522FDF4A62AC24F1BD6693F042.edm" hidden="1">#REF!</definedName>
    <definedName name="_bdm.0B443A30D0844DBBAA724E9DAA446530.edm" hidden="1">#REF!</definedName>
    <definedName name="_bdm.0B4A21392B1244E8A58E79B9CCE3CA2D.edm" hidden="1">#REF!</definedName>
    <definedName name="_bdm.0B53A7F2294B477F8B8E5C72AB688AA7.edm" hidden="1">#REF!</definedName>
    <definedName name="_bdm.0B5D207FF5F849CFA22B76FC31325BA6.edm" hidden="1">#REF!</definedName>
    <definedName name="_bdm.0B5FDF3A520147BA880485942400A1F0.edm" hidden="1">#REF!</definedName>
    <definedName name="_bdm.0B644AEA027746DCAE8DF531FEEC0B6B.edm" hidden="1">#REF!</definedName>
    <definedName name="_bdm.0B78E1782E2F49848D87896E2451307B.edm" hidden="1">#REF!</definedName>
    <definedName name="_bdm.0B82E59483DA459080A1F27B2F4A25D5.edm" hidden="1">#REF!</definedName>
    <definedName name="_bdm.0B90EBA407A646C4985258FA83D1E742.edm" hidden="1">#REF!</definedName>
    <definedName name="_bdm.0B95E299635B4E1D9D8DAEE4DD42866A.edm" hidden="1">#REF!</definedName>
    <definedName name="_bdm.0BA87C59360142ABBDE5ECF0A4C7AC89.edm" hidden="1">#REF!</definedName>
    <definedName name="_bdm.0BA8E97C12EC4029B160F2D164DB06E8.edm" hidden="1">#REF!</definedName>
    <definedName name="_bdm.0BB7D068BB474AD8956B8D799B47B7CA.edm" hidden="1">#REF!</definedName>
    <definedName name="_bdm.0BBB9F4A7E0840B78E7C3970FF485AE0.edm" hidden="1">#REF!</definedName>
    <definedName name="_bdm.0BBF42EA6D5E4579B87F490B0F9424D5.edm" hidden="1">#REF!</definedName>
    <definedName name="_bdm.0BC1353337994F2AB8AA9F4E92AB925B.edm" hidden="1">#REF!</definedName>
    <definedName name="_bdm.0BC3C9CC318C45D9B768C0629871701F.edm" hidden="1">#REF!</definedName>
    <definedName name="_bdm.0BCAEB6299EE40C6A8C1A6894FB9FC40.edm" hidden="1">#REF!</definedName>
    <definedName name="_bdm.0BDA6ABC659948328742837F7C5B4CD3.edm" hidden="1">#REF!</definedName>
    <definedName name="_bdm.0BE0EF3AE876445C8243CC726CD8A27A.edm" hidden="1">#REF!</definedName>
    <definedName name="_bdm.0BFA1A79970D4BAA9BDFC89FFF1EF8AD.edm" hidden="1">#REF!</definedName>
    <definedName name="_bdm.0BFD9D0E1040473C8AAA4F86BC6C2806.edm" hidden="1">#REF!</definedName>
    <definedName name="_bdm.0C01389FA43745D3B8275BAA940B49C5.edm" hidden="1">#REF!</definedName>
    <definedName name="_bdm.0C0975A249264E0490C78CBAAA5ACF5D.edm" hidden="1">#REF!</definedName>
    <definedName name="_bdm.0C0A1271953E4960B9A4834953DEBDBE.edm" hidden="1">#REF!</definedName>
    <definedName name="_bdm.0C103696A94B466392BA1187D4CCD305.edm" hidden="1">#REF!</definedName>
    <definedName name="_bdm.0C1306D9ECFD4E35AB2E6F33E31C52FA.edm" hidden="1">#REF!</definedName>
    <definedName name="_bdm.0C14913C7ACC4B42B11EE6B379BB20C6.edm" hidden="1">#REF!</definedName>
    <definedName name="_bdm.0C1F8F809DCE4D8D8231D1E7484B7FAC.edm" hidden="1">#REF!</definedName>
    <definedName name="_bdm.0C2342D411C24D8797D0F3249800E056.edm" hidden="1">#REF!</definedName>
    <definedName name="_bdm.0C3134B47D7143FC962ECAAE45E503C6.edm" hidden="1">#REF!</definedName>
    <definedName name="_bdm.0C3FF87F339043D58C0AD6724CEE00AE.edm" hidden="1">#REF!</definedName>
    <definedName name="_bdm.0C5B593DE9C04861B319C061EE1E311D.edm" hidden="1">#REF!</definedName>
    <definedName name="_bdm.0C5CB2912C474C4798CC4F4494B6F887.edm" hidden="1">#REF!</definedName>
    <definedName name="_bdm.0C65FD46D2904E7AA38769C6F85FA2B3.edm" hidden="1">#REF!</definedName>
    <definedName name="_bdm.0C6690E7767141298C134CE84A56FD96.edm" hidden="1">#REF!</definedName>
    <definedName name="_bdm.0C824B4B459A49D0B5D1EA34F8A9E3EB.edm" hidden="1">#REF!</definedName>
    <definedName name="_bdm.0C8FC39453A243CFBB87225A8E42CAA0.edm" hidden="1">#REF!</definedName>
    <definedName name="_bdm.0C92179049A149879FA6D96EE4490216.edm" hidden="1">#REF!</definedName>
    <definedName name="_bdm.0C9EC78FE6F840F187F2F482E5613E17.edm" hidden="1">#REF!</definedName>
    <definedName name="_bdm.0CAD37A6724649F5A4045B4E1D96EB69.edm" hidden="1">#REF!</definedName>
    <definedName name="_bdm.0CB3D41CF3A348A0B3E5DF5BDB4DB236.edm" hidden="1">#REF!</definedName>
    <definedName name="_bdm.0CC083AFC9F6432FBEA714E1CF323ED5.edm" hidden="1">#REF!</definedName>
    <definedName name="_bdm.0CD118EAFAB2437D9C678883413B39EB.edm" hidden="1">#REF!</definedName>
    <definedName name="_bdm.0CE07175778C4202BA354F6D72A2E699.edm" hidden="1">#REF!</definedName>
    <definedName name="_bdm.0CE8079294344FD69BE8B46E6859068D.edm" hidden="1">#REF!</definedName>
    <definedName name="_bdm.0D0D2FE8252E4AD79C9D4B130A862A1C.edm" hidden="1">#REF!</definedName>
    <definedName name="_bdm.0D1B8AD32E904BCEAE51D5CDD71A282B.edm" hidden="1">#REF!</definedName>
    <definedName name="_bdm.0D200293BCE44D798E185E54EF00C157.edm" hidden="1">#REF!</definedName>
    <definedName name="_bdm.0D363903FB3D4D3E9C927714FEE2C759.edm" hidden="1">#REF!</definedName>
    <definedName name="_bdm.0D391277744945E4B867F6FBE1A5556B.edm" hidden="1">#REF!</definedName>
    <definedName name="_bdm.0D42E36A6C60436EA9B47B68574AD8C3.edm" hidden="1">#REF!</definedName>
    <definedName name="_bdm.0D4C79C442D145BC86E414D1FDB1C607.edm" hidden="1">#REF!</definedName>
    <definedName name="_bdm.0D575009AC8F48A086F9D3B51007F9AB.edm" hidden="1">#REF!</definedName>
    <definedName name="_bdm.0D58B29F2BD24FDC92E2F3F4E54A7F1E.edm" hidden="1">#REF!</definedName>
    <definedName name="_bdm.0D6C0A8C290B4A778501D957B4FC9FF8.edm" hidden="1">#REF!</definedName>
    <definedName name="_bdm.0D7041D1FE7D499AA5C66609AA07F258.edm" hidden="1">#REF!</definedName>
    <definedName name="_bdm.0D70BC039C8341F79B4EADE6F069621B.edm" hidden="1">#REF!</definedName>
    <definedName name="_bdm.0D8468806C424F438827EEE2773EED7A.edm" hidden="1">#REF!</definedName>
    <definedName name="_bdm.0DA20B76313C484B8E8BC80B0ED3E336.edm" hidden="1">#REF!</definedName>
    <definedName name="_bdm.0DA230AF8C154728A98A7DE222F9172C.edm" hidden="1">#REF!</definedName>
    <definedName name="_bdm.0DB4CB537D4A480CB2648629DB892BCF.edm" hidden="1">#REF!</definedName>
    <definedName name="_bdm.0DF5FE3E7F7A4590830175B602D4049B.edm" hidden="1">#REF!</definedName>
    <definedName name="_bdm.0E04E721B48947F2AA36354B56DFA23E.edm" hidden="1">#REF!</definedName>
    <definedName name="_bdm.0E0CE35B4974409C8560B623A9EBB3C5.edm" hidden="1">#REF!</definedName>
    <definedName name="_bdm.0E1DE2BF59C1496D8FA0FB3E4DB6DFFB.edm" hidden="1">#REF!</definedName>
    <definedName name="_bdm.0E247C6A9E73472FA7F46ECDD9C0AD01.edm" hidden="1">#REF!</definedName>
    <definedName name="_bdm.0E27CEA5FDFE4FDBBB8E48BDF5936A44.edm" hidden="1">#REF!</definedName>
    <definedName name="_bdm.0E2D5CFDECBC4E2DBCE029E42073ACC4.edm" hidden="1">#REF!</definedName>
    <definedName name="_bdm.0E2FFAE6CCCD4A6C9EA63439A96EB9BB.edm" hidden="1">#REF!</definedName>
    <definedName name="_bdm.0E5E0123C89D462FA9E71D0D9EB21DA9.edm" hidden="1">#REF!</definedName>
    <definedName name="_bdm.0E63C080EE4842C1B3C3761ACA089109.edm" hidden="1">#REF!</definedName>
    <definedName name="_bdm.0E6542B1397946018C261932630D504E.edm" hidden="1">#REF!</definedName>
    <definedName name="_bdm.0E658010EDFD4ED6B2057283BC52922E.edm" hidden="1">#REF!</definedName>
    <definedName name="_bdm.0E68B93D97E142AAADFC327EA3F88BC0.edm" hidden="1">#REF!</definedName>
    <definedName name="_bdm.0E6DA1D2BC694186AFA955CA9ADC761C.edm" hidden="1">#REF!</definedName>
    <definedName name="_bdm.0E73CDAA433C4B889977486AFDBF23D0.edm" hidden="1">#REF!</definedName>
    <definedName name="_bdm.0E7F277F88D2416CA5656D5099FFEA4F.edm" hidden="1">#REF!</definedName>
    <definedName name="_bdm.0E85682BC5034B4AB91C61D685BCE014.edm" hidden="1">#REF!</definedName>
    <definedName name="_bdm.0E88349A884042228C2CEE75A995D049.edm" hidden="1">#REF!</definedName>
    <definedName name="_bdm.0E88F630356E476CA416284E2AADA6BF.edm" hidden="1">#REF!</definedName>
    <definedName name="_bdm.0E9292556FCC40B2AE1FFE8DC3A94DA2.edm" hidden="1">#REF!</definedName>
    <definedName name="_bdm.0E9805FAC0DD453EAACEF515BAAED89D.edm" hidden="1">#REF!</definedName>
    <definedName name="_bdm.0EAC972862C2449DA45B304CD13DD88D.edm" hidden="1">#REF!</definedName>
    <definedName name="_bdm.0ED08D4FA3CB4150BC4A49649B0D32D1.edm" hidden="1">#REF!</definedName>
    <definedName name="_bdm.0ED50EC7EBC74A189609A449BBD628AD.edm" hidden="1">#REF!</definedName>
    <definedName name="_bdm.0EDAE841BB1741CFAF7E2C22AE9F7026.edm" hidden="1">#REF!</definedName>
    <definedName name="_bdm.0EE699E1DE8146A4AAA5C04D0CEB13F0.edm" hidden="1">#REF!</definedName>
    <definedName name="_bdm.0EF1F95BB5D7480CBA68FDA309DFF568.edm" hidden="1">#REF!</definedName>
    <definedName name="_bdm.0EF5D53D00C94937AECE4A7D71FCE887.edm" hidden="1">#REF!</definedName>
    <definedName name="_bdm.0EFDF43B32B849A9AADDBEF45B7D69FA.edm" hidden="1">#REF!</definedName>
    <definedName name="_bdm.0F0531D5504E4B2E9C64AA2C79FF15D5.edm" hidden="1">#REF!</definedName>
    <definedName name="_bdm.0F12A2DC8CF549E89778334D8711E806.edm" hidden="1">#REF!</definedName>
    <definedName name="_bdm.0F1C448E34B4437CB774F34A68CD731B.edm" hidden="1">#REF!</definedName>
    <definedName name="_bdm.0F21F5871E774076B02C0AA0A2FF574D.edm" hidden="1">#REF!</definedName>
    <definedName name="_bdm.0F3CE40213B14A74A79D7B7C1E311533.edm" hidden="1">#REF!</definedName>
    <definedName name="_bdm.0F3FA2A5A2354073B7EF59BE94D5FEFE.edm" hidden="1">#REF!</definedName>
    <definedName name="_bdm.0F5141E77479401EA27EC4FF60108F7A.edm" hidden="1">#REF!</definedName>
    <definedName name="_bdm.0F61DF7BF98640B981C4830798B3FF3D.edm" hidden="1">#REF!</definedName>
    <definedName name="_bdm.0F6514A22EAA40809811502814DA0680.edm" hidden="1">#REF!</definedName>
    <definedName name="_bdm.0F9FDBAEA56446B9AF3651DAA535A57B.edm" hidden="1">#REF!</definedName>
    <definedName name="_bdm.0FA177D41ED941F9A31F96045237E748.edm" hidden="1">#REF!</definedName>
    <definedName name="_bdm.0FAA6C8D2A90471F96D24257C63E8FE9.edm" hidden="1">#REF!</definedName>
    <definedName name="_bdm.0FB5FBB2432746B7B226B39E1C996BA6.edm" hidden="1">#REF!</definedName>
    <definedName name="_bdm.0FB81F3293724B768E053C8B43046134.edm" hidden="1">#REF!</definedName>
    <definedName name="_bdm.0FB995CE9A5742C8A2DDBE2295E69A63.edm" hidden="1">#REF!</definedName>
    <definedName name="_bdm.0FBB21D0F4F8402890087AFC3D47192D.edm" hidden="1">#REF!</definedName>
    <definedName name="_bdm.0FC3A7BDF501439285A07AFB43CA4B1D.edm" hidden="1">#REF!</definedName>
    <definedName name="_bdm.0FC9087B8C2C496EBA083A8DD1ED0382.edm" hidden="1">#REF!</definedName>
    <definedName name="_bdm.0FCE854CE2554516A977F5D34D53B03D.edm" hidden="1">#REF!</definedName>
    <definedName name="_bdm.0FD09535AA6745D9AC73D78A17F8E275.edm" hidden="1">#REF!</definedName>
    <definedName name="_bdm.0FD16A7D37B94897B7FCD8DB66A17060.edm" hidden="1">#REF!</definedName>
    <definedName name="_bdm.0FDDD61E9FFC496599FEB3897C04DDE2.edm" hidden="1">#REF!</definedName>
    <definedName name="_bdm.0FE727B0A2014374A89BE6EE082105E4.edm" hidden="1">#REF!</definedName>
    <definedName name="_bdm.0FEEA03ED4C84CE0B7EDC28599A31725.edm" hidden="1">#REF!</definedName>
    <definedName name="_bdm.0FF6DDA7215A48DBA1DC2D672F1B86EF.edm" hidden="1">#REF!</definedName>
    <definedName name="_bdm.0FF7E7394D1D464A9D9253EA441E67DD.edm" hidden="1">#REF!</definedName>
    <definedName name="_bdm.0FFE1231E3A3482F9893BB1ABF592320.edm" hidden="1">#REF!</definedName>
    <definedName name="_bdm.10065FAA7245439789734A794909A35D.edm" hidden="1">#REF!</definedName>
    <definedName name="_bdm.100941C2E92B42ED9A3509649FAA75AA.edm" hidden="1">#REF!</definedName>
    <definedName name="_bdm.1016E162CC404CFE8BC1C5084B43501B.edm" hidden="1">#REF!</definedName>
    <definedName name="_bdm.101AA1676B3B4C159E501F7E7E2C2F72.edm" hidden="1">#REF!</definedName>
    <definedName name="_bdm.1021430684D746988ABD8F60614747CD.edm" hidden="1">#REF!</definedName>
    <definedName name="_bdm.1028EB83551E474F93E9D097A9583A34.edm" hidden="1">#REF!</definedName>
    <definedName name="_bdm.1048DE4E356E43B6B8C9C81E6A55A0EB.edm" hidden="1">#REF!</definedName>
    <definedName name="_bdm.1051D716256B40AB8B3B7BE81A6EDB82.edm" hidden="1">#REF!</definedName>
    <definedName name="_bdm.1061EF7DC400469FA4B810B1F695E5D0.edm" hidden="1">#REF!</definedName>
    <definedName name="_bdm.10637087D0BD4B84B655DF1AFA97D752.edm" hidden="1">#REF!</definedName>
    <definedName name="_bdm.1069A87BDDDD4B22A4F36E177FA80F2C.edm" hidden="1">#REF!</definedName>
    <definedName name="_bdm.1084DDFAD09C4377A330FDF316DCED43.edm" hidden="1">#REF!</definedName>
    <definedName name="_bdm.1087C39001BD434C8B4A2077D8753D94.edm" hidden="1">#REF!</definedName>
    <definedName name="_bdm.108A065101EC4064B5ED0C9B4466777A.edm" hidden="1">#REF!</definedName>
    <definedName name="_bdm.10A6457F6252428898FDF11DD327B7BA.edm" hidden="1">#REF!</definedName>
    <definedName name="_bdm.10AD5981D71449A0B9387EE9906B7D5E.edm" hidden="1">#REF!</definedName>
    <definedName name="_bdm.10C00BD86893443AB4FD44F7E87FEEDF.edm" hidden="1">#REF!</definedName>
    <definedName name="_bdm.10D9147F84154A0FBD63E1C662996D8A.edm" hidden="1">#REF!</definedName>
    <definedName name="_bdm.10E5AA89FBB24430A28E0965E43A76D2.edm" hidden="1">#REF!</definedName>
    <definedName name="_bdm.10E5EE358F4449448437E13DB267C057.edm" hidden="1">#REF!</definedName>
    <definedName name="_bdm.10F3DB01FF1A43B48D1049A42F37851C.edm" hidden="1">#REF!</definedName>
    <definedName name="_bdm.10F47595DE8B42F1AD798D1709BD4597.edm" hidden="1">#REF!</definedName>
    <definedName name="_bdm.10FBF93391B44CF2A65DA04E4F22109C.edm" hidden="1">#REF!</definedName>
    <definedName name="_bdm.110011C0072E4BF1AF02D91AF3EAEC64.edm" hidden="1">#REF!</definedName>
    <definedName name="_bdm.1102C9D1DEA54A16B7EFC62529A79DDB.edm" hidden="1">#REF!</definedName>
    <definedName name="_bdm.11170E46CC174DBBA5472860E6FFB8B7.edm" hidden="1">#REF!</definedName>
    <definedName name="_bdm.1126101564C741AC853CC43CD429E8F7.edm" hidden="1">#REF!</definedName>
    <definedName name="_bdm.1135B66A53F745E5A0EB3BE0EDF746CA.edm" hidden="1">#REF!</definedName>
    <definedName name="_bdm.113ABF91AEB445228F81F063FCAF13C2.edm" hidden="1">#REF!</definedName>
    <definedName name="_bdm.113CAAE6774840F6B937AE70944C71C8.edm" hidden="1">#REF!</definedName>
    <definedName name="_bdm.11562C6B25664023A8CD2728C25879D7.edm" hidden="1">#REF!</definedName>
    <definedName name="_bdm.11631BFCBE5A47649FE85DEC80B31CDC.edm" hidden="1">#REF!</definedName>
    <definedName name="_bdm.11CEECA388CC48128F6315416C9A37BA.edm" hidden="1">#REF!</definedName>
    <definedName name="_bdm.11CF0087622045729994A33910A9E768.edm" hidden="1">#REF!</definedName>
    <definedName name="_bdm.11D37B0CA3FD472E973BE9C5991855AC.edm" hidden="1">#REF!</definedName>
    <definedName name="_bdm.11E4A0559588464ABF2FCC192EF842F5.edm" hidden="1">#REF!</definedName>
    <definedName name="_bdm.11E53C117391432CB62ABB78A85C34C9.edm" hidden="1">#REF!</definedName>
    <definedName name="_bdm.11F24D225C7E4AC79E33157E3A0F37C5.edm" hidden="1">#REF!</definedName>
    <definedName name="_bdm.11F7235439AE4585A1C106D243CA043D.edm" hidden="1">#REF!</definedName>
    <definedName name="_bdm.11FCAAF2D00E47DE875A5EC0CE8EDFB0.edm" hidden="1">#REF!</definedName>
    <definedName name="_bdm.12009A70E8014DEAA8C81C342D8DFF55.edm" hidden="1">#REF!</definedName>
    <definedName name="_bdm.12055B7B71184BF397662AFE13E8B258.edm" hidden="1">#REF!</definedName>
    <definedName name="_bdm.121229EEB3654A268FA8FCC5CCFF5C00.edm" hidden="1">#REF!</definedName>
    <definedName name="_bdm.1223CDF4EE1B4A868640FD205739D02D.edm" hidden="1">#REF!</definedName>
    <definedName name="_bdm.12286034DF414A78B9D465D8D8C384DC.edm" hidden="1">#REF!</definedName>
    <definedName name="_bdm.123F183782DF4444AC6F64F50BC89FEB.edm" hidden="1">#REF!</definedName>
    <definedName name="_bdm.124D266BBC63402E94F80B3F3AF99280.edm" hidden="1">#REF!</definedName>
    <definedName name="_bdm.1276977393F94917878F7D84E8FC4260.edm" hidden="1">#REF!</definedName>
    <definedName name="_bdm.127792D5753F46F3BBAE17E6733E56AC.edm" hidden="1">#REF!</definedName>
    <definedName name="_bdm.127CBBC4480148D290EB506C1FAC5B18.edm" hidden="1">#REF!</definedName>
    <definedName name="_bdm.1296450AA51C4E8D9AE3F229D3F8C34E.edm" hidden="1">#REF!</definedName>
    <definedName name="_bdm.12B5986D3C3A43178BBF9329032A2E76.edm" hidden="1">#REF!</definedName>
    <definedName name="_bdm.12B5B27466D446789068484D43505EEA.edm" hidden="1">#REF!</definedName>
    <definedName name="_bdm.12CA04B67A9447B19EE45F54C743D157.edm" hidden="1">#REF!</definedName>
    <definedName name="_bdm.12CB78D3C2F4476783D230521D9C2D14.edm" hidden="1">#REF!</definedName>
    <definedName name="_bdm.12CEBEB7B0E341659CD44C3DBFDFFEB6.edm" hidden="1">#REF!</definedName>
    <definedName name="_bdm.12D61C7F6A1E4880A1DDF8DD641E8292.edm" hidden="1">#REF!</definedName>
    <definedName name="_bdm.12F83D07FEDC478F8C4A99EA15F03DD3.edm" hidden="1">#REF!</definedName>
    <definedName name="_bdm.13055C5A605D4C34A16183339731F927.edm" hidden="1">#REF!</definedName>
    <definedName name="_bdm.130ED6026D504AC3954BA650D842E7C9.edm" hidden="1">#REF!</definedName>
    <definedName name="_bdm.1315EF4AC5CD4080BA73E322435E76BB.edm" hidden="1">#REF!</definedName>
    <definedName name="_bdm.131FC7BE19F94B69AD7378548162FD64.edm" hidden="1">#REF!</definedName>
    <definedName name="_bdm.1320140AD8A64F7AAF7E73D96E2BFD04.edm" hidden="1">#REF!</definedName>
    <definedName name="_bdm.132B9ABEC4484D14B5428AC692E2D682.edm" hidden="1">#REF!</definedName>
    <definedName name="_bdm.132F468F83F34AB88041B7DCD66DE43F.edm" hidden="1">#REF!</definedName>
    <definedName name="_bdm.1343BBC9795A477B8597E9302DDAD503.edm" hidden="1">#REF!</definedName>
    <definedName name="_bdm.134F565B8067406B95C9F644FECA7F74.edm" hidden="1">#REF!</definedName>
    <definedName name="_bdm.135FF545A7BC418089FE7FB643D99B1B.edm" hidden="1">#REF!</definedName>
    <definedName name="_bdm.136173654F18495F94282EBCC6ACFC37.edm" hidden="1">#REF!</definedName>
    <definedName name="_bdm.13795B120C9D4AADB3D84488E47659D6.edm" hidden="1">#REF!</definedName>
    <definedName name="_bdm.1388BBDB018649ABADC9868A988B5744.edm" hidden="1">#REF!</definedName>
    <definedName name="_bdm.1389584D4E084405BC370175352FB8E2.edm" hidden="1">#REF!</definedName>
    <definedName name="_bdm.13968B0593214D00A2B793029B305AC9.edm" hidden="1">#REF!</definedName>
    <definedName name="_bdm.1397FA5EF98745A8A2F04027C8AD310A.edm" hidden="1">#REF!</definedName>
    <definedName name="_bdm.139D26B408B145C0AA48ACD273731CEA.edm" hidden="1">#REF!</definedName>
    <definedName name="_bdm.13B8D63FD4BB422BB9ACBD8140703D05.edm" hidden="1">#REF!</definedName>
    <definedName name="_bdm.13BE60B81E36417096D23F63B2C91CAF.edm" hidden="1">#REF!</definedName>
    <definedName name="_bdm.13C5228ADE0048D9B0D91A41E245424D.edm" hidden="1">#REF!</definedName>
    <definedName name="_bdm.13D8765739C14BA186393F2C6F969FAF.edm" hidden="1">#REF!</definedName>
    <definedName name="_bdm.13D9B2FB15A94F419413AC2DF16B1E51.edm" hidden="1">#REF!</definedName>
    <definedName name="_bdm.13EC8DD9901740388A4EAA6343E5380E.edm" hidden="1">#REF!</definedName>
    <definedName name="_bdm.13FAC65EB25241078FA8CF6562C8F895.edm" hidden="1">#REF!</definedName>
    <definedName name="_bdm.13FF35DEC2AA4798A5326003B4D580F6.edm" hidden="1">#REF!</definedName>
    <definedName name="_bdm.1404D0DB50D74E9A9B799C73C7B6C35F.edm" hidden="1">#REF!</definedName>
    <definedName name="_bdm.1424951DB9744ED0B377643A04CEE46A.edm" hidden="1">#REF!</definedName>
    <definedName name="_bdm.143C27A4D15646C7999B8A562BC6313D.edm" hidden="1">#REF!</definedName>
    <definedName name="_bdm.1446D954E6C74BE099B18B06DB173379.edm" hidden="1">#REF!</definedName>
    <definedName name="_bdm.144FAB7CCD9A4ACBB2565382981A211F.edm" hidden="1">#REF!</definedName>
    <definedName name="_bdm.14513F0438184625AE5E3557C8BF61DC.edm" hidden="1">#REF!</definedName>
    <definedName name="_bdm.1454A309F11C48168309BE4509B7F189.edm" hidden="1">#REF!</definedName>
    <definedName name="_bdm.1498993A4B2D48608230BB1354DEED81.edm" hidden="1">#REF!</definedName>
    <definedName name="_bdm.14A864BDF08C49629DA7C6DF8E55A319.edm" hidden="1">#REF!</definedName>
    <definedName name="_bdm.14AE08BCB0A34B36A920DDF2DDDA5D23.edm" hidden="1">#REF!</definedName>
    <definedName name="_bdm.14b00786d2664deaa0a34ffa071c9a36.edm" hidden="1">#REF!</definedName>
    <definedName name="_bdm.14B436EEFCF44106B7A0491E2865C671.edm" hidden="1">#REF!</definedName>
    <definedName name="_bdm.14BDE9C5428C45249C9D28A9ECC92ACF.edm" hidden="1">#REF!</definedName>
    <definedName name="_bdm.14CB77872E3745B69383892EB1478F8E.edm" hidden="1">#REF!</definedName>
    <definedName name="_bdm.14D4F2E60E0A4366B73E2DEB78BFE936.edm" hidden="1">#REF!</definedName>
    <definedName name="_bdm.14ED483B93B94CCBB4896D7099A98E83.edm" hidden="1">#REF!</definedName>
    <definedName name="_bdm.14F4DE26F6B24C699830788D24AE1048.edm" hidden="1">#REF!</definedName>
    <definedName name="_bdm.14FE6010238B4C3F832D4E9600B23B23.edm" hidden="1">#REF!</definedName>
    <definedName name="_bdm.1502CAEF3449441192CA0487662EFB96.edm" hidden="1">#REF!</definedName>
    <definedName name="_bdm.150446621E414A699C6F2E54ACE63CDC.edm" hidden="1">#REF!</definedName>
    <definedName name="_bdm.150530EA2458483A8AF215997B9AA0BB.edm" hidden="1">#REF!</definedName>
    <definedName name="_bdm.1519D200010D429A871B23BEEE9ECF9E.edm" hidden="1">#REF!</definedName>
    <definedName name="_bdm.15409749B1DB466DA00DE06FFE7F344D.edm" hidden="1">#REF!</definedName>
    <definedName name="_bdm.154D579A6478481C97A43F6C92E97AE3.edm" hidden="1">#REF!</definedName>
    <definedName name="_bdm.155FF51BB03E42A9A21D6D9B7D3E4782.edm" hidden="1">#REF!</definedName>
    <definedName name="_bdm.1564430401934784A7E814169642C28A.edm" hidden="1">#REF!</definedName>
    <definedName name="_bdm.15661F1C24964AC1A3957E995F2668AD.edm" hidden="1">#REF!</definedName>
    <definedName name="_bdm.158A714BE96B48C5B9D1E75A2018084E.edm" hidden="1">#REF!</definedName>
    <definedName name="_bdm.159073E402BE49C3AEB8CF79EEF9AE75.edm" hidden="1">#REF!</definedName>
    <definedName name="_bdm.15986172CD5746428A56650F2300ECD9.edm" hidden="1">#REF!</definedName>
    <definedName name="_bdm.159AC934B4BB47A0BBF1A4878B0D2398.edm" hidden="1">#REF!</definedName>
    <definedName name="_bdm.15A647B10BA44AE0A807EEF520A67BAA.edm" hidden="1">#REF!</definedName>
    <definedName name="_bdm.15B6DC0CE6034DC89402B3E8A6D10B53.edm" hidden="1">#REF!</definedName>
    <definedName name="_bdm.15C142ECCF42415DB7F08576117FF339.edm" hidden="1">#REF!</definedName>
    <definedName name="_bdm.15C435A693FA4296B1CF3EB80F62979A.edm" hidden="1">#REF!</definedName>
    <definedName name="_bdm.15C6E96F12A94374ABE5659B8E0D47B8.edm" hidden="1">#REF!</definedName>
    <definedName name="_bdm.15E66D7E6AAF4DDFA1CCB17D3A8302DD.edm" hidden="1">#REF!</definedName>
    <definedName name="_bdm.1600BA272DD84D7E9B163C66ADAA9E3A.edm" hidden="1">#REF!</definedName>
    <definedName name="_bdm.160F536CB5224A06BEE3E9EF8E2F6D34.edm" hidden="1">#REF!</definedName>
    <definedName name="_bdm.161B2FB4DA0741B59B00E0D86E6CACBF.edm" hidden="1">#REF!</definedName>
    <definedName name="_bdm.162EF41D36C547F59E0E860B07C50406.edm" hidden="1">#REF!</definedName>
    <definedName name="_bdm.16455013F5554BE79FCAAB4AAABCF410.edm" hidden="1">#REF!</definedName>
    <definedName name="_bdm.1646BBC45F994D889C0A5DB606DDA1D0.edm" hidden="1">#REF!</definedName>
    <definedName name="_bdm.164C1A25C2D44B259CE4991DF349E7D6.edm" hidden="1">#REF!</definedName>
    <definedName name="_bdm.1658352DE6BD45A1B01CC48647DF9561.edm" hidden="1">#REF!</definedName>
    <definedName name="_bdm.165BDD3342A841C5B7BB1BEC71B986A5.edm" hidden="1">#REF!</definedName>
    <definedName name="_bdm.165E0D8B2E4F42A9801A64B2F4AE50A0.edm" hidden="1">#REF!</definedName>
    <definedName name="_bdm.1661587C10554F0083D2481E51CBC554.edm" hidden="1">#REF!</definedName>
    <definedName name="_bdm.168694C611DF43F5A0B0B90B16CC0A36.edm" hidden="1">#REF!</definedName>
    <definedName name="_bdm.16A2088519444EC295B6C6A3E29A8B39.edm" hidden="1">#REF!</definedName>
    <definedName name="_bdm.16AF80620C584CE98771A118558195F6.edm" hidden="1">#REF!</definedName>
    <definedName name="_bdm.16C3B4CF65E94C8983F019EDA8F4AB20.edm" hidden="1">#REF!</definedName>
    <definedName name="_bdm.16CDC7817A784D34997780113AB25AD4.edm" hidden="1">#REF!</definedName>
    <definedName name="_bdm.16EAE5D3144643D98BAE7FF7AE4E9191.edm" hidden="1">#REF!</definedName>
    <definedName name="_bdm.16F27A654ED04D7DADED29557B17CA60.edm" hidden="1">#REF!</definedName>
    <definedName name="_bdm.17039BC6D63B4536A3679A1F9F33B515.edm" hidden="1">#REF!</definedName>
    <definedName name="_bdm.17112B32E1094F9B94A5ED748C7A2A8C.edm" hidden="1">#REF!</definedName>
    <definedName name="_bdm.171A402A19CB471C8DF3F47E88EC839B.edm" hidden="1">#REF!</definedName>
    <definedName name="_bdm.1727D08839FF425C8AF64229AB810415.edm" hidden="1">#REF!</definedName>
    <definedName name="_bdm.17308293F2DC4065BA2A978ADCBBC250.edm" hidden="1">#REF!</definedName>
    <definedName name="_bdm.1730B71C62534E0E870C1E66F69C61FC.edm" hidden="1">#REF!</definedName>
    <definedName name="_bdm.17339C767AB94EC7840C9A7AF23C493E.edm" hidden="1">#REF!</definedName>
    <definedName name="_bdm.17376217D6DE471B810E26AD5608EF45.edm" hidden="1">#REF!</definedName>
    <definedName name="_bdm.173E202F019C416CB52D0159B6C0F3A4.edm" hidden="1">#REF!</definedName>
    <definedName name="_bdm.173E76BD99BF47E79F592BAACE166154.edm" hidden="1">#REF!</definedName>
    <definedName name="_bdm.174F759215204C5793F258158383DF1E.edm" hidden="1">#REF!</definedName>
    <definedName name="_bdm.17664699EC3C48AC82DBA4BD4DCCFB14.edm" hidden="1">#REF!</definedName>
    <definedName name="_bdm.1770B643A9C44C52BA041E6BBCE0CF37.edm" hidden="1">#REF!</definedName>
    <definedName name="_bdm.1782FA0B3EA142C68F2AD5DAFCC53CB2.edm" hidden="1">#REF!</definedName>
    <definedName name="_bdm.178317999C324660B5A2F1F38448E9EE.edm" hidden="1">#REF!</definedName>
    <definedName name="_bdm.179177BFB0CE405DA31AF21E182868EE.edm" hidden="1">#REF!</definedName>
    <definedName name="_bdm.17C32134B2414CFAAE48281957C26F11.edm" hidden="1">#REF!</definedName>
    <definedName name="_bdm.17DDBACED2634B7FB11595F2147C922F.edm" hidden="1">#REF!</definedName>
    <definedName name="_bdm.17E1020FF38C4FD9A1FB036F79DF9743.edm" hidden="1">#REF!</definedName>
    <definedName name="_bdm.17FB2B201FBB4504A7D89045B0BCAD25.edm" hidden="1">#REF!</definedName>
    <definedName name="_bdm.17FCDD7CCEAC47E8A2257D86C4648DBD.edm" hidden="1">#REF!</definedName>
    <definedName name="_bdm.180521B72AC34E459FCF124C2A20D828.edm" hidden="1">#REF!</definedName>
    <definedName name="_bdm.18076CF2EE7F49438236DFE204AC718B.edm" hidden="1">#REF!</definedName>
    <definedName name="_bdm.18175775C9C54469BA2D95F7898BA027.edm" hidden="1">#REF!</definedName>
    <definedName name="_bdm.18272922892B4E428730532AB054B141.edm" hidden="1">#REF!</definedName>
    <definedName name="_bdm.18332068C1EE40D9BC0C5BD92CBAE873.edm" hidden="1">#REF!</definedName>
    <definedName name="_bdm.183563B6CF9A49F38AB0421FCE2FBE05.edm" hidden="1">#REF!</definedName>
    <definedName name="_bdm.1838BB723B8B4C6D94CB95BAEA2BE77F.edm" hidden="1">#REF!</definedName>
    <definedName name="_bdm.183DFA620F7F45FFBEFA9764435ABAB5.edm" hidden="1">#REF!</definedName>
    <definedName name="_bdm.1840719083664068963CCF6D0A6ADD86.edm" hidden="1">#REF!</definedName>
    <definedName name="_bdm.186EC94B799E492E83BE92CC9017CBFC.edm" hidden="1">#REF!</definedName>
    <definedName name="_bdm.186F3A1EA4DB4F92AB3B9FB4E7FCCC61.edm" hidden="1">#REF!</definedName>
    <definedName name="_bdm.1876F938C2F74C129388049F6EB13B1D.edm" hidden="1">#REF!</definedName>
    <definedName name="_bdm.187b2094cb9f45c3bf50e069dfbabb08.edm" hidden="1">#REF!</definedName>
    <definedName name="_bdm.187DDE45BAAF47E082ED06810D4D1FC5.edm" hidden="1">#REF!</definedName>
    <definedName name="_bdm.187FDF72E18E4447A217F046F7003E0B.edm" hidden="1">#REF!</definedName>
    <definedName name="_bdm.189132F984254EB796B8E2263083C90D.edm" hidden="1">#REF!</definedName>
    <definedName name="_bdm.18A0339224694AAF87855C6474FA73D6.edm" hidden="1">#REF!</definedName>
    <definedName name="_bdm.18B55F23F82149BD8C85DF8D2FE630DF.edm" hidden="1">#REF!</definedName>
    <definedName name="_bdm.18B956934E7A4CCA85A7F50D6272996C.edm" hidden="1">#REF!</definedName>
    <definedName name="_bdm.18CB85619DF5463EBBCDF280A20E2EA7.edm" hidden="1">#REF!</definedName>
    <definedName name="_bdm.18E4FEA387FC4ED98DC11BB14C91D6B4.edm" hidden="1">#REF!</definedName>
    <definedName name="_bdm.18FF872DDF8D4C878CD6DA16724F0067.edm" hidden="1">#REF!</definedName>
    <definedName name="_bdm.190B877B58F744E48E70FE00FB70C433.edm" hidden="1">#REF!</definedName>
    <definedName name="_bdm.192607AAAFAD49B7A433E0E54C627386.edm" hidden="1">#REF!</definedName>
    <definedName name="_bdm.192C4050B9D0491CAC9C19F431AE366A.edm" hidden="1">#REF!</definedName>
    <definedName name="_bdm.193B74CC38684EE4B874DD741CF8F1D8.edm" hidden="1">#REF!</definedName>
    <definedName name="_bdm.193F54827D284E1A93493E16C5F56F77.edm" hidden="1">#REF!</definedName>
    <definedName name="_bdm.194DF977AACA4F41B018E50E6FB1C8EC.edm" hidden="1">#REF!</definedName>
    <definedName name="_bdm.195B72BA0DB044C59E6E64752270C7D2.edm" hidden="1">#REF!</definedName>
    <definedName name="_bdm.1973814817654C3F8ECEDDCA5FD18684.edm" hidden="1">#REF!</definedName>
    <definedName name="_bdm.19767773D69746BB9206906D78F45416.edm" hidden="1">#REF!</definedName>
    <definedName name="_bdm.1979298CA96749BBBA7A5A8E50DAB6FB.edm" hidden="1">#REF!</definedName>
    <definedName name="_bdm.19827E7C1EB4448196BD792465105617.edm" hidden="1">#REF!</definedName>
    <definedName name="_bdm.1985DD193AF5483EA1240ED1B6121B92.edm" hidden="1">#REF!</definedName>
    <definedName name="_bdm.199273E88D344D0195C5378451D1BC56.edm" hidden="1">#REF!</definedName>
    <definedName name="_bdm.199B4138C7B04DD2ADB84DD55677F988.edm" hidden="1">#REF!</definedName>
    <definedName name="_bdm.19A7960D4E8940C598CD566122114635.edm" hidden="1">#REF!</definedName>
    <definedName name="_bdm.19BF851DC04242CDA5BACF7799BE7EBE.edm" hidden="1">#REF!</definedName>
    <definedName name="_bdm.19C65C1C407E4281888CACBE1BA5EABB.edm" hidden="1">#REF!</definedName>
    <definedName name="_bdm.19F41F0F9D0C4900B73D3CAF7753B644.edm" hidden="1">#REF!</definedName>
    <definedName name="_bdm.19F5B93FAABB42778E01E17D6EFEF3C3.edm" hidden="1">#REF!</definedName>
    <definedName name="_bdm.19F65974B7124BFDBA969ACC6113D398.edm" hidden="1">#REF!</definedName>
    <definedName name="_bdm.19F9DC0E72C6430E98403C6C52430A75.edm" hidden="1">#REF!</definedName>
    <definedName name="_bdm.1A02EBE746604F2CA92F21EEFA09AB18.edm" hidden="1">#REF!</definedName>
    <definedName name="_bdm.1A08E95775D842E48F6618B65AAFA809.edm" hidden="1">#REF!</definedName>
    <definedName name="_bdm.1A0A8CC7F6584BEAB39DA73D1CBF7434.edm" hidden="1">#REF!</definedName>
    <definedName name="_bdm.1A131CC6BB5542D6A0013214CEC8C608.edm" hidden="1">#REF!</definedName>
    <definedName name="_bdm.1A184EAA7B9841F0832018B93A16161C.edm" hidden="1">#REF!</definedName>
    <definedName name="_bdm.1A1CF75D239543308C13D2D1FC652B46.edm" hidden="1">#REF!</definedName>
    <definedName name="_bdm.1A246A8D0D0A474EB834BE111632F98C.edm" hidden="1">#REF!</definedName>
    <definedName name="_bdm.1A2C99D4559D4C959C23180D62942D9F.edm" hidden="1">#REF!</definedName>
    <definedName name="_bdm.1A45E2546DDB49A68413081FBD4B9075.edm" hidden="1">#REF!</definedName>
    <definedName name="_bdm.1A5B6FB83F2541F9927C373772A9B69F.edm" hidden="1">#REF!</definedName>
    <definedName name="_bdm.1A5F31661AE14A439002A21ADACB8699.edm" hidden="1">#REF!</definedName>
    <definedName name="_bdm.1A61D0AAABD84EE8BF9B0D8F0AEA9B57.edm" hidden="1">#REF!</definedName>
    <definedName name="_bdm.1A6805525026494388B1FE025BD8692E.edm" hidden="1">#REF!</definedName>
    <definedName name="_bdm.1A71A65D3EA14D9EBC589FABA780598F.edm" hidden="1">#REF!</definedName>
    <definedName name="_bdm.1A769DF876124C63842C662898EA4191.edm" hidden="1">#REF!</definedName>
    <definedName name="_bdm.1A77F6D77D234EE487E2AB840FF17A98.edm" hidden="1">#REF!</definedName>
    <definedName name="_bdm.1A86D20A97B04CF5B7A40740238BA497.edm" hidden="1">#REF!</definedName>
    <definedName name="_bdm.1AB0C98D8F5949BDB4FD46E3C7CD59C7.edm" hidden="1">#REF!</definedName>
    <definedName name="_bdm.1AB1EA880BEA4A089A6848A7CE3EC6B5.edm" hidden="1">#REF!</definedName>
    <definedName name="_bdm.1AB9C6DF5F6243508A93994C34A9CB6D.edm" hidden="1">#REF!</definedName>
    <definedName name="_bdm.1ABC0A956F1941BE8174AA17921EE9A9.edm" hidden="1">#REF!</definedName>
    <definedName name="_bdm.1AD6DA6FE7C14A23B561EA714F9E6ECF.edm" hidden="1">#REF!</definedName>
    <definedName name="_bdm.1AD89A6925AC4BD98183424AC41A746D.edm" hidden="1">#REF!</definedName>
    <definedName name="_bdm.1AE4FA4B99CA47E18F963EBF5A4F3B05.edm" hidden="1">#REF!</definedName>
    <definedName name="_bdm.1AF00B9E51D34A91AF7716C83102208B.edm" hidden="1">#REF!</definedName>
    <definedName name="_bdm.1B08245281BD497DBFCF2DB94AC40CD3.edm" hidden="1">#REF!</definedName>
    <definedName name="_bdm.1B09DF4157294755A039D1C5C8F00B6A.edm" hidden="1">#REF!</definedName>
    <definedName name="_bdm.1B21FC2C8A8E4521AAAE7D9A1A61D9A5.edm" hidden="1">#REF!</definedName>
    <definedName name="_bdm.1B26A42D10C84423A3D38BBD00579AC5.edm" hidden="1">#REF!</definedName>
    <definedName name="_bdm.1B34D6270D3E409D99136115BCD17995.edm" hidden="1">#REF!</definedName>
    <definedName name="_bdm.1B4B6ED6F6324A9BBA131D1C4A3A0D0F.edm" hidden="1">#REF!</definedName>
    <definedName name="_bdm.1B5D25A632284B53A74F66DA314CB773.edm" hidden="1">#REF!</definedName>
    <definedName name="_bdm.1B63EB09B6974B5A9A9C952A8B2CE1BB.edm" hidden="1">#REF!</definedName>
    <definedName name="_bdm.1B70C0E9745D497186ACD7D825192DF7.edm" hidden="1">#REF!</definedName>
    <definedName name="_bdm.1B75219FFA4E4EADB17C41AC9ACD7763.edm" hidden="1">#REF!</definedName>
    <definedName name="_bdm.1B77557EFF2940008DC46A1E7D413D79.edm" hidden="1">#REF!</definedName>
    <definedName name="_bdm.1B7FA43438B24F5084EC33526CBE71BF.edm" hidden="1">#REF!</definedName>
    <definedName name="_bdm.1B8D6EE8BBD5458DBA08BBB3B9DE35A2.edm" hidden="1">#REF!</definedName>
    <definedName name="_bdm.1B90BFF9B4D54D05A1BED59BE66B13AB.edm" hidden="1">#REF!</definedName>
    <definedName name="_bdm.1B9868BE761C46A6955CC529EE59ADCF.edm" hidden="1">#REF!</definedName>
    <definedName name="_bdm.1B9DA0BBFA894CD496E208237CB7DB0A.edm" hidden="1">#REF!</definedName>
    <definedName name="_bdm.1BB1A6DB2D9941F4B434322FD687BE51.edm" hidden="1">#REF!</definedName>
    <definedName name="_bdm.1BB4F277321543FCB4FBA979CD8638B9.edm" hidden="1">#REF!</definedName>
    <definedName name="_bdm.1BC1114DC0C349848F1DBC46F934D679.edm" hidden="1">#REF!</definedName>
    <definedName name="_bdm.1BC202997E5D42B29D830FC4956E0428.edm" hidden="1">#REF!</definedName>
    <definedName name="_bdm.1BC289298E6243C2B6AE4CBDA4DAF654.edm" hidden="1">#REF!</definedName>
    <definedName name="_bdm.1BC73A2510504FE3BF31969FE6BBAD6A.edm" hidden="1">#REF!</definedName>
    <definedName name="_bdm.1BE887BA1EA8431E84D59CEE8D9BA7D5.edm" hidden="1">#REF!</definedName>
    <definedName name="_bdm.1BECE5E6DC9244AF9C5D8EE36ADFC1D3.edm" hidden="1">#REF!</definedName>
    <definedName name="_bdm.1BFB12D6FC0C4E0B8CE91AD3056EF953.edm" hidden="1">#REF!</definedName>
    <definedName name="_bdm.1C062B3AFCD84DBC9A8B6CDD51A51C3C.edm" hidden="1">#REF!</definedName>
    <definedName name="_bdm.1C124F5629F04AAE9751F737EB426B10.edm" hidden="1">#REF!</definedName>
    <definedName name="_bdm.1C17A465039346D09E89EF2D2DDAB407.edm" hidden="1">#REF!</definedName>
    <definedName name="_bdm.1C2B3534C35444FBAAB32B26C09ABDC6.edm" hidden="1">#REF!</definedName>
    <definedName name="_bdm.1C35633B19B940C294A9C66F300CD97A.edm" hidden="1">#REF!</definedName>
    <definedName name="_bdm.1C36F623D734418FB856F1F378D05082.edm" hidden="1">#REF!</definedName>
    <definedName name="_bdm.1C47414DB4844F27904AF20D97EB3BD1.edm" hidden="1">#REF!</definedName>
    <definedName name="_bdm.1C54092372894C0FB3FB98EE8490EDEB.edm" hidden="1">#REF!</definedName>
    <definedName name="_bdm.1C57C4F802A84270A4906D9E3FC69EF7.edm" hidden="1">#REF!</definedName>
    <definedName name="_bdm.1C594AD14A934C82B5498A8A26C7EC1E.edm" hidden="1">#REF!</definedName>
    <definedName name="_bdm.1C708439BAF04D76BC54397B7E9187B5.edm" hidden="1">#REF!</definedName>
    <definedName name="_bdm.1C82ED6BE5A4408E8576A829C62DCE9E.edm" hidden="1">#REF!</definedName>
    <definedName name="_bdm.1C92AE9BF70A411E8AB57E847E0EDDF1.edm" hidden="1">#REF!</definedName>
    <definedName name="_bdm.1CAB590DF0C447E8BF8DB80954101069.edm" hidden="1">#REF!</definedName>
    <definedName name="_bdm.1CC2CBDB8A244EFCBB207A78D9CBED0C.edm" hidden="1">#REF!</definedName>
    <definedName name="_bdm.1CC740C47D944B9CB0FA670A24D1C7A7.edm" hidden="1">#REF!</definedName>
    <definedName name="_bdm.1CD5FE00044D4CF580E846DB8AC5BBA0.edm" hidden="1">#REF!</definedName>
    <definedName name="_bdm.1CEFC83C3EA143B39E40E9FD8C2E83A8.edm" hidden="1">#REF!</definedName>
    <definedName name="_bdm.1D033FD5285642D8BB705421D52C94F8.edm" hidden="1">#REF!</definedName>
    <definedName name="_bdm.1D0952C54C9E4CCB8D38F5B756FE1D8F.edm" hidden="1">#REF!</definedName>
    <definedName name="_bdm.1D4F3EAAE0FE4B9BB3CCE8B84D3E65C4.edm" hidden="1">#REF!</definedName>
    <definedName name="_bdm.1D58580331F5493B8EEF15ABB99917BD.edm" hidden="1">#REF!</definedName>
    <definedName name="_bdm.1D612DEDF7864BEA91351468EDE7B52C.edm" hidden="1">#REF!</definedName>
    <definedName name="_bdm.1D644E412AA242D6BB94FFB482181EBC.edm" hidden="1">#REF!</definedName>
    <definedName name="_bdm.1D6F63D30EC7468FAC3B71A141314D81.edm" hidden="1">#REF!</definedName>
    <definedName name="_bdm.1D786A6392A24D33B4EA429BD1A5ED4B.edm" hidden="1">#REF!</definedName>
    <definedName name="_bdm.1D96BFB7353641869BAC15CACFC7EA85.edm" hidden="1">#REF!</definedName>
    <definedName name="_bdm.1D9B809639874E75B5EB3A946BF6F28F.edm" hidden="1">#REF!</definedName>
    <definedName name="_bdm.1DA06D113FAE47E79B764F33B97788DF.edm" hidden="1">#REF!</definedName>
    <definedName name="_bdm.1DA3E87948894956A0B583E6837F9944.edm" hidden="1">#REF!</definedName>
    <definedName name="_bdm.1DB452506D1F44F0937AD0EBC70DFF7A.edm" hidden="1">#REF!</definedName>
    <definedName name="_bdm.1DB5F3BBE9224F3A9B63E6823F447EFA.edm" hidden="1">#REF!</definedName>
    <definedName name="_bdm.1DC3F1ED20A14656B6958C769B2CE875.edm" hidden="1">#REF!</definedName>
    <definedName name="_bdm.1DC6FAEA508943D9B71A0D72B80BA81E.edm" hidden="1">#REF!</definedName>
    <definedName name="_bdm.1DC9CF3EDB26438D87FA4DB5353A5C3B.edm" hidden="1">#REF!</definedName>
    <definedName name="_bdm.1DCED953B8F14BDC869D639CDB948059.edm" hidden="1">#REF!</definedName>
    <definedName name="_bdm.1DDE1C594D39440B948E6898CC96C17A.edm" hidden="1">#REF!</definedName>
    <definedName name="_bdm.1DEDCEA80A6849398395053C78197208.edm" hidden="1">#REF!</definedName>
    <definedName name="_bdm.1E13155F9894411C87CB8DB4B61701BE.edm" hidden="1">#REF!</definedName>
    <definedName name="_bdm.1E245391947B49ECAD28D0CE6D484374.edm" hidden="1">#REF!</definedName>
    <definedName name="_bdm.1E2456AD6A4D4EF085D1D65572D4527E.edm" hidden="1">#REF!</definedName>
    <definedName name="_bdm.1E29C096429E40B1A14BCCAF90C9CF96.edm" hidden="1">#REF!</definedName>
    <definedName name="_bdm.1E2E706A961F44B0A6DE852104F6E5BA.edm" hidden="1">#REF!</definedName>
    <definedName name="_bdm.1E3648727EA8437581564D9036C7AC44.edm" hidden="1">#REF!</definedName>
    <definedName name="_bdm.1E36BD02CA4B42A689F56C7060547049.edm" hidden="1">#REF!</definedName>
    <definedName name="_bdm.1E43DF412BC54782A7930A67DEDEE270.edm" hidden="1">#REF!</definedName>
    <definedName name="_bdm.1E46814FEBAC4F679F00896F6FA19762.edm" hidden="1">#REF!</definedName>
    <definedName name="_bdm.1E4A026DCE2443F892EA717927ABDE46.edm" hidden="1">#REF!</definedName>
    <definedName name="_bdm.1E516C1B8F0A46129BD9569E3D7CBCA2.edm" hidden="1">#REF!</definedName>
    <definedName name="_bdm.1E54CF4F94624A1997D1F036FD4A8ACA.edm" hidden="1">#REF!</definedName>
    <definedName name="_bdm.1E589F3BA5A543448D29510C256E7578.edm" hidden="1">#REF!</definedName>
    <definedName name="_bdm.1E5F8A62EB4F4E13B1E8C4C6C92DD5AF.edm" hidden="1">#REF!</definedName>
    <definedName name="_bdm.1E62999B36634AE68484676176B175A7.edm" hidden="1">#REF!</definedName>
    <definedName name="_bdm.1E65EA8C3CD44465B50B47D519EBB7E9.edm" hidden="1">#REF!</definedName>
    <definedName name="_bdm.1E6D504AFCFD43FC9673CEE4CB7F5377.edm" hidden="1">#REF!</definedName>
    <definedName name="_bdm.1E8D2CB032094C218B7476D89CCB9529.edm" hidden="1">#REF!</definedName>
    <definedName name="_bdm.1EAC9507A8334F0CBA5A0B8C79DF23F8.edm" hidden="1">#REF!</definedName>
    <definedName name="_bdm.1EAD9BA083CD40E8B4EA0894AE4C00A4.edm" hidden="1">#REF!</definedName>
    <definedName name="_bdm.1eb32ccfa51545dc91d61a4e5b32cca2.edm" hidden="1">#REF!</definedName>
    <definedName name="_bdm.1EB975A6186A4D5FA36EA899BD6D8924.edm" hidden="1">#REF!</definedName>
    <definedName name="_bdm.1EBB6ED3487D4447A3199CDBDCBC58E5.edm" hidden="1">#REF!</definedName>
    <definedName name="_bdm.1EBF35F40DEF443DA120FC454111B808.edm" hidden="1">#REF!</definedName>
    <definedName name="_bdm.1ECA8545C3B3480BAB87860C5BD83B54.edm" hidden="1">#REF!</definedName>
    <definedName name="_bdm.1ED05CE3AFB242E5A663E9BD64FDE843.edm" hidden="1">#REF!</definedName>
    <definedName name="_bdm.1EDD74F0F6494132ABACF393062D88B6.edm" hidden="1">#REF!</definedName>
    <definedName name="_bdm.1EE117A8C2604E9AABCBC891CE67584B.edm" hidden="1">#REF!</definedName>
    <definedName name="_bdm.1EE2A0ADDC184A638F32FB4EC6324910.edm" hidden="1">#REF!</definedName>
    <definedName name="_bdm.1EE6FEAAA7E84CF7BF5409C9CD8B124F.edm" hidden="1">#REF!</definedName>
    <definedName name="_bdm.1EE7D65DBB924F579F02A152940A0349.edm" hidden="1">#REF!</definedName>
    <definedName name="_bdm.1EEB5CACE97146C4BAA199D6AED6BDAC.edm" hidden="1">#REF!</definedName>
    <definedName name="_bdm.1EF375B435784C66A70CA31F2FEEF253.edm" hidden="1">#REF!</definedName>
    <definedName name="_bdm.1F06949BE3CD46ADAB9846C9B4E8CD09.edm" hidden="1">#REF!</definedName>
    <definedName name="_bdm.1F0E75BE430240EAAF805AA472C3413A.edm" hidden="1">#REF!</definedName>
    <definedName name="_bdm.1F12D5E5F6CB40BA81A9053DB034EAA1.edm" hidden="1">#REF!</definedName>
    <definedName name="_bdm.1F1F3A6995BB4CDAB46C4EA1554C7237.edm" hidden="1">#REF!</definedName>
    <definedName name="_bdm.1F26D97BE5A44FE19FC3BFEC81F34063.edm" hidden="1">#REF!</definedName>
    <definedName name="_bdm.1F2789B490D747DD9BA2151943C59349.edm" hidden="1">#REF!</definedName>
    <definedName name="_bdm.1F346C39D88E4A14A887A8D85003B07F.edm" hidden="1">#REF!</definedName>
    <definedName name="_bdm.1F355E9C47FC4467A79D3F29A0C42221.edm" hidden="1">#REF!</definedName>
    <definedName name="_bdm.1F38A3627BAE4A5A91DB2D691BCA89FA.edm" hidden="1">#REF!</definedName>
    <definedName name="_bdm.1F3B981F4931406686448CBF64CDB7AA.edm" hidden="1">#REF!</definedName>
    <definedName name="_bdm.1F44204286FE418BAACFF2E1C3C60914.edm" hidden="1">#REF!</definedName>
    <definedName name="_bdm.1F684D7F66394D6EBE2C5CB3DEE9B3F2.edm" hidden="1">#REF!</definedName>
    <definedName name="_bdm.1F8C8A79AFDE432585F4F0E9411BB6BA.edm" hidden="1">#REF!</definedName>
    <definedName name="_bdm.1F8F891475844435AD68A7D53E97D103.edm" hidden="1">#REF!</definedName>
    <definedName name="_bdm.1F9486FEF898405195216B407A4351EA.edm" hidden="1">#REF!</definedName>
    <definedName name="_bdm.1F996604065A47548CC1765430EF1771.edm" hidden="1">#REF!</definedName>
    <definedName name="_bdm.1F9C65CE40D84C80B77BCB58331B2892.edm" hidden="1">#REF!</definedName>
    <definedName name="_bdm.1F9CDA8804694F648B7B223A049BAF0C.edm" hidden="1">#REF!</definedName>
    <definedName name="_bdm.1FA666833E314F10990CCC5A7273EB8E.edm" hidden="1">#REF!</definedName>
    <definedName name="_bdm.1FBDE4B422E54A339103CB5AE2CF0C2D.edm" hidden="1">#REF!</definedName>
    <definedName name="_bdm.1FD5A1B52E7141469E16A0D691F258BD.edm" hidden="1">#REF!</definedName>
    <definedName name="_bdm.1FD9E31BA7BE4CEF9BB4CA49CB384005.edm" hidden="1">#REF!</definedName>
    <definedName name="_bdm.1FEC05667AB94F0E9035CE5C2AE0A609.edm" hidden="1">#REF!</definedName>
    <definedName name="_bdm.1FF421E17A714EA29169246D788B6983.edm" hidden="1">#REF!</definedName>
    <definedName name="_bdm.1FFDC4840F914D1A86B2663F20B76F07.edm" hidden="1">#REF!</definedName>
    <definedName name="_bdm.2018B7D6303F45BC8DE53BCB93041CA9.edm" hidden="1">#REF!</definedName>
    <definedName name="_bdm.201BA2A0655A4D2D96B771BF1215B5AE.edm" hidden="1">#REF!</definedName>
    <definedName name="_bdm.202315188F794FCD914D8E00F77E754C.edm" hidden="1">#REF!</definedName>
    <definedName name="_bdm.2027AF3ED7D74F4991B2D2B6EC48D71D.edm" hidden="1">#REF!</definedName>
    <definedName name="_bdm.202EDC2372324B3B9F54B0DF3ACABA5D.edm" hidden="1">#REF!</definedName>
    <definedName name="_bdm.202EDE1BB0A14CF3A93CD0F979720231.edm" hidden="1">#REF!</definedName>
    <definedName name="_bdm.2041574805024D60BCD192FA60DD0CCD.edm" hidden="1">#REF!</definedName>
    <definedName name="_bdm.2043F376F6494BCC987B927FDC7E3663.edm" hidden="1">#REF!</definedName>
    <definedName name="_bdm.2047AF06F73F4B199BB4DD85C52D3D49.edm" hidden="1">#REF!</definedName>
    <definedName name="_bdm.204C014D3E4E473194106BE51C2C3663.edm" hidden="1">#REF!</definedName>
    <definedName name="_bdm.205F7C67B74040D393C8BB740B7D6DEA.edm" hidden="1">#REF!</definedName>
    <definedName name="_bdm.20633035453A41C795C7323774C9C3E6.edm" hidden="1">#REF!</definedName>
    <definedName name="_bdm.206B4832F42F42B5BD014B0AFAC83F98.edm" hidden="1">#REF!</definedName>
    <definedName name="_bdm.207B2C78392745C782B4BA52BCDC42E0.edm" hidden="1">#REF!</definedName>
    <definedName name="_bdm.20993B33285F466D8FF6862BFF1A6C46.edm" hidden="1">#REF!</definedName>
    <definedName name="_bdm.209EF9CC66A4459C8AD6E7B6729F98F5.edm" hidden="1">#REF!</definedName>
    <definedName name="_bdm.20A441073D91471F9F6B3A648D2CCFAF.edm" hidden="1">#REF!</definedName>
    <definedName name="_bdm.20AC5EDA86F44133A49C6637DBF694F4.edm" hidden="1">#REF!</definedName>
    <definedName name="_bdm.20B1EF990A37434BBAC15CDFE632064F.edm" hidden="1">#REF!</definedName>
    <definedName name="_bdm.20BA60E361714C00B5BBDF45FFAA3939.edm" hidden="1">#REF!</definedName>
    <definedName name="_bdm.20BAD520956045E593825C67270C18AA.edm" hidden="1">#REF!</definedName>
    <definedName name="_bdm.20C27FA707EB4AD6B0C81A5477423C3D.edm" hidden="1">#REF!</definedName>
    <definedName name="_bdm.20CB08E2DC7D49B3A88FFFAC33856792.edm" hidden="1">#REF!</definedName>
    <definedName name="_bdm.20DB10561E8A4CCF8454076319BDBDE1.edm" hidden="1">#REF!</definedName>
    <definedName name="_bdm.20E144DE79E64DE88DB8376B3179D4C9.edm" hidden="1">#REF!</definedName>
    <definedName name="_bdm.20E22026CC994F7ABB222ADEAEF2DFCC.edm" hidden="1">#REF!</definedName>
    <definedName name="_bdm.20E7B1F87B254407B535CE6CDC6DB422.edm" hidden="1">#REF!</definedName>
    <definedName name="_bdm.20F3102E671B42F1B0B37597FB1935B5.edm" hidden="1">#REF!</definedName>
    <definedName name="_bdm.212B30C9435A4AB2AB38DB6DD93FF6F2.edm" hidden="1">#REF!</definedName>
    <definedName name="_bdm.212E034FA4C241D3B7BD5D015D6AA91E.edm" hidden="1">#REF!</definedName>
    <definedName name="_bdm.2144D1EC771642648ED5B98431295D56.edm" hidden="1">#REF!</definedName>
    <definedName name="_bdm.2149926391244608A77D1E2CEC6D9C58.edm" hidden="1">#REF!</definedName>
    <definedName name="_bdm.214DFC3937F94F7D88353F0464F62036.edm" hidden="1">#REF!</definedName>
    <definedName name="_bdm.2165796C5F60452DAC28AFCC33B3698F.edm" hidden="1">#REF!</definedName>
    <definedName name="_bdm.2171DB929210469C990849B946A95779.edm" hidden="1">#REF!</definedName>
    <definedName name="_bdm.217EECD5EDAA433E98019F3AB02F96D8.edm" hidden="1">#REF!</definedName>
    <definedName name="_bdm.21832D69B1F14794BB5DC21BD2066A15.edm" hidden="1">#REF!</definedName>
    <definedName name="_bdm.218D2653D19343DE9EA2C00B2A666014.edm" hidden="1">#REF!</definedName>
    <definedName name="_bdm.21910E615B75497BA3F21301707175F1.edm" hidden="1">#REF!</definedName>
    <definedName name="_bdm.219CF4976885461795A7DB0BC07CB709.edm" hidden="1">#REF!</definedName>
    <definedName name="_bdm.21A0C21664524EC08BBDAE9ACD948E68.edm" hidden="1">#REF!</definedName>
    <definedName name="_bdm.21A76098E5334C16AFC13F65B1FC528B.edm" hidden="1">#REF!</definedName>
    <definedName name="_bdm.21B723A77A3341FD8DC8758C472CFA37.edm" hidden="1">#REF!</definedName>
    <definedName name="_bdm.21EAA456829A4D099A97ABE8C720006F.edm" hidden="1">#REF!</definedName>
    <definedName name="_bdm.21EFEA0836D24536AF9FE9F33CDC094E.edm" hidden="1">#REF!</definedName>
    <definedName name="_bdm.21F4533CC52D4E89A6127D219D9D0C50.edm" hidden="1">#REF!</definedName>
    <definedName name="_bdm.2205AEC491BE491EB419948B492D8D5F.edm" hidden="1">#REF!</definedName>
    <definedName name="_bdm.220641DDE3B94D0E9BDE7D1419FE542A.edm" hidden="1">#REF!</definedName>
    <definedName name="_bdm.2207B082821A45188D679BC488656BA0.edm" hidden="1">#REF!</definedName>
    <definedName name="_bdm.220BEA6731EE42BAA792DCB56F6B0D8F.edm" hidden="1">#REF!</definedName>
    <definedName name="_bdm.2226749AB5E54A3B8823AEC469D34487.edm" hidden="1">#REF!</definedName>
    <definedName name="_bdm.222890F989AA4E1AB384B83F020E718E.edm" hidden="1">#REF!</definedName>
    <definedName name="_bdm.22389B44AE7245599A6B359030F78E25.edm" hidden="1">#REF!</definedName>
    <definedName name="_bdm.223C5DE639374250AF4EC1895F016EDD.edm" hidden="1">#REF!</definedName>
    <definedName name="_bdm.225AE0DF98E442259E7A7776B36F6915.edm" hidden="1">#REF!</definedName>
    <definedName name="_bdm.225E5A5831C3471CB7235EE5AB329D91.edm" hidden="1">#REF!</definedName>
    <definedName name="_bdm.22676217891649CBB72C0E5555F13B4B.edm" hidden="1">#REF!</definedName>
    <definedName name="_bdm.226D1E92FF4840719BC07A589E0E0A02.edm" hidden="1">#REF!</definedName>
    <definedName name="_bdm.2299F5F1DFAE49788D79A7BA81C3E497.edm" hidden="1">#REF!</definedName>
    <definedName name="_bdm.22A448534A034B988E4F0B9A093C6629.edm" hidden="1">#REF!</definedName>
    <definedName name="_bdm.22B1220F5C694503BA788D03CEB7BD75.edm" hidden="1">#REF!</definedName>
    <definedName name="_bdm.22B93C090C8B4F0DAE565B8A476EF1BC.edm" hidden="1">#REF!</definedName>
    <definedName name="_bdm.22C7C0126F04475D82B6A35837CE0838.edm" hidden="1">#REF!</definedName>
    <definedName name="_bdm.22C888C44E2F4F26B1D4BF36B8D4FB4A.edm" hidden="1">#REF!</definedName>
    <definedName name="_bdm.22DA1C5477164563BF4D96CC0558737D.edm" hidden="1">#REF!</definedName>
    <definedName name="_bdm.22DAFF35A7A04AACB52C9968BD4CF081.edm" hidden="1">#REF!</definedName>
    <definedName name="_bdm.22DD48BA7186426D98D42FA2B603F688.edm" hidden="1">#REF!</definedName>
    <definedName name="_bdm.22EC3D37D087482892617162B45EB7CC.edm" hidden="1">#REF!</definedName>
    <definedName name="_bdm.22EEA44D91184223A1395E44329C7094.edm" hidden="1">#REF!</definedName>
    <definedName name="_bdm.22F7F1230F234A2D9A3B78E07061435B.edm" hidden="1">#REF!</definedName>
    <definedName name="_bdm.23001C2A31E04CB7806151B40D746C40.edm" hidden="1">#REF!</definedName>
    <definedName name="_bdm.2304E27F092345989CAD1829640D0754.edm" hidden="1">#REF!</definedName>
    <definedName name="_bdm.230648D3494249609D4F9802093EA5F1.edm" hidden="1">#REF!</definedName>
    <definedName name="_bdm.231077983A104D2886F698F2718B14CE.edm" hidden="1">#REF!</definedName>
    <definedName name="_bdm.2317386CC1214D3E96D90679D8EA9ED9.edm" hidden="1">#REF!</definedName>
    <definedName name="_bdm.231E78D2E6464A488852955787702B57.edm" hidden="1">#REF!</definedName>
    <definedName name="_bdm.2328682EFF844EB1A48902A7B4CED765.edm" hidden="1">#REF!</definedName>
    <definedName name="_bdm.233842F817F04CE9B041F40E8BC8FF30.edm" hidden="1">#REF!</definedName>
    <definedName name="_bdm.234F4B042BB441F5B79063B3C76AAB5B.edm" hidden="1">#REF!</definedName>
    <definedName name="_bdm.235F5A0C7EFF4B1CB8ECEA85B9C44680.edm" hidden="1">#REF!</definedName>
    <definedName name="_bdm.23706BFC785646A0BC2A929CB9F9B235.edm" hidden="1">#REF!</definedName>
    <definedName name="_bdm.23BF3390B1B947E2B7A30777DBBFD3A6.edm" hidden="1">#REF!</definedName>
    <definedName name="_bdm.23BF800BB50E41BEB54DFADF67BC67B5.edm" hidden="1">#REF!</definedName>
    <definedName name="_bdm.23C405CA69694461A12296455E1CDE6E.edm" hidden="1">#REF!</definedName>
    <definedName name="_bdm.23CBDA3FA3EB4768B3C91F56F7D4764A.edm" hidden="1">#REF!</definedName>
    <definedName name="_bdm.23CF1551627E4866830816541FC18FA7.edm" hidden="1">#REF!</definedName>
    <definedName name="_bdm.23DAA775325548188385499F1F099E5B.edm" hidden="1">#REF!</definedName>
    <definedName name="_bdm.23E2D57783C641508E1F54C32189B8E7.edm" hidden="1">#REF!</definedName>
    <definedName name="_bdm.23F22D7875E34C3881461DE7504CFC0E.edm" hidden="1">#REF!</definedName>
    <definedName name="_bdm.241B9BF84C0244FD81FF0B7F8ECCFBC4.edm" hidden="1">#REF!</definedName>
    <definedName name="_bdm.2427B460985844548233F594016248A5.edm" hidden="1">#REF!</definedName>
    <definedName name="_bdm.243135226EC844069ADC9E16BB55B194.edm" hidden="1">#REF!</definedName>
    <definedName name="_bdm.244205E103B14EFD9E680EB6AC82978A.edm" hidden="1">#REF!</definedName>
    <definedName name="_bdm.2447C524040E41398667579BC03B6C2C.edm" hidden="1">#REF!</definedName>
    <definedName name="_bdm.244C2E7CE859434A98862B33DEBEA27A.edm" hidden="1">#REF!</definedName>
    <definedName name="_bdm.2450D8CABA464504AC163A4B6DB804C4.edm" hidden="1">#REF!</definedName>
    <definedName name="_bdm.245506FFCD94428BB8B83F79312689F8.edm" hidden="1">#REF!</definedName>
    <definedName name="_bdm.246400C1E5404C54A4E4B8FC5CC1D377.edm" hidden="1">#REF!</definedName>
    <definedName name="_bdm.246D03895ABD4B20BE3339FC4D8607B4.edm" hidden="1">#REF!</definedName>
    <definedName name="_bdm.2472BC75E199452ABDEB414B0F4F9C1C.edm" hidden="1">#REF!</definedName>
    <definedName name="_bdm.247A3699F62F4B65A2A618D8151D99F5.edm" hidden="1">#REF!</definedName>
    <definedName name="_bdm.24876120217940259DF81409F4CD7219.edm" hidden="1">#REF!</definedName>
    <definedName name="_bdm.2495489143E14A478A8D3F55108DBA57.edm" hidden="1">#REF!</definedName>
    <definedName name="_bdm.249B6ED4E4D04CB284C112E9F5C57BF3.edm" hidden="1">#REF!</definedName>
    <definedName name="_bdm.249F0D5FB83A4ED18F90031D3E2E3DF8.edm" hidden="1">#REF!</definedName>
    <definedName name="_bdm.24A0470D3CDA49C881970B9A4A150561.edm" hidden="1">#REF!</definedName>
    <definedName name="_bdm.24A2636C6DB64D2F8C4067F79796223F.edm" hidden="1">#REF!</definedName>
    <definedName name="_bdm.24A457B647F8453C83EA236D7BF8BA7A.edm" hidden="1">#REF!</definedName>
    <definedName name="_bdm.24ACD1A220B14CD3A7ED5AC81D3AFD49.edm" hidden="1">#REF!</definedName>
    <definedName name="_bdm.24C4E888F038486C8FB5D194D03EAF7B.edm" hidden="1">#REF!</definedName>
    <definedName name="_bdm.24E3D2C08B2146BD968C99E29D588045.edm" hidden="1">#REF!</definedName>
    <definedName name="_bdm.24E6EAB2C0BD417ABBD0D781C43F3399.edm" hidden="1">#REF!</definedName>
    <definedName name="_bdm.24F8B740FCD54272A572EF64DE45BF9F.edm" hidden="1">#REF!</definedName>
    <definedName name="_bdm.2509DE439DC3444AAD82A0CEF3249EB5.edm" hidden="1">#REF!</definedName>
    <definedName name="_bdm.251AE8133C2A44D3AF6312627053EC98.edm" hidden="1">#REF!</definedName>
    <definedName name="_bdm.25245373223B4E6DAEF5BB05C6292840.edm" hidden="1">#REF!</definedName>
    <definedName name="_bdm.25293A851221442BB2F772668F4127F1.edm" hidden="1">#REF!</definedName>
    <definedName name="_bdm.252D3B257D2546ED9FF281AEB1A98CFA.edm" hidden="1">#REF!</definedName>
    <definedName name="_bdm.252D7D7F15D8412C843D329F0AEE0263.edm" hidden="1">#REF!</definedName>
    <definedName name="_bdm.2531B68D2FF54906AD329C195FB19B73.edm" hidden="1">#REF!</definedName>
    <definedName name="_bdm.253C9722D7504E95A9EFA82AD765A671.edm" hidden="1">#REF!</definedName>
    <definedName name="_bdm.25403291788D4E578C0707058FCCDFD3.edm" hidden="1">#REF!</definedName>
    <definedName name="_bdm.2544DCE90B8545858735C6949180AA43.edm" hidden="1">#REF!</definedName>
    <definedName name="_bdm.254E334112C641728BFD59388FA2A55B.edm" hidden="1">#REF!</definedName>
    <definedName name="_bdm.254FDD1F5E354EB380805BA933A0F28C.edm" hidden="1">#REF!</definedName>
    <definedName name="_bdm.2554206455DF42B09DA07BCAB3683532.edm" hidden="1">#REF!</definedName>
    <definedName name="_bdm.256E2A2CF9D146CEBFC198130E4549B5.edm" hidden="1">#REF!</definedName>
    <definedName name="_bdm.256F20B76ABF4119B245FE34DC7AB263.edm" hidden="1">#REF!</definedName>
    <definedName name="_bdm.25899CB64070407F95C269A93291EE1F.edm" hidden="1">#REF!</definedName>
    <definedName name="_bdm.25A282272B664A54813D0AE73AA9AB46.edm" hidden="1">#REF!</definedName>
    <definedName name="_bdm.25AADBA398C643F986B008FC99865D22.edm" hidden="1">#REF!</definedName>
    <definedName name="_bdm.25B05E1724DE44AB9F7FE6944CACE338.edm" hidden="1">#REF!</definedName>
    <definedName name="_bdm.25B0E53FC95C4CC9A611D8CCE02965B6.edm" hidden="1">#REF!</definedName>
    <definedName name="_bdm.25B6D27FDF114B05B6C3616188BC5463.edm" hidden="1">#REF!</definedName>
    <definedName name="_bdm.25B7DEAA93BF4D95A6200C36178C60E5.edm" hidden="1">#REF!</definedName>
    <definedName name="_bdm.25BAE6BAEB32436E8CFE069DB356570D.edm" hidden="1">#REF!</definedName>
    <definedName name="_bdm.25CBC99ADAAE44659D80ACD9AB2DE034.edm" hidden="1">#REF!</definedName>
    <definedName name="_bdm.25D3E29BFEDE4EDFB2E66488817620B1.edm" hidden="1">#REF!</definedName>
    <definedName name="_bdm.25EF509D004C424F8A40031D9273CB87.edm" hidden="1">#REF!</definedName>
    <definedName name="_bdm.25F20D1BF2404365A742F51A62046C5C.edm" hidden="1">#REF!</definedName>
    <definedName name="_bdm.25FC1C0C46374387AEB0176CC0AC76FA.edm" hidden="1">#REF!</definedName>
    <definedName name="_bdm.25FD364FC0914F0C9913BA343A12F35B.edm" hidden="1">#REF!</definedName>
    <definedName name="_bdm.2605AAEB1C904363860BA35870EFB95D.edm" hidden="1">#REF!</definedName>
    <definedName name="_bdm.26084B5A3F704F2294BD055056177C9A.edm" hidden="1">#REF!</definedName>
    <definedName name="_bdm.2609634B366D47E2B8CE125A605B5ED9.edm" hidden="1">#REF!</definedName>
    <definedName name="_bdm.260F8923D33443A38C4A170F50014517.edm" hidden="1">#REF!</definedName>
    <definedName name="_bdm.2619683BF21C49CBB7E195712C1C8375.edm" hidden="1">#REF!</definedName>
    <definedName name="_bdm.261AE759854048B8A6EEDDF892138D48.edm" hidden="1">#REF!</definedName>
    <definedName name="_bdm.261E1000DFDE4A5AA9AEAD67F393B9DE.edm" hidden="1">#REF!</definedName>
    <definedName name="_bdm.262E0609CC004B85AEF4D782B10AFF6E.edm" hidden="1">#REF!</definedName>
    <definedName name="_bdm.263E7AACF1A143B4AF154FC2F9AA6FF1.edm" hidden="1">#REF!</definedName>
    <definedName name="_bdm.26492DFC8E324D4BA4ECA6ACC6B062A5.edm" hidden="1">#REF!</definedName>
    <definedName name="_bdm.264AE18CBF70447E814ED4A62C811F13.edm" hidden="1">#REF!</definedName>
    <definedName name="_bdm.264D6E80F2F848E9AD6064302700DBE9.edm" hidden="1">#REF!</definedName>
    <definedName name="_bdm.2652502A70F84F00A0E77437C8A8682F.edm" hidden="1">#REF!</definedName>
    <definedName name="_bdm.2657C8F563C1486E85F749241E1B79E4.edm" hidden="1">#REF!</definedName>
    <definedName name="_bdm.265B9BD3DF9F43F4950F66E8AAEF6638.edm" hidden="1">#REF!</definedName>
    <definedName name="_bdm.26660B94BF2849A9B3811EF17A41CB6F.edm" hidden="1">#REF!</definedName>
    <definedName name="_bdm.266AF01F364B417993E6105C689132EF.edm" hidden="1">#REF!</definedName>
    <definedName name="_bdm.266B986E51DC4847BB7436F8EB813406.edm" hidden="1">#REF!</definedName>
    <definedName name="_bdm.266DBE640E7A4D9DAB0057FEF33C1454.edm" hidden="1">#REF!</definedName>
    <definedName name="_bdm.268F739BE13A462FBF6EE44AB182774B.edm" hidden="1">#REF!</definedName>
    <definedName name="_bdm.269726580232493CBEB55CCEF330E4D7.edm" hidden="1">#REF!</definedName>
    <definedName name="_bdm.269D6D9FE900402B8C6DF16D1D108A8E.edm" hidden="1">#REF!</definedName>
    <definedName name="_bdm.26A29A2D64B3429E8D5B79B1A4A5C1DA.edm" hidden="1">#REF!</definedName>
    <definedName name="_bdm.26A3568612E64080B2F520F604DBC551.edm" hidden="1">#REF!</definedName>
    <definedName name="_bdm.26C14A952C064C74883C23E3BF2EA69B.edm" hidden="1">#REF!</definedName>
    <definedName name="_bdm.26D1D0EFC61B4440B19796F6EF4739ED.edm" hidden="1">#REF!</definedName>
    <definedName name="_bdm.26D6A01FA32E45858051A98976AE473A.edm" hidden="1">#REF!</definedName>
    <definedName name="_bdm.26EE82B16966405186E7887E45A856EA.edm" hidden="1">#REF!</definedName>
    <definedName name="_bdm.26eec2a7c2f44873b0159bd22865b113.edm" hidden="1">#REF!</definedName>
    <definedName name="_bdm.26FCE65834A649CE95C64A387DC73E5B.edm" hidden="1">#REF!</definedName>
    <definedName name="_bdm.26FF3EF45A81486DAC46B269D8E719D7.edm" hidden="1">#REF!</definedName>
    <definedName name="_bdm.270169CED55F4C0A84E807ED3462106C.edm" hidden="1">#REF!</definedName>
    <definedName name="_bdm.2711064CE0EC435086084B4245814836.edm" hidden="1">#REF!</definedName>
    <definedName name="_bdm.2727D7E404CD485A9E9C68DA737E9801.edm" hidden="1">#REF!</definedName>
    <definedName name="_bdm.272E022E52F54E4288C761B7DE240E01.edm" hidden="1">#REF!</definedName>
    <definedName name="_bdm.273144274F7E4300A22302680B9EFFB6.edm" hidden="1">#REF!</definedName>
    <definedName name="_bdm.273F8A6E042647CFB190704BD80392CC.edm" hidden="1">#REF!</definedName>
    <definedName name="_bdm.2740373ADB12480FAC8644455835AF9A.edm" hidden="1">#REF!</definedName>
    <definedName name="_bdm.276C344A2BEA4CC88E50C45F3169D6E3.edm" hidden="1">#REF!</definedName>
    <definedName name="_bdm.27711B84AF5C40C986FC58E9389D388B.edm" hidden="1">#REF!</definedName>
    <definedName name="_bdm.27839B27071D442D9506A03792B1489F.edm" hidden="1">#REF!</definedName>
    <definedName name="_bdm.2793E31282694560B9F5B55824332AC4.edm" hidden="1">#REF!</definedName>
    <definedName name="_bdm.2794A9979DCB49A6BCEF6889B08C373B.edm" hidden="1">#REF!</definedName>
    <definedName name="_bdm.279F72DC6D6D4CE7B3B70BB08F8264D8.edm" hidden="1">#REF!</definedName>
    <definedName name="_bdm.27A103BCCB83410E8EF58B1D2412DB34.edm" hidden="1">#REF!</definedName>
    <definedName name="_bdm.27A118BF2C0647999BF37A5AC7A1E93D.edm" hidden="1">#REF!</definedName>
    <definedName name="_bdm.27A4A1E2FBAF414EA6939461B5283C2B.edm" hidden="1">#REF!</definedName>
    <definedName name="_bdm.27B2CAEB95E049CF8E83B11A6632D4F3.edm" hidden="1">#REF!</definedName>
    <definedName name="_bdm.27C2FFE979C5481196DC44DABE159B37.edm" hidden="1">#REF!</definedName>
    <definedName name="_bdm.27D82383D76A4445AB6978EC59E63208.edm" hidden="1">#REF!</definedName>
    <definedName name="_bdm.27DA364A8F9B43819982DEBEF2114467.edm" hidden="1">#REF!</definedName>
    <definedName name="_bdm.28034BC4748C4881B78ABF75EC142226.edm" hidden="1">#REF!</definedName>
    <definedName name="_bdm.283E51B535CD408E9DF1DFA7D1B763E4.edm" hidden="1">#REF!</definedName>
    <definedName name="_bdm.28425CA6084F45C08E9E8C2D41ACB17C.edm" hidden="1">#REF!</definedName>
    <definedName name="_bdm.284B91C364C649CBA4F43ED161A862E3.edm" hidden="1">#REF!</definedName>
    <definedName name="_bdm.284E0A9F1FC54C6A984B7B6D325C062B.edm" hidden="1">#REF!</definedName>
    <definedName name="_bdm.285A5448538341A2A472A6F256E38CC4.edm" hidden="1">#REF!</definedName>
    <definedName name="_bdm.2861FD19C70C45BC9D6CDC4A45E1A082.edm" hidden="1">#REF!</definedName>
    <definedName name="_bdm.287E404DCEEB4B37BD6FA273DA5EE23F.edm" hidden="1">#REF!</definedName>
    <definedName name="_bdm.2891FC157B3148A0A5D02DFD6DC455AC.edm" hidden="1">#REF!</definedName>
    <definedName name="_bdm.289722F884054903A20E925F1BED9501.edm" hidden="1">#REF!</definedName>
    <definedName name="_bdm.28A5D0254A854133B1A3C84406A04E64.edm" hidden="1">#REF!</definedName>
    <definedName name="_bdm.28A719F311BF4616B393C28C2EB8BFFF.edm" hidden="1">#REF!</definedName>
    <definedName name="_bdm.28A7779C816042259D08ACA99804B695.edm" hidden="1">#REF!</definedName>
    <definedName name="_bdm.28AB3B81E5E94D1D901B479D29E2C5A9.edm" hidden="1">#REF!</definedName>
    <definedName name="_bdm.28ADE75598AF4AE4BB579CAA3EACE043.edm" hidden="1">#REF!</definedName>
    <definedName name="_bdm.28B8BB49A1FA410994C274F19F7EDF37.edm" hidden="1">#REF!</definedName>
    <definedName name="_bdm.28BDF04CE800401492FD52C1CC7C4321.edm" hidden="1">#REF!</definedName>
    <definedName name="_bdm.28BED8216F9C49B19D10E18C7A3A2EFA.edm" hidden="1">#REF!</definedName>
    <definedName name="_bdm.28CC4D0EF5314BD7B24FEFA1F9B14664.edm" hidden="1">#REF!</definedName>
    <definedName name="_bdm.28D1A92F7D00467E8C54679CE983B877.edm" hidden="1">#REF!</definedName>
    <definedName name="_bdm.28F1E48E935A4146AF48F3CA1745481E.edm" hidden="1">#REF!</definedName>
    <definedName name="_bdm.290289B671954892BD6B0605AEB13999.edm" hidden="1">#REF!</definedName>
    <definedName name="_bdm.290AFCD2721943378E7AEDFE1CB5149E.edm" hidden="1">#REF!</definedName>
    <definedName name="_bdm.2923DD2808CD47B5AE8866D6090B834E.edm" hidden="1">#REF!</definedName>
    <definedName name="_bdm.29297E04CDC34B809721E447F96584EF.edm" hidden="1">#REF!</definedName>
    <definedName name="_bdm.292f15e6c2254506a518d28a2ec8953a.edm" hidden="1">#REF!</definedName>
    <definedName name="_bdm.2939DF5D326C4EE18B65828A0E274A4D.edm" hidden="1">#REF!</definedName>
    <definedName name="_bdm.293A746FFE8546F99E6BDA947B022423.edm" hidden="1">#REF!</definedName>
    <definedName name="_bdm.294400F82AC9492880A0A4BF699B1842.edm" hidden="1">#REF!</definedName>
    <definedName name="_bdm.2948DF1E9C64425892A86D4715B94CF9.edm" hidden="1">#REF!</definedName>
    <definedName name="_bdm.2953F8FA91734398A50471470CBC198D.edm" hidden="1">#REF!</definedName>
    <definedName name="_bdm.296AD0CA95F6452994CB69E8F9D1939E.edm" hidden="1">#REF!</definedName>
    <definedName name="_bdm.297028F94BF144A4879ED1CDB20112C3.edm" hidden="1">#REF!</definedName>
    <definedName name="_bdm.298167AD6BC64E4F9D6147F8151B44D1.edm" hidden="1">#REF!</definedName>
    <definedName name="_bdm.2991EA604E094D7492FF599EC47C53A3.edm" hidden="1">#REF!</definedName>
    <definedName name="_bdm.29C79E483B6C496F98CA850A5D9DE1C9.edm" hidden="1">#REF!</definedName>
    <definedName name="_bdm.29CC674C739A4CA48EADA32651D7999E.edm" hidden="1">#REF!</definedName>
    <definedName name="_bdm.29D8E72DADA6451EAEF05EA3C72C0CAC.edm" hidden="1">#REF!</definedName>
    <definedName name="_bdm.29DD10D082554DE6A12B52DF9EA9D0E3.edm" hidden="1">#REF!</definedName>
    <definedName name="_bdm.29EC87CCB13449FB889957EFE5948A9F.edm" hidden="1">#REF!</definedName>
    <definedName name="_bdm.29FDAC7D18DB4A8BB767AF1F8DDFF8B1.edm" hidden="1">#REF!</definedName>
    <definedName name="_bdm.2A016D660DAD4C72BE6D8039E6522A3D.edm" hidden="1">#REF!</definedName>
    <definedName name="_bdm.2A19BECC71D1425CAAC7E7262B217FBE.edm" hidden="1">#REF!</definedName>
    <definedName name="_bdm.2A23A3F2D20445B0B399F591E64663E8.edm" hidden="1">#REF!</definedName>
    <definedName name="_bdm.2A2F5CEDCBBD45248994FDAE0981C35B.edm" hidden="1">#REF!</definedName>
    <definedName name="_bdm.2A3138761F10475B9AE9DC07693E671D.edm" hidden="1">#REF!</definedName>
    <definedName name="_bdm.2A4BAD2C539E4BC7BAE98A93DB82293E.edm" hidden="1">#REF!</definedName>
    <definedName name="_bdm.2A4EA0CCBBD24D43896B76AF58BB90D9.edm" hidden="1">#REF!</definedName>
    <definedName name="_bdm.2A4F856FAB73421EABDE7A05C06401AC.edm" hidden="1">#REF!</definedName>
    <definedName name="_bdm.2A71E92BB4C846738C746ECADD029C48.edm" hidden="1">#REF!</definedName>
    <definedName name="_bdm.2A734A184D714FEDA5879E1D5FE00421.edm" hidden="1">#REF!</definedName>
    <definedName name="_bdm.2A78E0664EBC41A3B43255C2EE51CD72.edm" hidden="1">#REF!</definedName>
    <definedName name="_bdm.2A891F7048D04A7B8C7D4764E24EB527.edm" hidden="1">#REF!</definedName>
    <definedName name="_bdm.2A8E605BFE4F45599F646F924C2370F9.edm" hidden="1">#REF!</definedName>
    <definedName name="_bdm.2A91ABDBD12F4BFE8A1ADE704877B010.edm" hidden="1">#REF!</definedName>
    <definedName name="_bdm.2A92AD2968A54720A89446F7D42474B9.edm" hidden="1">#REF!</definedName>
    <definedName name="_bdm.2A94E7569B144F1693F0A60209D3D8D9.edm" hidden="1">#REF!</definedName>
    <definedName name="_bdm.2AA5758DAF6A4E4CA033BD8B34F11C2B.edm" hidden="1">#REF!</definedName>
    <definedName name="_bdm.2AAB47E61B88455BBA9CCE260F411DA2.edm" hidden="1">#REF!</definedName>
    <definedName name="_bdm.2AB3C33FAE4B4056AE7967921FC26C54.edm" hidden="1">#REF!</definedName>
    <definedName name="_bdm.2AC12BB1478A470B8A87B3E488FED3A9.edm" hidden="1">#REF!</definedName>
    <definedName name="_bdm.2AC40D02D0F44762BB09F0942AEACBD8.edm" hidden="1">#REF!</definedName>
    <definedName name="_bdm.2AFD1B71E43F49D78D82D3DE3734FBB6.edm" hidden="1">#REF!</definedName>
    <definedName name="_bdm.2B0908400763473BA46B9FA963D2A969.edm" hidden="1">#REF!</definedName>
    <definedName name="_bdm.2B1D206F59B0406AB24CB39D3C115AEE.edm" hidden="1">#REF!</definedName>
    <definedName name="_bdm.2B1F0751B1E040FC8CC0244CFC45DDEE.edm" hidden="1">#REF!</definedName>
    <definedName name="_bdm.2B27BD2D364B4AC8A6C214CEEAB7F7C4.edm" hidden="1">#REF!</definedName>
    <definedName name="_bdm.2B322C9474454F74AECFD67DF3695236.edm" hidden="1">#REF!</definedName>
    <definedName name="_bdm.2B347B004F00432B83EC9BC35995B642.edm" hidden="1">#REF!</definedName>
    <definedName name="_bdm.2B35890A5A754316B1866F8F1DDBE2A6.edm" hidden="1">#REF!</definedName>
    <definedName name="_bdm.2B358946944E4A6282015DF16EED9DCD.edm" hidden="1">#REF!</definedName>
    <definedName name="_bdm.2B487A6754F0416C997D34D353810015.edm" hidden="1">#REF!</definedName>
    <definedName name="_bdm.2B5F32FD6B7841229D7069228CB33A61.edm" hidden="1">#REF!</definedName>
    <definedName name="_bdm.2b60efb1f5a04ad48d033ddf72d22f2d.edm" hidden="1">#REF!</definedName>
    <definedName name="_bdm.2B63041D675C4C9AA1B4AAB14A7ED406.edm" hidden="1">#REF!</definedName>
    <definedName name="_bdm.2B6B9953CB244C63AD629A9DEDA7FAB5.edm" hidden="1">#REF!</definedName>
    <definedName name="_bdm.2B96B211906E44E099929069640E30E6.edm" hidden="1">#REF!</definedName>
    <definedName name="_bdm.2B9E461E2E6C4FC6909CD08B09F4D870.edm" hidden="1">#REF!</definedName>
    <definedName name="_bdm.2BB4A18AE5874546B8BD2AE9FBC279BA.edm" hidden="1">#REF!</definedName>
    <definedName name="_bdm.2BB65F405A6B47EF87021347071CA274.edm" hidden="1">#REF!</definedName>
    <definedName name="_bdm.2BBA936C600D4E69ACA09C2585C96490.edm" hidden="1">#REF!</definedName>
    <definedName name="_bdm.2BE2D2E86F74468FB287AAF8E2C9DBF6.edm" hidden="1">#REF!</definedName>
    <definedName name="_bdm.2BFA00977E11443DB40299C689EC93A5.edm" hidden="1">#REF!</definedName>
    <definedName name="_bdm.2BFBA2F8AABF426AB3B9C2DEB62DF4F6.edm" hidden="1">#REF!</definedName>
    <definedName name="_bdm.2C0DA82BAFCE4F59AF6C0935D8D75948.edm" hidden="1">#REF!</definedName>
    <definedName name="_bdm.2C0DC2702C354B48858B175FD528E9D8.edm" hidden="1">#REF!</definedName>
    <definedName name="_bdm.2C110F7FCE7F47E197446A868D8F8FC2.edm" hidden="1">#REF!</definedName>
    <definedName name="_bdm.2C31395290A94F659812D24D008B63D9.edm" hidden="1">#REF!</definedName>
    <definedName name="_bdm.2C3236E2AA5A49EDAE0A5C3CABB2BD7A.edm" hidden="1">#REF!</definedName>
    <definedName name="_bdm.2C32B62A9CA84CDBBD21CFD8FDCAA3D4.edm" hidden="1">#REF!</definedName>
    <definedName name="_bdm.2C34867F79EF423BB6C936950E9D0647.edm" hidden="1">#REF!</definedName>
    <definedName name="_bdm.2C3A9923B11E4637AED761D93A307A02.edm" hidden="1">#REF!</definedName>
    <definedName name="_bdm.2C41284F55D145579BE88C8193ACDA0B.edm" hidden="1">#REF!</definedName>
    <definedName name="_bdm.2C4D0F10E9A54F7093F47AAC883AD541.edm" hidden="1">#REF!</definedName>
    <definedName name="_bdm.2C59770A7FDD445CAC348EEFC9409BAF.edm" hidden="1">#REF!</definedName>
    <definedName name="_bdm.2C5A6C16A90C40F8A83A8863C33B9B46.edm" hidden="1">#REF!</definedName>
    <definedName name="_bdm.2C5FAABEDB5142DA8CCEB5B2F5512EE5.edm" hidden="1">#REF!</definedName>
    <definedName name="_bdm.2C6313FAE31D4E10992BA7B6BDAED4EF.edm" hidden="1">#REF!</definedName>
    <definedName name="_bdm.2C6ABF448C9A4916A21E221E935B28CE.edm" hidden="1">#REF!</definedName>
    <definedName name="_bdm.2C80D2C92502482B9C988587ECB23D5D.edm" hidden="1">#REF!</definedName>
    <definedName name="_bdm.2C882AF5F14446559FC2AF4C0865E339.edm" hidden="1">#REF!</definedName>
    <definedName name="_bdm.2C92D801C0724977ADF4AE6BF3C85A62.edm" hidden="1">#REF!</definedName>
    <definedName name="_bdm.2C943A2B41374966A67DB2684E40F5A5.edm" hidden="1">#REF!</definedName>
    <definedName name="_bdm.2C97FC982FBE4E14A6BA00A665410803.edm" hidden="1">#REF!</definedName>
    <definedName name="_bdm.2CA02538694848C7B284D9FBCD1F34D3.edm" hidden="1">#REF!</definedName>
    <definedName name="_bdm.2CA7C2E4F0A94EC4A0E8D609291D9496.edm" hidden="1">#REF!</definedName>
    <definedName name="_bdm.2CAA6A8E21FC4D0A8F52DD9BFD895D5D.edm" hidden="1">#REF!</definedName>
    <definedName name="_bdm.2CB274BB05F94DA3B0653A6CFA4049FC.edm" hidden="1">#REF!</definedName>
    <definedName name="_bdm.2CB7A2052F2B4E81A54A8B1D3F3AD549.edm" hidden="1">#REF!</definedName>
    <definedName name="_bdm.2CBF603F5805420B88FC08D19B75C2F9.edm" hidden="1">#REF!</definedName>
    <definedName name="_bdm.2CD22DB798EC496E8ABA560C297FA072.edm" hidden="1">#REF!</definedName>
    <definedName name="_bdm.2CE7B701728B4506960ACBBD39CF7281.edm" hidden="1">#REF!</definedName>
    <definedName name="_bdm.2D0C7759CAFC4100AAD3CEFB3F55A55F.edm" hidden="1">#REF!</definedName>
    <definedName name="_bdm.2D21E1C3502042F4A0C1C0C0EBB20FC4.edm" hidden="1">#REF!</definedName>
    <definedName name="_bdm.2D47B48E657F4EB194668F969BC1A20F.edm" hidden="1">#REF!</definedName>
    <definedName name="_bdm.2D4F8456F1ED4DA8B2A6DBE9E94470F4.edm" hidden="1">#REF!</definedName>
    <definedName name="_bdm.2D5F9193B3614D5685660E98A2C8D95D.edm" hidden="1">#REF!</definedName>
    <definedName name="_bdm.2D621A6D3BBB4FEA8D96575420FC5EEC.edm" hidden="1">#REF!</definedName>
    <definedName name="_bdm.2D6BA3D6CDDC416D9325D9DE4479EC46.edm" hidden="1">#REF!</definedName>
    <definedName name="_bdm.2D6CAC266DF349CA9FDFE5658506B972.edm" hidden="1">#REF!</definedName>
    <definedName name="_bdm.2D6F91D18FE3420A82B08568BFC0481A.edm" hidden="1">#REF!</definedName>
    <definedName name="_bdm.2D78A2C674304D24A70706EAAF1AA186.edm" hidden="1">#REF!</definedName>
    <definedName name="_bdm.2D78E6E2E02A4004B051C7678C68546C.edm" hidden="1">#REF!</definedName>
    <definedName name="_bdm.2D864FAF7D87424AAE4F576852795306.edm" hidden="1">#REF!</definedName>
    <definedName name="_bdm.2D925A8C25264CA6B1CC620B510E22B9.edm" hidden="1">#REF!</definedName>
    <definedName name="_bdm.2D957F965B994530AF13A165F388F867.edm" hidden="1">#REF!</definedName>
    <definedName name="_bdm.2D98F0D620774686BBF1CE79C8C9D43B.edm" hidden="1">#REF!</definedName>
    <definedName name="_bdm.2DA2BD27A30D4676A758DB0CE5819E39.edm" hidden="1">#REF!</definedName>
    <definedName name="_bdm.2DA4CA394ADF4966BBCB215B766A6DC0.edm" hidden="1">#REF!</definedName>
    <definedName name="_bdm.2DB1B3634DD8403CB97DA818E26EE4DF.edm" hidden="1">#REF!</definedName>
    <definedName name="_bdm.2DBD0E1850154025A4AE00AF6DCF74C8.edm" hidden="1">#REF!</definedName>
    <definedName name="_bdm.2DC188D3B5F947038BD188DFFC54D8D1.edm" hidden="1">#REF!</definedName>
    <definedName name="_bdm.2DC25EF2BB1F4A0A981872195B732BDB.edm" hidden="1">#REF!</definedName>
    <definedName name="_bdm.2DCF181256BB48EF8A4B18B96A3386C8.edm" hidden="1">#REF!</definedName>
    <definedName name="_bdm.2DD27D39F4C349B88B2FBD40A747CAC2.edm" hidden="1">#REF!</definedName>
    <definedName name="_bdm.2DDB79E9601D43F09BAF09759778DCE4.edm" hidden="1">#REF!</definedName>
    <definedName name="_bdm.2DE3F42F372A4976B75A8E23D70856A1.edm" hidden="1">#REF!</definedName>
    <definedName name="_bdm.2DE6D1B331F94547976747F2415ED608.edm" hidden="1">#REF!</definedName>
    <definedName name="_bdm.2DF8223D35F148BDB6C1C4707E103905.edm" hidden="1">#REF!</definedName>
    <definedName name="_bdm.2E037DD0C9AD48C79FFA2BFE16B95890.edm" hidden="1">#REF!</definedName>
    <definedName name="_bdm.2E05AAE12814462F97A5930A9F4F0108.edm" hidden="1">#REF!</definedName>
    <definedName name="_bdm.2E3175A93C4A4DDDA650655333A12951.edm" hidden="1">#REF!</definedName>
    <definedName name="_bdm.2E33ABD4543F4871A334AAAC252AA27B.edm" hidden="1">#REF!</definedName>
    <definedName name="_bdm.2E3722144B7A446082EFB4402AA3C522.edm" hidden="1">#REF!</definedName>
    <definedName name="_bdm.2E411B128C6441D188E1B18E6C369C4C.edm" hidden="1">#REF!</definedName>
    <definedName name="_bdm.2E599354E5CB43F5B469E173C2440EAF.edm" hidden="1">#REF!</definedName>
    <definedName name="_bdm.2E69720592E845A79FD10AAECFEB9FA8.edm" hidden="1">#REF!</definedName>
    <definedName name="_bdm.2E9BAA5280034A4EA7CD135216D99B31.edm" hidden="1">#REF!</definedName>
    <definedName name="_bdm.2EA56E9165C94BCF9EA295DC723B4199.edm" hidden="1">#REF!</definedName>
    <definedName name="_bdm.2EB136F39B944CE7B5657AB55EBC3CBF.edm" hidden="1">#REF!</definedName>
    <definedName name="_bdm.2EB28FB224C145DAAD04FB8E8B53AD94.edm" hidden="1">#REF!</definedName>
    <definedName name="_bdm.2EC3DEB1D6CC4475BEF156B73DECB88F.edm" hidden="1">#REF!</definedName>
    <definedName name="_bdm.2EC44A750AE64D5EBAA23A48CD1917C8.edm" hidden="1">#REF!</definedName>
    <definedName name="_bdm.2EC96A3095C34A87A9A6F5FDEC778D03.edm" hidden="1">#REF!</definedName>
    <definedName name="_bdm.2ED1C698213642C2817FB2A8D63142DE.edm" hidden="1">#REF!</definedName>
    <definedName name="_bdm.2ED2D04C9E53409DB9DA0BD9FADC80D2.edm" hidden="1">#REF!</definedName>
    <definedName name="_bdm.2F1B4E5E023C41369CE96B957183B1BD.edm" hidden="1">#REF!</definedName>
    <definedName name="_bdm.2F1EC63C3AD74B389DFBEB5F72E6DD50.edm" hidden="1">#REF!</definedName>
    <definedName name="_bdm.2F234CFCA9D14786A46156328FB2E822.edm" hidden="1">#REF!</definedName>
    <definedName name="_bdm.2F3510180B164CBAA9A7384BDFE3FA78.edm" hidden="1">#REF!</definedName>
    <definedName name="_bdm.2F3BBC8565FA452DA3B47C102C2763AD.edm" hidden="1">#REF!</definedName>
    <definedName name="_bdm.2F3C9803BF6A4AF1B62505526447C0C1.edm" hidden="1">#REF!</definedName>
    <definedName name="_bdm.2F3D239C10B0432EBC331C81EC513EF0.edm" hidden="1">#REF!</definedName>
    <definedName name="_bdm.2F3FB21D641D4EA9A5813AA1EF41F070.edm" hidden="1">#REF!</definedName>
    <definedName name="_bdm.2F43483D75E24B35A2D1379DDCFBE17D.edm" hidden="1">#REF!</definedName>
    <definedName name="_bdm.2F46E269D89442A7A5C74ECD67D297F9.edm" hidden="1">#REF!</definedName>
    <definedName name="_bdm.2F481FFC597242EFB8264DE84105F378.edm" hidden="1">#REF!</definedName>
    <definedName name="_bdm.2F48BDB27AA54E94AD6909507DF8F315.edm" hidden="1">#REF!</definedName>
    <definedName name="_bdm.2F54E2F8A8B54C2E97C4FB1CBE0979E1.edm" hidden="1">#REF!</definedName>
    <definedName name="_bdm.2F573FE1A0654206A0DF7B4B281FFD64.edm" hidden="1">#REF!</definedName>
    <definedName name="_bdm.2F5D5F26F93E4CBFB8732E4A93E3C599.edm" hidden="1">#REF!</definedName>
    <definedName name="_bdm.2F5E930BDECC4CE28059362BF4760CB4.edm" hidden="1">#REF!</definedName>
    <definedName name="_bdm.2F64AC0CB9AC4DC29FD782FE03590EB0.edm" hidden="1">#REF!</definedName>
    <definedName name="_bdm.2F68F55FC75C4FD1A37531FC1DF7F190.edm" hidden="1">#REF!</definedName>
    <definedName name="_bdm.2F6ACCDB63864066B5AA90CBD9AAAED6.edm" hidden="1">#REF!</definedName>
    <definedName name="_bdm.2F6F731C520C4A05B27BA36F97932614.edm" hidden="1">#REF!</definedName>
    <definedName name="_bdm.2F70E5856ACB4470801AFF58A613FADA.edm" hidden="1">#REF!</definedName>
    <definedName name="_bdm.2F766614CCF949A39C35B2F498E02667.edm" hidden="1">#REF!</definedName>
    <definedName name="_bdm.2F78CCFC3E1F4A0F8B22B5CEEE7A2D28.edm" hidden="1">#REF!</definedName>
    <definedName name="_bdm.2F7E03AD844C4365ADDE92A6E20A87BD.edm" hidden="1">#REF!</definedName>
    <definedName name="_bdm.2F880CF328404966A631C09232B61DB8.edm" hidden="1">#REF!</definedName>
    <definedName name="_bdm.2F890F3B98164B27BD8D6EAD33B00807.edm" hidden="1">#REF!</definedName>
    <definedName name="_bdm.2F95EBD2647B4A73A5404FB4644F1F7C.edm" hidden="1">#REF!</definedName>
    <definedName name="_bdm.2F970E2491514B79B1F9A7155356A77F.edm" hidden="1">#REF!</definedName>
    <definedName name="_bdm.2F9712D0CA4B4DCA8CAF8A5025FB1F27.edm" hidden="1">#REF!</definedName>
    <definedName name="_bdm.2F9B321475AF4C3785ABEF933AE5A3EC.edm" hidden="1">#REF!</definedName>
    <definedName name="_bdm.2FA08EF4E2FC438DA9A7EF441382036D.edm" hidden="1">#REF!</definedName>
    <definedName name="_bdm.2FA608E33A484D998A37745B44D242F1.edm" hidden="1">#REF!</definedName>
    <definedName name="_bdm.2FAB9488F3494B5DBEA1721CED6E7A79.edm" hidden="1">#REF!</definedName>
    <definedName name="_bdm.2FBD825D66184B7D8436D75884925E6B.edm" hidden="1">#REF!</definedName>
    <definedName name="_bdm.2FC86E6CEE9649109948C6946CFF0B9E.edm" hidden="1">#REF!</definedName>
    <definedName name="_bdm.2FD6C17BA9CC4569A92A282DDCCCA647.edm" hidden="1">#REF!</definedName>
    <definedName name="_bdm.2FD6F402FA2E436687B596A5BD63A267.edm" hidden="1">#REF!</definedName>
    <definedName name="_bdm.2FDBE3E334104CEE89B6DFD911DC5F34.edm" hidden="1">#REF!</definedName>
    <definedName name="_bdm.2FDE70E3F96B41A684D8B6257320B284.edm" hidden="1">#REF!</definedName>
    <definedName name="_bdm.2FE8B657D4234E16B8460C8F9C0A938D.edm" hidden="1">#REF!</definedName>
    <definedName name="_bdm.2FF4ED5A5B3D453CAF8465CE252EDC48.edm" hidden="1">#REF!</definedName>
    <definedName name="_bdm.301ec459fe5740b38e06d363dec9b606.edm" hidden="1">#REF!</definedName>
    <definedName name="_bdm.302CEF89F87A4043B3230B8D4ED2EA6D.edm" hidden="1">#REF!</definedName>
    <definedName name="_bdm.3031277E43AE4E8C9C55DB010599DE7C.edm" hidden="1">#REF!</definedName>
    <definedName name="_bdm.30321CAFE8A243DFA0B38F1504AA5007.edm" hidden="1">#REF!</definedName>
    <definedName name="_bdm.303A0CE66BF4407397493A0ADB6899CA.edm" hidden="1">#REF!</definedName>
    <definedName name="_bdm.303AD462BA344D6B8849DCD0068094E0.edm" hidden="1">#REF!</definedName>
    <definedName name="_bdm.303E31D35C6849EDB3B484C8E2DF0A7C.edm" hidden="1">#REF!</definedName>
    <definedName name="_bdm.3043752D780846C6857E5BC37F294B08.edm" hidden="1">#REF!</definedName>
    <definedName name="_bdm.3045FD2E147A42BFA323DB6F4F1B9EF1.edm" hidden="1">#REF!</definedName>
    <definedName name="_bdm.305064F7C4A542688CB272EDDCB02544.edm" hidden="1">#REF!</definedName>
    <definedName name="_bdm.3053509B8A9846CB9F01F07106DE26F7.edm" hidden="1">#REF!</definedName>
    <definedName name="_bdm.3054211CB34849C5B1FCF792CBFAA67D.edm" hidden="1">#REF!</definedName>
    <definedName name="_bdm.30560FF3A144475B89E8A6B3A766D984.edm" hidden="1">#REF!</definedName>
    <definedName name="_bdm.305CED06A8BB48F8A89453C775DE621F.edm" hidden="1">#REF!</definedName>
    <definedName name="_bdm.3069FE78F52643C09ECD0ACCB390FB42.edm" hidden="1">#REF!</definedName>
    <definedName name="_bdm.3071587B5A8F47AEAD652998EAFE8064.edm" hidden="1">#REF!</definedName>
    <definedName name="_bdm.3086A68F2D114121B288652265C3F276.edm" hidden="1">#REF!</definedName>
    <definedName name="_bdm.3087E418F0834504AAB08CBA498205BA.edm" hidden="1">#REF!</definedName>
    <definedName name="_bdm.3088E72A31FA4275BB01D11D98DA1B5A.edm" hidden="1">#REF!</definedName>
    <definedName name="_bdm.308DB477C44A4A35AEBD0B22ECC22866.edm" hidden="1">#REF!</definedName>
    <definedName name="_bdm.30A0A3B2AD5542378FED3274AF2F13A2.edm" hidden="1">#REF!</definedName>
    <definedName name="_bdm.30A8D19A499E4A259FEF2574CBA8DF74.edm" hidden="1">#REF!</definedName>
    <definedName name="_bdm.30AF05A1704C44BA9B7E7B3B8E505027.edm" hidden="1">#REF!</definedName>
    <definedName name="_bdm.30B02C11CDEF442A8DE1934884E4464A.edm" hidden="1">#REF!</definedName>
    <definedName name="_bdm.30B3BE7310D74B418044FAF19ACC752C.edm" hidden="1">#REF!</definedName>
    <definedName name="_bdm.30B81F689D034EEC9D8BD833A4192D2B.edm" hidden="1">#REF!</definedName>
    <definedName name="_bdm.30C600A087074062A0AEAABB742F33C3.edm" hidden="1">#REF!</definedName>
    <definedName name="_bdm.30C6BE026E8F4A30B1D335B297C7EBCB.edm" hidden="1">#REF!</definedName>
    <definedName name="_bdm.30D465E6AD5A4A92B77B70962935D569.edm" hidden="1">#REF!</definedName>
    <definedName name="_bdm.30D62D0297FB4E33B2C8BF1B11B35AA3.edm" hidden="1">#REF!</definedName>
    <definedName name="_bdm.30E311FB604A42A0A20CC3B08E591C6A.edm" hidden="1">#REF!</definedName>
    <definedName name="_bdm.30EDFB2BAF7D41B09AE530DD31B58DCF.edm" hidden="1">#REF!</definedName>
    <definedName name="_bdm.30F2BC22D69F4F68A5D917C9CEB1AAE4.edm" hidden="1">#REF!</definedName>
    <definedName name="_bdm.3100CDC6F0D2481AAA7B3148955CA974.edm" hidden="1">#REF!</definedName>
    <definedName name="_bdm.3120D27B69B949159006F51641EF805F.edm" hidden="1">#REF!</definedName>
    <definedName name="_bdm.3137D2EFECFB4C40BB6F30C7CD82FDC1.edm" hidden="1">#REF!</definedName>
    <definedName name="_bdm.313D99EF857D4DDD9FD1ADFB2C228A10.edm" hidden="1">#REF!</definedName>
    <definedName name="_bdm.314A9326AE7B4B1DB7DC45149F168A26.edm" hidden="1">#REF!</definedName>
    <definedName name="_bdm.314C84CA56334E35B5779D512EE8DF04.edm" hidden="1">#REF!</definedName>
    <definedName name="_bdm.314D9F0B64DE40A1967D8871E8EDB05E.edm" hidden="1">#REF!</definedName>
    <definedName name="_bdm.314E3A3790B247829AC60AECDABA5781.edm" hidden="1">#REF!</definedName>
    <definedName name="_bdm.315A206932D74EDFBB24FBB954DF5324.edm" hidden="1">#REF!</definedName>
    <definedName name="_bdm.3162533AACA6490B96340D90CBB32017.edm" hidden="1">#REF!</definedName>
    <definedName name="_bdm.31658755E356437AA75F35D501E62C99.edm" hidden="1">#REF!</definedName>
    <definedName name="_bdm.3166E648B7574220854621575FC37FB9.edm" hidden="1">#REF!</definedName>
    <definedName name="_bdm.31684FF739734178886B6D8AB89C9E41.edm" hidden="1">#REF!</definedName>
    <definedName name="_bdm.316D09AF8BCB46E48093E5E4B9343559.edm" hidden="1">#REF!</definedName>
    <definedName name="_bdm.3183CCA1F5164419984198B1E04A35D1.edm" hidden="1">#REF!</definedName>
    <definedName name="_bdm.3183FE4097A14564B8B9055032375724.edm" hidden="1">#REF!</definedName>
    <definedName name="_bdm.3185D7092F4C48E0B74F2C247C6FB41C.edm" hidden="1">#REF!</definedName>
    <definedName name="_bdm.318DEC6DDD4F440286180D5F6B934AF6.edm" hidden="1">#REF!</definedName>
    <definedName name="_bdm.318E4EB2CC1A4486A1574F555BD46BF1.edm" hidden="1">#REF!</definedName>
    <definedName name="_bdm.31B3B52905384D1EB79AC501C6490A6E.edm" hidden="1">#REF!</definedName>
    <definedName name="_bdm.31B40FD612EE455486E851EB439BF172.edm" hidden="1">#REF!</definedName>
    <definedName name="_bdm.31BD3B4EBDDD478098CAF991B33E1490.edm" hidden="1">#REF!</definedName>
    <definedName name="_bdm.31BDC9D9AD34437382AD9B3529ED0BAF.edm" hidden="1">#REF!</definedName>
    <definedName name="_bdm.322349DF9B614520BB35A5401AA3AF98.edm" hidden="1">#REF!</definedName>
    <definedName name="_bdm.32240D28A7B04C648DE5DEAE36630F3C.edm" hidden="1">#REF!</definedName>
    <definedName name="_bdm.3227518CB7664D878913C91B4F793BD0.edm" hidden="1">#REF!</definedName>
    <definedName name="_bdm.323A3B27892F44FC8343DBF62D2B3B35.edm" hidden="1">#REF!</definedName>
    <definedName name="_bdm.323DED5F5D4A4CAF9E732A4A53497FB4.edm" hidden="1">#REF!</definedName>
    <definedName name="_bdm.32462BBDCBC5410C8EC9154FA3E324A0.edm" hidden="1">#REF!</definedName>
    <definedName name="_bdm.326289E08F05482BA19158B2040CD95F.edm" hidden="1">#REF!</definedName>
    <definedName name="_bdm.32686F260A814799A0569ADE5E3AE04E.edm" hidden="1">#REF!</definedName>
    <definedName name="_bdm.326DCE839326427F8B6A997AD83028A9.edm" hidden="1">#REF!</definedName>
    <definedName name="_bdm.326ED35D3118457DBD0EB4DBCB46EA3F.edm" hidden="1">#REF!</definedName>
    <definedName name="_bdm.3272F8EF6CE34546B27A5239B85BADE3.edm" hidden="1">#REF!</definedName>
    <definedName name="_bdm.327D0CF2A78547B28455055978A514AD.edm" hidden="1">#REF!</definedName>
    <definedName name="_bdm.328267DBBB1748C98D879B7A84B76766.edm" hidden="1">#REF!</definedName>
    <definedName name="_bdm.32982B7B317F4EB3AF6012D590A24262.edm" hidden="1">#REF!</definedName>
    <definedName name="_bdm.32993FBA587E40FA9EFF6B66C7EDA46C.edm" hidden="1">#REF!</definedName>
    <definedName name="_bdm.32B731F608194712AF7A9DF7CB838A70.edm" hidden="1">#REF!</definedName>
    <definedName name="_bdm.32B8B7BE57B24E6B989E5CA7F419B136.edm" hidden="1">#REF!</definedName>
    <definedName name="_bdm.32BA69DB955A4C1FBCB47A7F9B12D7AF.edm" hidden="1">#REF!</definedName>
    <definedName name="_bdm.32DBB885F9004545BF4B01018ECF2AF1.edm" hidden="1">#REF!</definedName>
    <definedName name="_bdm.32DC0806D40741B28329B9B5C62D1991.edm" hidden="1">#REF!</definedName>
    <definedName name="_bdm.32E44FB430E74955BC97FB41CB59C325.edm" hidden="1">#REF!</definedName>
    <definedName name="_bdm.32E79BC2BE0D421D99BABBD3F383CBA2.edm" hidden="1">#REF!</definedName>
    <definedName name="_bdm.32EF4078BC284A6CABD028BFF61FCB0D.edm" hidden="1">#REF!</definedName>
    <definedName name="_bdm.32F14FCF494146DD9418A784F75DA1C5.edm" hidden="1">#REF!</definedName>
    <definedName name="_bdm.32F9D53C8B5E49D3A6D401C0173FE5B2.edm" hidden="1">#REF!</definedName>
    <definedName name="_bdm.32FFBCB991EC4BB1B4C2E91C35BD47F1.edm" hidden="1">#REF!</definedName>
    <definedName name="_bdm.330676C012494A988C473D3FB32C16DA.edm" hidden="1">#REF!</definedName>
    <definedName name="_bdm.3315835D76D64F34A5694FB8F08B5BA6.edm" hidden="1">#REF!</definedName>
    <definedName name="_bdm.332810E8EE0549968089FFF985B8B282.edm" hidden="1">#REF!</definedName>
    <definedName name="_bdm.332B152B1A8F4375BE8FA1C28A812172.edm" hidden="1">#REF!</definedName>
    <definedName name="_bdm.33304490B8F649FDA54447E901E132A1.edm" hidden="1">#REF!</definedName>
    <definedName name="_bdm.333828A790AB4285B76763172475C46F.edm" hidden="1">#REF!</definedName>
    <definedName name="_bdm.333FD577FE824915AC1959F08C54BF02.edm" hidden="1">#REF!</definedName>
    <definedName name="_bdm.3350557ED5D04792A30AFBBC11C8D955.edm" hidden="1">#REF!</definedName>
    <definedName name="_bdm.335F57F7E2864D598FF2930FD3F31558.edm" hidden="1">#REF!</definedName>
    <definedName name="_bdm.336651346BF642ECA5AB133CD4BF0CE1.edm" hidden="1">#REF!</definedName>
    <definedName name="_bdm.3372A439DF06406E9F335D62F1370516.edm" hidden="1">#REF!</definedName>
    <definedName name="_bdm.33838649817245CE94CEBB080EA24313.edm" hidden="1">#REF!</definedName>
    <definedName name="_bdm.338D2221E2A8425F94E706D40A0F21D5.edm" hidden="1">#REF!</definedName>
    <definedName name="_bdm.338D92F3FBFA4FC6A013208F07162656.edm" hidden="1">#REF!</definedName>
    <definedName name="_bdm.33A612A9AF694690895E2E20A80E6100.edm" hidden="1">#REF!</definedName>
    <definedName name="_bdm.33C3407F7EB54A9599115D234873BBA6.edm" hidden="1">#REF!</definedName>
    <definedName name="_bdm.33C7645E5D8F4ABA938862F1332E3393.edm" hidden="1">#REF!</definedName>
    <definedName name="_bdm.33CF0204D67141BF942981BA940D02A9.edm" hidden="1">#REF!</definedName>
    <definedName name="_bdm.33D5440A4E9547329AB98451D1A3B8E1.edm" hidden="1">#REF!</definedName>
    <definedName name="_bdm.33ED03BBFFBF49BDA39D8FE583A2EDA9.edm" hidden="1">#REF!</definedName>
    <definedName name="_bdm.33F0AFFB232F4BE98F29F3D975665857.edm" hidden="1">#REF!</definedName>
    <definedName name="_bdm.33FEDE256E194F8497FB563ECBDA0529.edm" hidden="1">#REF!</definedName>
    <definedName name="_bdm.340511F6402D446AA11CD1A8F08BEABF.edm" hidden="1">#REF!</definedName>
    <definedName name="_bdm.340984B48208409F9AF4281B891D400C.edm" hidden="1">#REF!</definedName>
    <definedName name="_bdm.34099FB77DE74F558A4BAAB4508C3BE9.edm" hidden="1">#REF!</definedName>
    <definedName name="_bdm.340E7BC9A58B4B9584794562FE5B5012.edm" hidden="1">#REF!</definedName>
    <definedName name="_bdm.343E438C1E8C4FBBB49CBF5A4AC178F7.edm" hidden="1">#REF!</definedName>
    <definedName name="_bdm.344B71FD9DAE453C904154175831EA62.edm" hidden="1">#REF!</definedName>
    <definedName name="_bdm.34661D17BEAE4059AA8B897CF57EEF1E.edm" hidden="1">#REF!</definedName>
    <definedName name="_bdm.346B4DC9D2514059815921F8BD709171.edm" hidden="1">#REF!</definedName>
    <definedName name="_bdm.348C2D10D9FE41A69796076EBFC99A73.edm" hidden="1">#REF!</definedName>
    <definedName name="_bdm.34962F9883DE43E3BE6D23A76DEF9646.edm" hidden="1">#REF!</definedName>
    <definedName name="_bdm.34A45AED5A5449B6A7B0608BFC1528E5.edm" hidden="1">#REF!</definedName>
    <definedName name="_bdm.34A7955655F14D7D95FE3C66EB1859D9.edm" hidden="1">#REF!</definedName>
    <definedName name="_bdm.34D01B64AD344510ADAF7C40A9929860.edm" hidden="1">#REF!</definedName>
    <definedName name="_bdm.34D522D37C914EBB9D53B0C84F37FD1E.edm" hidden="1">#REF!</definedName>
    <definedName name="_bdm.34F9BB10A86043CAA37D296C5EF71B5A.edm" hidden="1">#REF!</definedName>
    <definedName name="_bdm.34FD8BA9969448518D3634E082C96BAE.edm" hidden="1">#REF!</definedName>
    <definedName name="_bdm.351501298A174D058B65C28D9BA804A2.edm" hidden="1">#REF!</definedName>
    <definedName name="_bdm.3516EDB859774E46A7E26489A1C293B9.edm" hidden="1">#REF!</definedName>
    <definedName name="_bdm.3528515501A54D1495CA274363B77AD1.edm" hidden="1">#REF!</definedName>
    <definedName name="_bdm.3529C32B06ED4F349FDA35CD16ADCD3D.edm" hidden="1">#REF!</definedName>
    <definedName name="_bdm.352E221AC0734B06AB936DFCE599E36A.edm" hidden="1">#REF!</definedName>
    <definedName name="_bdm.35300C62AC9C44C9A4FCC9669AB323A5.edm" hidden="1">#REF!</definedName>
    <definedName name="_bdm.3536D163455E4F77A702F0253F3917E0.edm" hidden="1">#REF!</definedName>
    <definedName name="_bdm.353D27975BB4484B98C0E5A4B690FBE3.edm" hidden="1">#REF!</definedName>
    <definedName name="_bdm.354E2B6007C546CAA7C78BC21C2BA975.edm" hidden="1">#REF!</definedName>
    <definedName name="_bdm.355B3B195D1F4FE1B044524BBDB02DA3.edm" hidden="1">#REF!</definedName>
    <definedName name="_bdm.355D0615B8E74C9484EAC58678745EF3.edm" hidden="1">#REF!</definedName>
    <definedName name="_bdm.355D69B890D44410B1BB216D8B9C95C8.edm" hidden="1">#REF!</definedName>
    <definedName name="_bdm.35689CE14E8D4317BC318E3D5959D90B.edm" hidden="1">#REF!</definedName>
    <definedName name="_bdm.3584D7EF7A9E418EA536E2AE2DE905DE.edm" hidden="1">#REF!</definedName>
    <definedName name="_bdm.3597FDA977A545E783A2CF9A2C906DA1.edm" hidden="1">#REF!</definedName>
    <definedName name="_bdm.35A3DFF252EE4CCFBA19E514F64AC1B9.edm" hidden="1">#REF!</definedName>
    <definedName name="_bdm.35CA1E397D74439081C3818E76E9FBED.edm" hidden="1">#REF!</definedName>
    <definedName name="_bdm.35CF4DDF9D3B4F748073DE74F3EEB2CE.edm" hidden="1">#REF!</definedName>
    <definedName name="_bdm.35D04357750B46BAAA9488835D8465EC.edm" hidden="1">#REF!</definedName>
    <definedName name="_bdm.35D1530804B24BE196B40774613B6A27.edm" hidden="1">#REF!</definedName>
    <definedName name="_bdm.35EFB48D12304178A8C1DE8E72CAF82F.edm" hidden="1">#REF!</definedName>
    <definedName name="_bdm.35F1648AFD644C2BB51DCA6125F781FD.edm" hidden="1">#REF!</definedName>
    <definedName name="_bdm.35FBA84F4EA94C34AAE0060258F4E195.edm" hidden="1">#REF!</definedName>
    <definedName name="_bdm.36000D9DDBC9413899FFEBA567E908CE.edm" hidden="1">#REF!</definedName>
    <definedName name="_bdm.36018086C1E24A97A5C6D7F53070C822.edm" hidden="1">#REF!</definedName>
    <definedName name="_bdm.3602649774544D638817E2751245F63F.edm" hidden="1">#REF!</definedName>
    <definedName name="_bdm.360B4B854BE5421586640A0965022167.edm" hidden="1">#REF!</definedName>
    <definedName name="_bdm.361D554352C743019DBC89E0E35A769A.edm" hidden="1">#REF!</definedName>
    <definedName name="_bdm.363BCC7B5A4F4563AE02303FCEA6E38C.edm" hidden="1">#REF!</definedName>
    <definedName name="_bdm.364441BB8E1A4538A996C849EF63494C.edm" hidden="1">#REF!</definedName>
    <definedName name="_bdm.36550254D6C8429AAEACAAAD535BE278.edm" hidden="1">#REF!</definedName>
    <definedName name="_bdm.366CE216E25A45219A22E8F1708AB2D7.edm" hidden="1">#REF!</definedName>
    <definedName name="_bdm.3696FBEF108641EE9FB3445319688EB4.edm" hidden="1">#REF!</definedName>
    <definedName name="_bdm.369cef8d643c4be5bbd4a66c8a931203.edm" hidden="1">#REF!</definedName>
    <definedName name="_bdm.369D2031C3CD4432A33D008D316B7A52.edm" hidden="1">#REF!</definedName>
    <definedName name="_bdm.36BC8155F24A4F2FA803BEC0688B065C.edm" hidden="1">#REF!</definedName>
    <definedName name="_bdm.36C81CF8EB474FE7B6C240EFB6C52452.edm" hidden="1">#REF!</definedName>
    <definedName name="_bdm.36CE56B8D15F4DA8804291E3040B93FE.edm" hidden="1">#REF!</definedName>
    <definedName name="_bdm.36E7B3C15573443DAACDB0F2160FD11E.edm" hidden="1">#REF!</definedName>
    <definedName name="_bdm.36F040F2F4D141EFBAC86D4049F92048.edm" hidden="1">#REF!</definedName>
    <definedName name="_bdm.36F2F4DC9BFD41F38E09BC9A671E43DF.edm" hidden="1">#REF!</definedName>
    <definedName name="_bdm.36FEE661F25B4848A6EDEF4826F46B94.edm" hidden="1">#REF!</definedName>
    <definedName name="_bdm.3702BCD6AB3745C18264AF74BDD799ED.edm" hidden="1">#REF!</definedName>
    <definedName name="_bdm.3702BD8EDE144F12BECB31D28C8C5325.edm" hidden="1">#REF!</definedName>
    <definedName name="_bdm.370A0F75FC8143A88ECA03A85CAFE9A8.edm" hidden="1">#REF!</definedName>
    <definedName name="_bdm.37152F0916744F159827B1312136EF99.edm" hidden="1">#REF!</definedName>
    <definedName name="_bdm.3726E923E24E4CDE9308365C986C3C97.edm" hidden="1">#REF!</definedName>
    <definedName name="_bdm.372834F38B17477BB1B93794B336446F.edm" hidden="1">#REF!</definedName>
    <definedName name="_bdm.37420AAE730840C7B06D910C064114BB.edm" hidden="1">#REF!</definedName>
    <definedName name="_bdm.374EB111CE1A49BD849C95B1000D3DA5.edm" hidden="1">#REF!</definedName>
    <definedName name="_bdm.3754D999B9F54608A8A3E3B6F06BA100.edm" hidden="1">#REF!</definedName>
    <definedName name="_bdm.375653C9058C43CB8CE1C0E7521E1721.edm" hidden="1">#REF!</definedName>
    <definedName name="_bdm.37591A36090E4CA896F6469C41CB26A0.edm" hidden="1">#REF!</definedName>
    <definedName name="_bdm.3760C433B1464243937642A140D5CBC9.edm" hidden="1">#REF!</definedName>
    <definedName name="_bdm.3763703A16FC486E952BAA56D2064A71.edm" hidden="1">#REF!</definedName>
    <definedName name="_bdm.376C7C2EA1CF49ECBBA3A28F9ACD22EA.edm" hidden="1">#REF!</definedName>
    <definedName name="_bdm.377029CBDE0C44E69FB1499C0D4754E9.edm" hidden="1">#REF!</definedName>
    <definedName name="_bdm.37913CA2FFF844DFB6252BBFCC58375E.edm" hidden="1">#REF!</definedName>
    <definedName name="_bdm.37a802160554445b9de6efc1e148d136.edm" hidden="1">#REF!</definedName>
    <definedName name="_bdm.37AE76D0D2914F4CA1D059E67A7DA55F.edm" hidden="1">#REF!</definedName>
    <definedName name="_bdm.37BF3DAE5CC24C099E226445FA3C0F09.edm" hidden="1">#REF!</definedName>
    <definedName name="_bdm.37BFD5D3BAE7499ABA0CC830CC82B615.edm" hidden="1">#REF!</definedName>
    <definedName name="_bdm.37C0BD66FB4D41CAB5EB9256A9E6737B.edm" hidden="1">#REF!</definedName>
    <definedName name="_bdm.37CD26D3FE96466A821F343210681876.edm" hidden="1">#REF!</definedName>
    <definedName name="_bdm.37CE0BC07E8D43B6B8482B143B7AE955.edm" hidden="1">#REF!</definedName>
    <definedName name="_bdm.37E967BF00564D8EAE0C88E4073F8E80.edm" hidden="1">#REF!</definedName>
    <definedName name="_bdm.37F469738E874F27AD55B75CF5828B04.edm" hidden="1">#REF!</definedName>
    <definedName name="_bdm.37FE90C107F247A4812EBFDD34AB2F62.edm" hidden="1">#REF!</definedName>
    <definedName name="_bdm.381DC41B2FB94CD7819A445C8C3FD77F.edm" hidden="1">#REF!</definedName>
    <definedName name="_bdm.381FB7E3E40D493FA29DADA28BD3844E.edm" hidden="1">#REF!</definedName>
    <definedName name="_bdm.3825FD584E7D49DA803B87869364667D.edm" hidden="1">#REF!</definedName>
    <definedName name="_bdm.3834DB48537E45A1B927A92578DDFA24.edm" hidden="1">#REF!</definedName>
    <definedName name="_bdm.3855B38701504F158E99F494CCC16AB6.edm" hidden="1">#REF!</definedName>
    <definedName name="_bdm.38569AF09D7E46F8AD03D2BA9AA9D4E6.edm" hidden="1">#REF!</definedName>
    <definedName name="_bdm.385ABE45A0DD46D1A83747F2AA54832F.edm" hidden="1">#REF!</definedName>
    <definedName name="_bdm.38668D3DB8724FE795BF1307D16E711B.edm" hidden="1">#REF!</definedName>
    <definedName name="_bdm.3873C1CD5C05454496BD4145055A0DD7.edm" hidden="1">#REF!</definedName>
    <definedName name="_bdm.387665A56CC14053B63CE5A89DBEF504.edm" hidden="1">#REF!</definedName>
    <definedName name="_bdm.387B4352E3F54A2E8C6D05CA55E7374B.edm" hidden="1">#REF!</definedName>
    <definedName name="_bdm.3883DD1FC4A74774BC297B64EA64A415.edm" hidden="1">#REF!</definedName>
    <definedName name="_bdm.388D5824A0F242FE8A789446243A844C.edm" hidden="1">#REF!</definedName>
    <definedName name="_bdm.38955360F081454483079B448DB2F63D.edm" hidden="1">#REF!</definedName>
    <definedName name="_bdm.389851FEC66E4ED38E00028DC0175224.edm" hidden="1">#REF!</definedName>
    <definedName name="_bdm.38A168AB131C4E2D937C2A2A7D827A27.edm" hidden="1">#REF!</definedName>
    <definedName name="_bdm.38A7D0DEABFE4E9DB36C6491D521B84A.edm" hidden="1">#REF!</definedName>
    <definedName name="_bdm.38AE843701DB4BE48BFEF9CCE4C6F646.edm" hidden="1">#REF!</definedName>
    <definedName name="_bdm.38C8F524458646C2819C9E93379F937F.edm" hidden="1">#REF!</definedName>
    <definedName name="_bdm.38CD2D0472CE4C5981563F11929E0011.edm" hidden="1">#REF!</definedName>
    <definedName name="_bdm.38D8C23C0577468791D7CF8913BB9126.edm" hidden="1">#REF!</definedName>
    <definedName name="_bdm.38E5882CDAB14C45957467270A103C4D.edm" hidden="1">#REF!</definedName>
    <definedName name="_bdm.38EBCF37991B4DDB96E4DC6DCE9BFC2E.edm" hidden="1">#REF!</definedName>
    <definedName name="_bdm.38EF40D034C147EF84E3B3F3D601B0FD.edm" hidden="1">#REF!</definedName>
    <definedName name="_bdm.38EFFA8DB2F44D18BAC4D50F97014D94.edm" hidden="1">#REF!</definedName>
    <definedName name="_bdm.38F86AB048A0425192F7D34B7569C720.edm" hidden="1">#REF!</definedName>
    <definedName name="_bdm.38FB0477619843B681065DE33B465E9B.edm" hidden="1">#REF!</definedName>
    <definedName name="_bdm.38FD3DFDB99446E3BC7109674E5A1CE7.edm" hidden="1">#REF!</definedName>
    <definedName name="_bdm.391C6BB159F54787AD5B04613C5A215C.edm" hidden="1">#REF!</definedName>
    <definedName name="_bdm.392102D40E944D48AAAC9641A4358F83.edm" hidden="1">#REF!</definedName>
    <definedName name="_bdm.3938707C6E71404199B48711FE4E5EF3.edm" hidden="1">#REF!</definedName>
    <definedName name="_bdm.39446C51C5C14EB0B24740A0702C2BB4.edm" hidden="1">#REF!</definedName>
    <definedName name="_bdm.394B6B9D549142F187DBDCDC1D7ED0A9.edm" hidden="1">#REF!</definedName>
    <definedName name="_bdm.395296125FBE49CC92EC0AE168686103.edm" hidden="1">#REF!</definedName>
    <definedName name="_bdm.396362E5E5F54623AD80032E11FC895E.edm" hidden="1">#REF!</definedName>
    <definedName name="_bdm.396D3155CFEE4C209F755B79D2B3F55C.edm" hidden="1">#REF!</definedName>
    <definedName name="_bdm.397F29A5B35A45C0A94C95921C3C3793.edm" hidden="1">#REF!</definedName>
    <definedName name="_bdm.3991A00CC79646B19E382D8BE1E0013E.edm" hidden="1">#REF!</definedName>
    <definedName name="_bdm.39A0EE0899F943CFA0D8960407C5CA90.edm" hidden="1">#REF!</definedName>
    <definedName name="_bdm.39A4D37E95F04E5CBA4DA1DF696B9340.edm" hidden="1">#REF!</definedName>
    <definedName name="_bdm.39ABBBFA5F55474D9002C7A6CEBC9078.edm" hidden="1">#REF!</definedName>
    <definedName name="_bdm.39AFD19519574A769F1DA58C2F7310AB.edm" hidden="1">#REF!</definedName>
    <definedName name="_bdm.39B20899FB2C41A5862938F2EB61FF74.edm" hidden="1">#REF!</definedName>
    <definedName name="_bdm.39BDC21D852A40E0BFB2FA67B36E4F3C.edm" hidden="1">#REF!</definedName>
    <definedName name="_bdm.39CD4878F8F34A24A30F9D0BE27AD2AC.edm" hidden="1">#REF!</definedName>
    <definedName name="_bdm.39D5ECBD90C04DEBB85293EB79B0150A.edm" hidden="1">#REF!</definedName>
    <definedName name="_bdm.39D684C46E9F4ABF91B1759C1834CE9E.edm" hidden="1">#REF!</definedName>
    <definedName name="_bdm.39DE31E92D864B21817367277AB13935.edm" hidden="1">#REF!</definedName>
    <definedName name="_bdm.39ECA36277EA48B5983EDE323955C919.edm" hidden="1">#REF!</definedName>
    <definedName name="_bdm.3A0EDCF1E6504922BB301679CEDE4DA3.edm" hidden="1">#REF!</definedName>
    <definedName name="_bdm.3A13875D536B428EAD638A5EE9E90365.edm" hidden="1">#REF!</definedName>
    <definedName name="_bdm.3A18C4D6BA664E1481ECFBA620FD94B8.edm" hidden="1">#REF!</definedName>
    <definedName name="_bdm.3A2C2901BFB2464E8DA48AEA7023F108.edm" hidden="1">#REF!</definedName>
    <definedName name="_bdm.3A39BBBA05274E80BA3F6D6C3BF86EBA.edm" hidden="1">#REF!</definedName>
    <definedName name="_bdm.3A4A73A6D66F454E993D02216E3BA43E.edm" hidden="1">#REF!</definedName>
    <definedName name="_bdm.3A5796BA67D04410B4F50D503C668C4C.edm" hidden="1">#REF!</definedName>
    <definedName name="_bdm.3A5EC9195D9C43838C746C5B98FFD9F8.edm" hidden="1">#REF!</definedName>
    <definedName name="_bdm.3A68DA45D719432DB637A573AE8DAF94.edm" hidden="1">#REF!</definedName>
    <definedName name="_bdm.3A71BABD26A448E68ECBFBDCC33FFBB9.edm" hidden="1">#REF!</definedName>
    <definedName name="_bdm.3A803C37AA604B36A5FA2AFECA95B622.edm" hidden="1">#REF!</definedName>
    <definedName name="_bdm.3A88EACADC3B4FDAB33B0092E89298CD.edm" hidden="1">#REF!</definedName>
    <definedName name="_bdm.3A91EAD972D44512B0F2F7402BEC55F3.edm" hidden="1">#REF!</definedName>
    <definedName name="_bdm.3AA4F5867D6746D2A87846A350133962.edm" hidden="1">#REF!</definedName>
    <definedName name="_bdm.3AB9C005E3D74C4C9AFC9C7D3762A807.edm" hidden="1">#REF!</definedName>
    <definedName name="_bdm.3ABDCB8B678746B8B049A5734374AE54.edm" hidden="1">#REF!</definedName>
    <definedName name="_bdm.3ABEB431A69C4E89A0FC790C89721B02.edm" hidden="1">#REF!</definedName>
    <definedName name="_bdm.3AC29A9E647D4DEE840B0B98C7AAD744.edm" hidden="1">#REF!</definedName>
    <definedName name="_bdm.3AC9FE29C69947BA996E3A6964C2FC0A.edm" hidden="1">#REF!</definedName>
    <definedName name="_bdm.3AD0788338E8465D841C1F0803CF837C.edm" hidden="1">#REF!</definedName>
    <definedName name="_bdm.3AD7666B1B89430FB4F996EA111B2617.edm" hidden="1">#REF!</definedName>
    <definedName name="_bdm.3AEE2F8E4C4D4D00B6C66CB2BF0BBB70.edm" hidden="1">#REF!</definedName>
    <definedName name="_bdm.3AF91A0D845B434CA9A2ECE29B136A4B.edm" hidden="1">#REF!</definedName>
    <definedName name="_bdm.3AFB70D03A3C4BF8A6966718D926511F.edm" hidden="1">#REF!</definedName>
    <definedName name="_bdm.3B1916A4D80D49A1A615E3F9AD49456A.edm" hidden="1">#REF!</definedName>
    <definedName name="_bdm.3B2B888FD6E443F18663E8FF9B6FC230.edm" hidden="1">#REF!</definedName>
    <definedName name="_bdm.3B3CA17560DA4973BF30324D8392FE99.edm" hidden="1">#REF!</definedName>
    <definedName name="_bdm.3B574D8E58B4417497A2760B1C3A0873.edm" hidden="1">#REF!</definedName>
    <definedName name="_bdm.3B59F88216D54F5A983B66178ED6A687.edm" hidden="1">#REF!</definedName>
    <definedName name="_bdm.3B71AF7FDE8347659D1B16E18FC3ECE7.edm" hidden="1">#REF!</definedName>
    <definedName name="_bdm.3B71DC7C0B3F4B2689599AC22637BCC5.edm" hidden="1">#REF!</definedName>
    <definedName name="_bdm.3B72B9D1748549528B789C213800CF37.edm" hidden="1">#REF!</definedName>
    <definedName name="_bdm.3B7DC51BB84D43AF8B37EFF81CFFACA3.edm" hidden="1">#REF!</definedName>
    <definedName name="_bdm.3BA92C712F354133AA1B3A8CE6D80632.edm" hidden="1">#REF!</definedName>
    <definedName name="_bdm.3bb240ae89054c43aadca8cdba2ddc3d.edm" hidden="1">#REF!</definedName>
    <definedName name="_bdm.3BB3145459374D1F85219FEA1718FE43.edm" hidden="1">#REF!</definedName>
    <definedName name="_bdm.3BB73CB1077D47CD9FB8043CF6453157.edm" hidden="1">#REF!</definedName>
    <definedName name="_bdm.3BB86FFB9409427BA400EBF183667886.edm" hidden="1">#REF!</definedName>
    <definedName name="_bdm.3BB9F0E13E99421FAB92C62B53D2DFA1.edm" hidden="1">#REF!</definedName>
    <definedName name="_bdm.3BB9F8893A0E4430825D1DEBA2EF456E.edm" hidden="1">#REF!</definedName>
    <definedName name="_bdm.3BC13D83FAAA4C7992B8D0F4D174E506.edm" hidden="1">#REF!</definedName>
    <definedName name="_bdm.3BEBA6D4B8CC4152A83D52E446B75F21.edm" hidden="1">#REF!</definedName>
    <definedName name="_bdm.3BEE47C41A5C4EE88D5C1E0B4902D928.edm" hidden="1">#REF!</definedName>
    <definedName name="_bdm.3C027FAE1C224E5693F8E4556690E89B.edm" hidden="1">#REF!</definedName>
    <definedName name="_bdm.3C1DC7E9673D4E39B99122E8138D9931.edm" hidden="1">#REF!</definedName>
    <definedName name="_bdm.3C2ECBA0ADDE4F0994A8F194238A8AE7.edm" hidden="1">#REF!</definedName>
    <definedName name="_bdm.3C3BBFB79F244526B9230483E2945C30.edm" hidden="1">#REF!</definedName>
    <definedName name="_bdm.3C40260DF6AF481D8F58DC4C40FAD2DE.edm" hidden="1">#REF!</definedName>
    <definedName name="_bdm.3C4DC496B0534A8C84D34BBF7CCCCB96.edm" hidden="1">#REF!</definedName>
    <definedName name="_bdm.3C54912DDCE24B64852BD1BC876E8EFC.edm" hidden="1">#REF!</definedName>
    <definedName name="_bdm.3C56225621FD4FD89DA1575DB27125AC.edm" hidden="1">#REF!</definedName>
    <definedName name="_bdm.3C5EA0406C2D4FEABACC47C39A15FC86.edm" hidden="1">#REF!</definedName>
    <definedName name="_bdm.3C654925F2FD45B7BCBE135B10097001.edm" hidden="1">#REF!</definedName>
    <definedName name="_bdm.3C8AAB7127BC47F4ADDCCC10574F6158.edm" hidden="1">#REF!</definedName>
    <definedName name="_bdm.3C8C0419B2914D9EA417407C631516EB.edm" hidden="1">#REF!</definedName>
    <definedName name="_bdm.3C95A22DF8934100864742A0BB137841.edm" hidden="1">#REF!</definedName>
    <definedName name="_bdm.3C97CE250C7740BABB9E5B700F2FF6D5.edm" hidden="1">#REF!</definedName>
    <definedName name="_bdm.3CB3A637729049C0A15B9DCC945E4E00.edm" hidden="1">#REF!</definedName>
    <definedName name="_bdm.3CCC7935E05B45268101BD75482B068B.edm" hidden="1">#REF!</definedName>
    <definedName name="_bdm.3CD2CE41C9994AFDA73100938210740B.edm" hidden="1">#REF!</definedName>
    <definedName name="_bdm.3CD78D0F5BFB4F718421F23A5386DEB2.edm" hidden="1">#REF!</definedName>
    <definedName name="_bdm.3CE203D7BBDA48AAA927DFFFE216662F.edm" hidden="1">#REF!</definedName>
    <definedName name="_bdm.3CFC42E829494AB980077A333CD7D24C.edm" hidden="1">#REF!</definedName>
    <definedName name="_bdm.3CFC9FF36DA04DCA99BCB62650207C0C.edm" hidden="1">#REF!</definedName>
    <definedName name="_bdm.3CFD492C70CD40999B4358032E47CA2D.edm" hidden="1">#REF!</definedName>
    <definedName name="_bdm.3CFEA20D727F44AFB37811B726BF3B71.edm" hidden="1">#REF!</definedName>
    <definedName name="_bdm.3D07F2F609A548E9BD50B835ABEDA9C1.edm" hidden="1">#REF!</definedName>
    <definedName name="_bdm.3D153FD0479E483DB3C592A70053C628.edm" hidden="1">#REF!</definedName>
    <definedName name="_bdm.3D296E30CC264DB0A49ED950EDE30852.edm" hidden="1">#REF!</definedName>
    <definedName name="_bdm.3D524616205647349BB1B22446CC636F.edm" hidden="1">#REF!</definedName>
    <definedName name="_bdm.3D5F812E9D884B10975289D2794830D2.edm" hidden="1">#REF!</definedName>
    <definedName name="_bdm.3d69dd8bc5e14ad9b3e2827954b0ecb2.edm" hidden="1">#REF!</definedName>
    <definedName name="_bdm.3D7540C0669742FABD4852E5E9852809.edm" hidden="1">#REF!</definedName>
    <definedName name="_bdm.3D7ED3AD2BA54A6CA8676E639C7AAFE8.edm" hidden="1">#REF!</definedName>
    <definedName name="_bdm.3D81566D7EE644B0844D221A9CABDD49.edm" hidden="1">#REF!</definedName>
    <definedName name="_bdm.3D8FE910FC7246DBB2E0CC327F44C5DF.edm" hidden="1">#REF!</definedName>
    <definedName name="_bdm.3D9D149AF0EF4B32BADF24306010B4E6.edm" hidden="1">#REF!</definedName>
    <definedName name="_bdm.3DA54E4D613A4236BA3FD64120E2D19B.edm" hidden="1">#REF!</definedName>
    <definedName name="_bdm.3DB0A6854D9840E794355015EC878AE7.edm" hidden="1">#REF!</definedName>
    <definedName name="_bdm.3DB12AF9B2344C69A08BFC6A32862C4B.edm" hidden="1">#REF!</definedName>
    <definedName name="_bdm.3DE8DF250C69473680AB079CACE40EEB.edm" hidden="1">#REF!</definedName>
    <definedName name="_bdm.3DEF4E5E43DE4FABAAD72789D617642B.edm" hidden="1">#REF!</definedName>
    <definedName name="_bdm.3DF3A9DA2DE14B279FA9E3DF2FEC7A67.edm" hidden="1">#REF!</definedName>
    <definedName name="_bdm.3df42624e17d4b43a1b7813f7a9b0172.edm" hidden="1">#REF!</definedName>
    <definedName name="_bdm.3DF8917FBACB4E5FB8B3C4CB22F6DF66.edm" hidden="1">#REF!</definedName>
    <definedName name="_bdm.3DFC657C4F2549519B3792D4BB704234.edm" hidden="1">#REF!</definedName>
    <definedName name="_bdm.3E055960AF18418DADA708ADF6626F6C.edm" hidden="1">#REF!</definedName>
    <definedName name="_bdm.3E085B283EA3465E9BF083CEC2E9023C.edm" hidden="1">#REF!</definedName>
    <definedName name="_bdm.3E0D92AFBC2143C78508963FCF5C5C3A.edm" hidden="1">#REF!</definedName>
    <definedName name="_bdm.3E0E4126383242B8BD03B576BA6FE1BB.edm" hidden="1">#REF!</definedName>
    <definedName name="_bdm.3E145B52415442739E3FBFC3C24F128D.edm" hidden="1">#REF!</definedName>
    <definedName name="_bdm.3E23BFBD8ED74681BA3C161F5BA02B86.edm" hidden="1">#REF!</definedName>
    <definedName name="_bdm.3E2C120108284E6E8A60DD29F74F862B.edm" hidden="1">#REF!</definedName>
    <definedName name="_bdm.3E2DD0D096284216B0BDFD297CE9E8F4.edm" hidden="1">#REF!</definedName>
    <definedName name="_bdm.3E354B46E58046C7822E9E98791E664B.edm" hidden="1">#REF!</definedName>
    <definedName name="_bdm.3E3FA303D88E436DAE060B2B7A76F5A4.edm" hidden="1">#REF!</definedName>
    <definedName name="_bdm.3E4039D91F694124A8B62C2764AE8863.edm" hidden="1">#REF!</definedName>
    <definedName name="_bdm.3E5C3B50AC8F44DB95337B97CDADAD9C.edm" hidden="1">#REF!</definedName>
    <definedName name="_bdm.3E5D56C4E1CA48EFA9AE048A62DA3645.edm" hidden="1">#REF!</definedName>
    <definedName name="_bdm.3E6529F8842948FAAAC4D6AD61C53906.edm" hidden="1">#REF!</definedName>
    <definedName name="_bdm.3E6CF64209D14A0B9980BCA2EF7EAA28.edm" hidden="1">#REF!</definedName>
    <definedName name="_bdm.3E6DDE9296134FEFA7E4030AE2679987.edm" hidden="1">#REF!</definedName>
    <definedName name="_bdm.3E6F82AFB5E1438096BE06BA9622FE18.edm" hidden="1">#REF!</definedName>
    <definedName name="_bdm.3E703DE27B094875AAB34E581990E07E.edm" hidden="1">#REF!</definedName>
    <definedName name="_bdm.3E7EAB09F6294DCF820FD36FD021BAD9.edm" hidden="1">#REF!</definedName>
    <definedName name="_bdm.3E81074ABD5A426E815ED475BC07E46F.edm" hidden="1">#REF!</definedName>
    <definedName name="_bdm.3E9D2C69C3E24C378C94C34F48694D7D.edm" hidden="1">#REF!</definedName>
    <definedName name="_bdm.3E9D4048B7DC43598B89B9BB150501B4.edm" hidden="1">#REF!</definedName>
    <definedName name="_bdm.3EA3425A23EF4DCA963B641606E87ED1.edm" hidden="1">#REF!</definedName>
    <definedName name="_bdm.3EAA1ED1344B49D1B4BBBD2B37A8030E.edm" hidden="1">#REF!</definedName>
    <definedName name="_bdm.3EBE647096D3454A8F777B6B7BF2C177.edm" hidden="1">#REF!</definedName>
    <definedName name="_bdm.3ED2353B50CF4E1B94F010A1D39BC511.edm" hidden="1">#REF!</definedName>
    <definedName name="_bdm.3EDA3AB21B9E40779C0F95088E5A5750.edm" hidden="1">#REF!</definedName>
    <definedName name="_bdm.3EDC135F95744C8F94D888B24B3833DB.edm" hidden="1">#REF!</definedName>
    <definedName name="_bdm.3EE169E351E442169A10CBF66A28C303.edm" hidden="1">#REF!</definedName>
    <definedName name="_bdm.3EE597035CCE473E9B0135F87CB798FA.edm" hidden="1">#REF!</definedName>
    <definedName name="_bdm.3EEA927954564E2FB129B8CC73CC9E3C.edm" hidden="1">#REF!</definedName>
    <definedName name="_bdm.3F0FBEE534D54C8783B4FEA2457F9923.edm" hidden="1">#REF!</definedName>
    <definedName name="_bdm.3F109598A6C64D4EA82538B39A5B7674.edm" hidden="1">#REF!</definedName>
    <definedName name="_bdm.3F1AA28CBBC44B34A4B4A6478001E04B.edm" hidden="1">#REF!</definedName>
    <definedName name="_bdm.3F1B73D7D6C54F37A679A4FDBA793805.edm" hidden="1">#REF!</definedName>
    <definedName name="_bdm.3F1FDC284B5E43399EDA2F72F14203EC.edm" hidden="1">#REF!</definedName>
    <definedName name="_bdm.3F33D516A55746FE94B1E97D2BFF499F.edm" hidden="1">#REF!</definedName>
    <definedName name="_bdm.3F3C6EBF87794E309C92E20B07BE72AF.edm" hidden="1">#REF!</definedName>
    <definedName name="_bdm.3F479B712DCE4F6BBE6D81C33094D148.edm" hidden="1">#REF!</definedName>
    <definedName name="_bdm.3F4ABE878C1C4566BA8910A73A9B2ACE.edm" hidden="1">#REF!</definedName>
    <definedName name="_bdm.3F56773E916A43C09F265F6E36AB3362.edm" hidden="1">#REF!</definedName>
    <definedName name="_bdm.3F58A59040CB4B03A4A8D84EFD077F36.edm" hidden="1">#REF!</definedName>
    <definedName name="_bdm.3F68E2BE6D274364AC88175491553F1D.edm" hidden="1">#REF!</definedName>
    <definedName name="_bdm.3F777CD698814088BB296185022DD67C.edm" hidden="1">#REF!</definedName>
    <definedName name="_bdm.3F787B681CC048228A5DE4AF75C49102.edm" hidden="1">#REF!</definedName>
    <definedName name="_bdm.3F918B19729947FC92020F4800B3B0D0.edm" hidden="1">#REF!</definedName>
    <definedName name="_bdm.3F9B1CCFD0A74CF78883F03B640A7AEE.edm" hidden="1">#REF!</definedName>
    <definedName name="_bdm.3faaedb1185342fc84cbb70ae46d5fb9.edm" hidden="1">#REF!</definedName>
    <definedName name="_bdm.3FAFD8A75FF84341A196EF55815528EB.edm" hidden="1">#REF!</definedName>
    <definedName name="_bdm.3FB364A7150540B289BDCDE6D6066202.edm" hidden="1">#REF!</definedName>
    <definedName name="_bdm.3FB8E3DAB1DD44D388D1C9C6BBED94DD.edm" hidden="1">#REF!</definedName>
    <definedName name="_bdm.3FBE3C964CEF40838F1A44D38B00DC97.edm" hidden="1">#REF!</definedName>
    <definedName name="_bdm.3FBED50F185440129FCE9F56727CC417.edm" hidden="1">#REF!</definedName>
    <definedName name="_bdm.3FC06DAE71BB4329B264FEA7A19087EE.edm" hidden="1">#REF!</definedName>
    <definedName name="_bdm.3FDBF301871C4E6BA298D53CC63589FF.edm" hidden="1">#REF!</definedName>
    <definedName name="_bdm.3FDCE851DF214B5BACD5B6086E07242C.edm" hidden="1">#REF!</definedName>
    <definedName name="_bdm.3FEF6DFF4B6240EDB909ABCEB072B39D.edm" hidden="1">#REF!</definedName>
    <definedName name="_bdm.400ABE5B236C45C8833EF7814AE635F0.edm" hidden="1">#REF!</definedName>
    <definedName name="_bdm.401DDB8CF6404E9C976DC9212490EEEB.edm" hidden="1">#REF!</definedName>
    <definedName name="_bdm.402BD9FA51944814ACC1D3BBA0843C48.edm" hidden="1">#REF!</definedName>
    <definedName name="_bdm.402C369F3D124293B2E6CEBA905A4E45.edm" hidden="1">#REF!</definedName>
    <definedName name="_bdm.403CF873D8334251AB12B45893C729EA.edm" hidden="1">#REF!</definedName>
    <definedName name="_bdm.4046D6BD02584FFA93033102D660DA18.edm" hidden="1">#REF!</definedName>
    <definedName name="_bdm.404C07485043487092BDACE628794CB2.edm" hidden="1">#REF!</definedName>
    <definedName name="_bdm.405156F3B6AA4AB7819E34C4B9D78EED.edm" hidden="1">#REF!</definedName>
    <definedName name="_bdm.405263BB50A34D09B4B30E5BACF62C6C.edm" hidden="1">#REF!</definedName>
    <definedName name="_bdm.40632A2135984B8D9E9FBD3ABFA6AE94.edm" hidden="1">#REF!</definedName>
    <definedName name="_bdm.406D60B00E4D44AEAE26F7C526B5E8FC.edm" hidden="1">#REF!</definedName>
    <definedName name="_bdm.4070F20D5F0C4D82A089327F55F38CA7.edm" hidden="1">#REF!</definedName>
    <definedName name="_bdm.40947692A43044E7804E8278489802B2.edm" hidden="1">#REF!</definedName>
    <definedName name="_bdm.40A9C58B593F41498037AE539C7D98FC.edm" hidden="1">#REF!</definedName>
    <definedName name="_bdm.40BB471469934AE5A05DC942E9A71EB7.edm" hidden="1">#REF!</definedName>
    <definedName name="_bdm.40C1B4FD55B24165A59D15AC83DF5FFA.edm" hidden="1">#REF!</definedName>
    <definedName name="_bdm.40C9986FDAC34B3D9D9507C57959F609.edm" hidden="1">#REF!</definedName>
    <definedName name="_bdm.40E7AB00805A4DD9B74AFC03C822BE0B.edm" hidden="1">#REF!</definedName>
    <definedName name="_bdm.40EAFFC0FA684EA7A2BBEE568C8EB1BA.edm" hidden="1">#REF!</definedName>
    <definedName name="_bdm.40FE9E9F9E784994B0EF9D0B054BF2D0.edm" hidden="1">#REF!</definedName>
    <definedName name="_bdm.41065AF9107645379DCFD73896355D70.edm" hidden="1">#REF!</definedName>
    <definedName name="_bdm.410CB88A00A349B187C6665070829581.edm" hidden="1">#REF!</definedName>
    <definedName name="_bdm.41113909869F432C92AE0C0ABAA544E0.edm" hidden="1">#REF!</definedName>
    <definedName name="_bdm.41155C28D43A42A28A76B6D286AD4AF9.edm" hidden="1">#REF!</definedName>
    <definedName name="_bdm.4116B65D463B40BC834DB8C2F30713EE.edm" hidden="1">#REF!</definedName>
    <definedName name="_bdm.411F80FB6DB14CBC97C7AAC20CC1C3C7.edm" hidden="1">#REF!</definedName>
    <definedName name="_bdm.412B75A49AE141B5A5BD19C20854A2C1.edm" hidden="1">#REF!</definedName>
    <definedName name="_bdm.41406945210243A3B89C9404FC763B69.edm" hidden="1">#REF!</definedName>
    <definedName name="_bdm.414D31ED3F064A68B17B8F805A47695C.edm" hidden="1">#REF!</definedName>
    <definedName name="_bdm.414DB9E3C2214C29B4BC8A81240EC645.edm" hidden="1">#REF!</definedName>
    <definedName name="_bdm.41550E3FEB4C46BF8AD7D763D88CFA93.edm" hidden="1">#REF!</definedName>
    <definedName name="_bdm.415B0FD864264371B438297685C8A96B.edm" hidden="1">#REF!</definedName>
    <definedName name="_bdm.4176A37658154A00A09329237657371D.edm" hidden="1">#REF!</definedName>
    <definedName name="_bdm.41779F077F034797BA83AD17E0260371.edm" hidden="1">#REF!</definedName>
    <definedName name="_bdm.418214E17A194E8EAF6117CB9CC79458.edm" hidden="1">#REF!</definedName>
    <definedName name="_bdm.4192A17D63C9465C96442EF3DE23145B.edm" hidden="1">#REF!</definedName>
    <definedName name="_bdm.41B5BD8D356745F98847D65368C99496.edm" hidden="1">#REF!</definedName>
    <definedName name="_bdm.41C69CE684D24C1CAEBD7A5F3E85D17D.edm" hidden="1">#REF!</definedName>
    <definedName name="_bdm.41D30C15F844430D933EE18C75B8F017.edm" hidden="1">#REF!</definedName>
    <definedName name="_bdm.41DBFE701D414BE7BA2E3FF1A01A0E6A.edm" hidden="1">#REF!</definedName>
    <definedName name="_bdm.41E6A985C2514FC5BC633332766E2049.edm" hidden="1">#REF!</definedName>
    <definedName name="_bdm.41E8949B0EFB47D4BEFC9DA2999E681E.edm" hidden="1">#REF!</definedName>
    <definedName name="_bdm.41F79624691A4AB7809128D512590675.edm" hidden="1">#REF!</definedName>
    <definedName name="_bdm.420D8B2A14C146A0AAFA86BF6139E8AC.edm" hidden="1">#REF!</definedName>
    <definedName name="_bdm.422CE3030C34408B839F866A9B8DFDF9.edm" hidden="1">#REF!</definedName>
    <definedName name="_bdm.422F76B1F33C44A7A1A3B1D08E00F4FB.edm" hidden="1">#REF!</definedName>
    <definedName name="_bdm.423BB0E043E146DAB97C508554611E9F.edm" hidden="1">#REF!</definedName>
    <definedName name="_bdm.424A6F3CDCF841C1B886C08A63127BC7.edm" hidden="1">#REF!</definedName>
    <definedName name="_bdm.426A6AA824964861BE58963116BBC303.edm" hidden="1">#REF!</definedName>
    <definedName name="_bdm.427A8FF112C94CE7A751CE90A2B46AB9.edm" hidden="1">#REF!</definedName>
    <definedName name="_bdm.427CAFDDE2D44F69B0864A0EA949DF9E.edm" hidden="1">#REF!</definedName>
    <definedName name="_bdm.42896ECF4ED3493F858F0785D4997828.edm" hidden="1">#REF!</definedName>
    <definedName name="_bdm.428A1317097C40039747B616B69D8C80.edm" hidden="1">#REF!</definedName>
    <definedName name="_bdm.428A97E0D18A44E0A088CBCD18EA628C.edm" hidden="1">#REF!</definedName>
    <definedName name="_bdm.428CB393213944308DEE7ED79C826E22.edm" hidden="1">#REF!</definedName>
    <definedName name="_bdm.42927E093ABD4307B2D51A746D735B42.edm" hidden="1">#REF!</definedName>
    <definedName name="_bdm.429C075B6A134090BF4D1CC06EA33C3D.edm" hidden="1">#REF!</definedName>
    <definedName name="_bdm.429DB713505E48C794F5DF9B38C24C94.edm" hidden="1">#REF!</definedName>
    <definedName name="_bdm.42A2484C719C4CF58335FE346450BC46.edm" hidden="1">#REF!</definedName>
    <definedName name="_bdm.42A2D89B366E416A994D8021CFC6275D.edm" hidden="1">#REF!</definedName>
    <definedName name="_bdm.42A80D67DB4047D7AFB87D630AB4A0A0.edm" hidden="1">#REF!</definedName>
    <definedName name="_bdm.42B22E6778424F9C9A59C724315DBB7C.edm" hidden="1">#REF!</definedName>
    <definedName name="_bdm.42B93C024B7E4C33A89AA6C8A5B60E78.edm" hidden="1">#REF!</definedName>
    <definedName name="_bdm.42D54514A297497D854104413134CACD.edm" hidden="1">#REF!</definedName>
    <definedName name="_bdm.42EE98639D00424FA56FD4A6065CDA8A.edm" hidden="1">#REF!</definedName>
    <definedName name="_bdm.42FFAAEC59614260A7444181B5292E53.edm" hidden="1">#REF!</definedName>
    <definedName name="_bdm.43174C3FFB8A4C3B880E960D5F22AC67.edm" hidden="1">#REF!</definedName>
    <definedName name="_bdm.4321E78DB8444D81BA052A12933C18B2.edm" hidden="1">#REF!</definedName>
    <definedName name="_bdm.43370C0CE27E4CB4AB6609C9CFD85FB3.edm" hidden="1">#REF!</definedName>
    <definedName name="_bdm.4338484D034847C392C5F719DC35BCB0.edm" hidden="1">#REF!</definedName>
    <definedName name="_bdm.4338C06BD591444392AD81D4C03B91BD.edm" hidden="1">#REF!</definedName>
    <definedName name="_bdm.433E9B806B0F4EE79072E2CCFC4F97D6.edm" hidden="1">#REF!</definedName>
    <definedName name="_bdm.4346FC3F426E4216A38BC0C8C1DE6331.edm" hidden="1">#REF!</definedName>
    <definedName name="_bdm.434C3D8BACAD4531899745D0D8D1672F.edm" hidden="1">#REF!</definedName>
    <definedName name="_bdm.435A9C4BEAF9486B9C4BB2DA4142E879.edm" hidden="1">#REF!</definedName>
    <definedName name="_bdm.4369CE7B581E462B8362F6618C4DF43D.edm" hidden="1">#REF!</definedName>
    <definedName name="_bdm.436A62D6EB684AF79BB81C41F0160C43.edm" hidden="1">#REF!</definedName>
    <definedName name="_bdm.4370B9D981014C91BFEBF62E335953C9.edm" hidden="1">#REF!</definedName>
    <definedName name="_bdm.437C5E7151FD454B915291DED716B1BC.edm" hidden="1">#REF!</definedName>
    <definedName name="_bdm.4390EA7499F94260ADDDC259E8FAC994.edm" hidden="1">#REF!</definedName>
    <definedName name="_bdm.43A3BF6E472649C896A40F596C0DA660.edm" hidden="1">#REF!</definedName>
    <definedName name="_bdm.43B795CA281B4AA7BE28782E0D419630.edm" hidden="1">#REF!</definedName>
    <definedName name="_bdm.43B9B85075D64060948D612E79FBA27F.edm" hidden="1">#REF!</definedName>
    <definedName name="_bdm.43CC43108B854050B1982711C9B3748D.edm" hidden="1">#REF!</definedName>
    <definedName name="_bdm.43D3A231DD794D579985DAAF2F34F10C.edm" hidden="1">#REF!</definedName>
    <definedName name="_bdm.43D75DCD0069408C92DC5A72F615C7D2.edm" hidden="1">#REF!</definedName>
    <definedName name="_bdm.43DAF324017B4EEABF8944869B50E1EF.edm" hidden="1">#REF!</definedName>
    <definedName name="_bdm.43DBBCA125C344BF88732EE26F6D79E2.edm" hidden="1">#REF!</definedName>
    <definedName name="_bdm.43DF9814FF1249B89FBF983DDDF69D27.edm" hidden="1">#REF!</definedName>
    <definedName name="_bdm.43E7558FC6FC45DE9E00FAEE301B46D0.edm" hidden="1">#REF!</definedName>
    <definedName name="_bdm.441CCE91217B4BAAB7570DDDA14B1750.edm" hidden="1">#REF!</definedName>
    <definedName name="_bdm.4430A086616B49E9AE00C7E7A6E9D397.edm" hidden="1">#REF!</definedName>
    <definedName name="_bdm.443FC7115316436B80CA32C0B18C7648.edm" hidden="1">#REF!</definedName>
    <definedName name="_bdm.443FC86DEC0C4F0795FE1D22E53DBE71.edm" hidden="1">#REF!</definedName>
    <definedName name="_bdm.443FD24ADA834842BC78F8360D062147.edm" hidden="1">#REF!</definedName>
    <definedName name="_bdm.4462c0f37ff3437381e2892f98cb70cc.edm" hidden="1">#REF!</definedName>
    <definedName name="_bdm.44659E6FAFE74642B54489110CC52DE8.edm" hidden="1">#REF!</definedName>
    <definedName name="_bdm.4465A5945FE443A0BFC5BA2D76707E45.edm" hidden="1">#REF!</definedName>
    <definedName name="_bdm.446B4390A8CD474F8249EBEEB3FB5F9E.edm" hidden="1">#REF!</definedName>
    <definedName name="_bdm.446CDB96CA834B279BD01FC44A61DA7B.edm" hidden="1">#REF!</definedName>
    <definedName name="_bdm.44831E2D99FE44DDB1157DF5C00FE7EF.edm" hidden="1">#REF!</definedName>
    <definedName name="_bdm.4491334487F944CF828678340080C330.edm" hidden="1">#REF!</definedName>
    <definedName name="_bdm.44967C6937794179B5647D4790737BB4.edm" hidden="1">#REF!</definedName>
    <definedName name="_bdm.44AC6D98A5C84EC595866CBCAD61B7DC.edm" hidden="1">#REF!</definedName>
    <definedName name="_bdm.44B2D2A278784B169FAF607A52C81CC9.edm" hidden="1">#REF!</definedName>
    <definedName name="_bdm.44C7C570E2C341A79A0F4132D47B6689.edm" hidden="1">#REF!</definedName>
    <definedName name="_bdm.44D55509AEEC42898D38085317B8A401.edm" hidden="1">#REF!</definedName>
    <definedName name="_bdm.44E382E6F90F4C7885E64AF8DA8885C1.edm" hidden="1">#REF!</definedName>
    <definedName name="_bdm.44ED3E8CC9E24673A7E5BB3A97416268.edm" hidden="1">#REF!</definedName>
    <definedName name="_bdm.44EE585242934A4BB7B45E06D0287D56.edm" hidden="1">#REF!</definedName>
    <definedName name="_bdm.44F68BF69D634E60BB7738B114EF1C1D.edm" hidden="1">#REF!</definedName>
    <definedName name="_bdm.45019293E0B1472FB2191D5155FD417C.edm" hidden="1">#REF!</definedName>
    <definedName name="_bdm.4510F124F0AF465FB8E4AB08E17554C9.edm" hidden="1">#REF!</definedName>
    <definedName name="_bdm.451521E400C348F395223C1E45DDDF8C.edm" hidden="1">#REF!</definedName>
    <definedName name="_bdm.4531404EF7864A6ABEDC58788F123F9D.edm" hidden="1">#REF!</definedName>
    <definedName name="_bdm.4531C7B89C4B48D2B62D7AEB19CA6A36.edm" hidden="1">#REF!</definedName>
    <definedName name="_bdm.4535A7EF444F4045BBF056EAE67A8431.edm" hidden="1">#REF!</definedName>
    <definedName name="_bdm.453F42AD169146F59F171E58FFDDCE99.edm" hidden="1">#REF!</definedName>
    <definedName name="_bdm.45517436793E40F582EE16EF95B46697.edm" hidden="1">#REF!</definedName>
    <definedName name="_bdm.4571BDBC02194F48ABB3B31F3EC86758.edm" hidden="1">#REF!</definedName>
    <definedName name="_bdm.45793857CE20405294424ECADEF18323.edm" hidden="1">#REF!</definedName>
    <definedName name="_bdm.457da657c7704bcfaabf504bcabf54b0.edm" hidden="1">#REF!</definedName>
    <definedName name="_bdm.458A69FF3A0B4E27B24873E316145CFB.edm" hidden="1">#REF!</definedName>
    <definedName name="_bdm.45A30F1CB6AF4B699F20784F9FD9439B.edm" hidden="1">#REF!</definedName>
    <definedName name="_bdm.45BCB164263648E5A753D183C2892028.edm" hidden="1">#REF!</definedName>
    <definedName name="_bdm.45CD965FE13E4D95AAE2326482CF3421.edm" hidden="1">#REF!</definedName>
    <definedName name="_bdm.45D83BC405594738B6932620396E886D.edm" hidden="1">#REF!</definedName>
    <definedName name="_bdm.45DEFD2497FB43F59980DDA93AC1D7FC.edm" hidden="1">#REF!</definedName>
    <definedName name="_bdm.45ECB45FDDED4F49A971A5A62FFD7FDE.edm" hidden="1">#REF!</definedName>
    <definedName name="_bdm.45ECD8CE5120432C8C558CC21CCB7658.edm" hidden="1">#REF!</definedName>
    <definedName name="_bdm.45ECDF27EA4B439497CC7A58D3DFF46F.edm" hidden="1">#REF!</definedName>
    <definedName name="_bdm.45ED7D8F95484ED2ACD6286B52F3CE4B.edm" hidden="1">#REF!</definedName>
    <definedName name="_bdm.45F8ECA10901475582CC6128EB38DD17.edm" hidden="1">#REF!</definedName>
    <definedName name="_bdm.45FC792B2B7843F380BEDDB6553993ED.edm" hidden="1">#REF!</definedName>
    <definedName name="_bdm.4600B5204176430884BEA7D66CDC815A.edm" hidden="1">#REF!</definedName>
    <definedName name="_bdm.462518CDBA844B9EB60A95CB33489EDB.edm" hidden="1">#REF!</definedName>
    <definedName name="_bdm.4627EEE6B01A4886AE0F6ACD56402B88.edm" hidden="1">#REF!</definedName>
    <definedName name="_bdm.4631DFF334E94878988859FEBBFBB2AA.edm" hidden="1">#REF!</definedName>
    <definedName name="_bdm.463EF8F3F04147B79AF7898F043172EF.edm" hidden="1">#REF!</definedName>
    <definedName name="_bdm.463FA4793AB44537857596A87C92CE9C.edm" hidden="1">#REF!</definedName>
    <definedName name="_bdm.4642E1A409A844228CDA8E704D262139.edm" hidden="1">#REF!</definedName>
    <definedName name="_bdm.46441B57EA124BBCB841B82C28F9B807.edm" hidden="1">#REF!</definedName>
    <definedName name="_bdm.46453A5FFC724B21B3F9A55129A86344.edm" hidden="1">#REF!</definedName>
    <definedName name="_bdm.46478B57A8044826AEEDE4B7067357D7.edm" hidden="1">#REF!</definedName>
    <definedName name="_bdm.465B9D078D23416DB8D866AB4F3A431E.edm" hidden="1">#REF!</definedName>
    <definedName name="_bdm.465DA90C6A2B40B4AD96759AD1942832.edm" hidden="1">#REF!</definedName>
    <definedName name="_bdm.465EDF20E70B47BFA3D9BB12DB60AE0D.edm" hidden="1">#REF!</definedName>
    <definedName name="_bdm.467C15B2CB054612913449ECF18077A8.edm" hidden="1">#REF!</definedName>
    <definedName name="_bdm.4681F511E02C406194A76F04CF0748BB.edm" hidden="1">#REF!</definedName>
    <definedName name="_bdm.4694FEA7F84143F19EB2C99D471B797D.edm" hidden="1">#REF!</definedName>
    <definedName name="_bdm.469D27E5FC6C42F2B31D92F31CF5978E.edm" hidden="1">#REF!</definedName>
    <definedName name="_bdm.46AE099D4B2240C0855BFA7467FF2D76.edm" hidden="1">#REF!</definedName>
    <definedName name="_bdm.46BAE2DCF4B646D6A0CF881A5CEB7E61.edm" hidden="1">#REF!</definedName>
    <definedName name="_bdm.46F7AECAC02C43D0A3D33FB26457C88C.edm" hidden="1">#REF!</definedName>
    <definedName name="_bdm.4703C02A7CFF4A7D97D79F01E373690A.edm" hidden="1">#REF!</definedName>
    <definedName name="_bdm.470D4BBD81F049F9B2726C9FA6B83DDB.edm" hidden="1">#REF!</definedName>
    <definedName name="_bdm.4715C88686BD49AE9589FC4B1E334F90.edm" hidden="1">#REF!</definedName>
    <definedName name="_bdm.4716D8648B6044EAB38538609D469637.edm" hidden="1">#REF!</definedName>
    <definedName name="_bdm.47206A52C5234FCDAEFD1A0755C55A4B.edm" hidden="1">#REF!</definedName>
    <definedName name="_bdm.4723821D48334C95952DC32470C579E9.edm" hidden="1">#REF!</definedName>
    <definedName name="_bdm.4738A129FEB049E1B256E23B1656D146.edm" hidden="1">#REF!</definedName>
    <definedName name="_bdm.4747C3E606A6481AB79D3EDB570459A3.edm" hidden="1">#REF!</definedName>
    <definedName name="_bdm.475C28C8868544139AA277E6D3C760FA.edm" hidden="1">#REF!</definedName>
    <definedName name="_bdm.476133B1169744FDBE4730C79E1C322D.edm" hidden="1">#REF!</definedName>
    <definedName name="_bdm.476EC367B0DB4D2DAE6CD5371147C27F.edm" hidden="1">#REF!</definedName>
    <definedName name="_bdm.477234A0F03D4BBCA5C512546F528BAA.edm" hidden="1">#REF!</definedName>
    <definedName name="_bdm.4786609B6A524CE9B553A3057F968F33.edm" hidden="1">#REF!</definedName>
    <definedName name="_bdm.478CAE9FFCA64CF4B93C50E67838C879.edm" hidden="1">#REF!</definedName>
    <definedName name="_bdm.4797DCFA250A449BB5B32FB2C9EA5DB6.edm" hidden="1">#REF!</definedName>
    <definedName name="_bdm.479D48C737F74836A13DB9A460358531.edm" hidden="1">#REF!</definedName>
    <definedName name="_bdm.47ABB78EBDDA441AACE85AC434AC352E.edm" hidden="1">#REF!</definedName>
    <definedName name="_bdm.47C27EA60986442BBB8AE5926A480075.edm" hidden="1">#REF!</definedName>
    <definedName name="_bdm.47C42D4630DB4DE38AF043719D971D72.edm" hidden="1">#REF!</definedName>
    <definedName name="_bdm.47C93C659C2B46A0B6476C1DD24A2110.edm" hidden="1">#REF!</definedName>
    <definedName name="_bdm.47DCF57CACA84768B0D553BA80A0B8AA.edm" hidden="1">#REF!</definedName>
    <definedName name="_bdm.47E00B501AF8414D99A9E76095DD7B68.edm" hidden="1">#REF!</definedName>
    <definedName name="_bdm.47E16DB026EC4E078DE0A6F59D764011.edm" hidden="1">#REF!</definedName>
    <definedName name="_bdm.482095C842054C9FBB87117A36827927.edm" hidden="1">#REF!</definedName>
    <definedName name="_bdm.48236331FFF447E9B09215635A69FD90.edm" hidden="1">#REF!</definedName>
    <definedName name="_bdm.483A5B9C172C4A3DAD421EBF7EDEEDF5.edm" hidden="1">#REF!</definedName>
    <definedName name="_bdm.4842053347944410909C6A373E4A7A0C.edm" hidden="1">#REF!</definedName>
    <definedName name="_bdm.4849BD5975CA4D5FABA46B3DF3EB2B06.edm" hidden="1">#REF!</definedName>
    <definedName name="_bdm.484BE4F7D4394625A375B27FF90FE5DB.edm" hidden="1">#REF!</definedName>
    <definedName name="_bdm.4850359347FD47EE93022EFA60184D52.edm" hidden="1">#REF!</definedName>
    <definedName name="_bdm.4860F228E1CB45B0BB66B49D7CA3786E.edm" hidden="1">#REF!</definedName>
    <definedName name="_bdm.4875866576B54DD0B3FD3B5EEB82FD09.edm" hidden="1">#REF!</definedName>
    <definedName name="_bdm.487D9807D0724DD7B7E905B78925EC15.edm" hidden="1">#REF!</definedName>
    <definedName name="_bdm.489FE74024444F88A8F768242A91D245.edm" hidden="1">#REF!</definedName>
    <definedName name="_bdm.48A02A175D204FC4A955AD96129D16EE.edm" hidden="1">#REF!</definedName>
    <definedName name="_bdm.48B3D45E181842A29A1A451F0FEAFA39.edm" hidden="1">#REF!</definedName>
    <definedName name="_bdm.48D8BA7FE26D4B80B356BCC724A3F5C8.edm" hidden="1">#REF!</definedName>
    <definedName name="_bdm.48DF3931F87C4BB3B3F484DD33500A6D.edm" hidden="1">#REF!</definedName>
    <definedName name="_bdm.48ECB1C081114C90B7C061044CF6B584.edm" hidden="1">#REF!</definedName>
    <definedName name="_bdm.48F91288DD2F4444B688A32EB18C298D.edm" hidden="1">#REF!</definedName>
    <definedName name="_bdm.4903DD5C87EB4D6C8ECACE438BB6E49E.edm" hidden="1">#REF!</definedName>
    <definedName name="_bdm.490670D0C1734B6CA7AE1E8332A43507.edm" hidden="1">#REF!</definedName>
    <definedName name="_bdm.4936179DE7C34A929ACA5545DDFA7F9A.edm" hidden="1">#REF!</definedName>
    <definedName name="_bdm.4939D9DECFF644F982F955088A08F4B3.edm" hidden="1">#REF!</definedName>
    <definedName name="_bdm.493C950DBE9A4AE5B1D3674F517C0CE8.edm" hidden="1">#REF!</definedName>
    <definedName name="_bdm.49500492F3154429AF34202B1C4F425F.edm" hidden="1">#REF!</definedName>
    <definedName name="_bdm.49521A0865B94793A3CA47CFD68DB286.edm" hidden="1">#REF!</definedName>
    <definedName name="_bdm.4956F4597CD14A90A5A43B115B633637.edm" hidden="1">#REF!</definedName>
    <definedName name="_bdm.4969E0D0E81A40599A0054E3C3615116.edm" hidden="1">#REF!</definedName>
    <definedName name="_bdm.4973271E3D7241AA875636226311094C.edm" hidden="1">#REF!</definedName>
    <definedName name="_bdm.497F81D55058405197AA49E0CC8130A2.edm" hidden="1">#REF!</definedName>
    <definedName name="_bdm.49875725CA05423DAAE798C14011C2F3.edm" hidden="1">#REF!</definedName>
    <definedName name="_bdm.498E0E6C56F142239110E70D198039EB.edm" hidden="1">#REF!</definedName>
    <definedName name="_bdm.49A085CD399E4C0481237C44E8E64BF8.edm" hidden="1">#REF!</definedName>
    <definedName name="_bdm.49B32870968A49C49F6F1B9C70BEB0F4.edm" hidden="1">#REF!</definedName>
    <definedName name="_bdm.49B876E0E72D4657A9A408C8BEE981B5.edm" hidden="1">#REF!</definedName>
    <definedName name="_bdm.49CF4B139F004376BFF7EAFAF6A4AD49.edm" hidden="1">#REF!</definedName>
    <definedName name="_bdm.49D16E9EBBF84AC0950E7ABA368A60C1.edm" hidden="1">#REF!</definedName>
    <definedName name="_bdm.49F83352845147C8823E8A1F7160CE31.edm" hidden="1">#REF!</definedName>
    <definedName name="_bdm.49FDB90161474C6ABF6D0458D3A9DB57.edm" hidden="1">#REF!</definedName>
    <definedName name="_bdm.4A0F6B2B43064320B5677A09FC2991D4.edm" hidden="1">#REF!</definedName>
    <definedName name="_bdm.4A127E9DB41B4637BB9C32038BAEFEE7.edm" hidden="1">#REF!</definedName>
    <definedName name="_bdm.4A1DC926684B44689E6482A6E2DE9B74.edm" hidden="1">#REF!</definedName>
    <definedName name="_bdm.4A1FE0CD041242699170128533D5A31A.edm" hidden="1">#REF!</definedName>
    <definedName name="_bdm.4A338E435D6940588BE62C91683152AA.edm" hidden="1">#REF!</definedName>
    <definedName name="_bdm.4A3E9BB800384711B2F4B39A46DFF661.edm" hidden="1">#REF!</definedName>
    <definedName name="_bdm.4A443E1C6CB04255BA90546266BE1AF5.edm" hidden="1">#REF!</definedName>
    <definedName name="_bdm.4A4A2B295EFC4E4C8ACBAB4F6E046098.edm" hidden="1">#REF!</definedName>
    <definedName name="_bdm.4A5279DEC32244838C5677E03430452B.edm" hidden="1">#REF!</definedName>
    <definedName name="_bdm.4A5F65FC9C7943F4BE7DD255C0D4F568.edm" hidden="1">#REF!</definedName>
    <definedName name="_bdm.4A64331D46DB4DC88A75493A473D2A64.edm" hidden="1">#REF!</definedName>
    <definedName name="_bdm.4A6D306F4453409780511BC862FDBD0F.edm" hidden="1">#REF!</definedName>
    <definedName name="_bdm.4A6EB43538CE410885F07B9BEE5DD0DC.edm" hidden="1">#REF!</definedName>
    <definedName name="_bdm.4A7795F177574523B48CD09741E9BA33.edm" hidden="1">#REF!</definedName>
    <definedName name="_bdm.4A96E8B1DE7146379A99063DA30D3E6A.edm" hidden="1">#REF!</definedName>
    <definedName name="_bdm.4AA786B7D3424ECEB11F3261B9C2EC95.edm" hidden="1">#REF!</definedName>
    <definedName name="_bdm.4AA8C503A3CD429F8BE913C4DFC7A760.edm" hidden="1">#REF!</definedName>
    <definedName name="_bdm.4AAE89AADCA14774AC575DD4AB4658A9.edm" hidden="1">#REF!</definedName>
    <definedName name="_bdm.4AC1D32604C5429290A41DC9D41696B0.edm" hidden="1">#REF!</definedName>
    <definedName name="_bdm.4AD4E0F518694E228AAB4FF63640BCC3.edm" hidden="1">#REF!</definedName>
    <definedName name="_bdm.4AEBBBFD92894808AEDA65B8D3B4F3AD.edm" hidden="1">#REF!</definedName>
    <definedName name="_bdm.4AEE00FB8B894A6E848301C9149D2BA6.edm" hidden="1">#REF!</definedName>
    <definedName name="_bdm.4B1007C79B974AADB870DDB2276BD2A3.edm" hidden="1">#REF!</definedName>
    <definedName name="_bdm.4B1F05A8A9B445348CFE399541615E20.edm" hidden="1">#REF!</definedName>
    <definedName name="_bdm.4B22687B7C7449C5BE35E16299408606.edm" hidden="1">#REF!</definedName>
    <definedName name="_bdm.4B25A7C861A748E4A5967EF01AB3551E.edm" hidden="1">#REF!</definedName>
    <definedName name="_bdm.4B2673FCDBD841D8862BA7F5A28A4A9C.edm" hidden="1">#REF!</definedName>
    <definedName name="_bdm.4B29D6ADD95B4FC49D07D2882A7DE91D.edm" hidden="1">#REF!</definedName>
    <definedName name="_bdm.4B49AFE20750466FB40CD6751C204717.edm" hidden="1">#REF!</definedName>
    <definedName name="_bdm.4B68988192A14D9DAFC7303E51992D75.edm" hidden="1">#REF!</definedName>
    <definedName name="_bdm.4B6EF77D8DE4486F80A2B809AD1AA873.edm" hidden="1">#REF!</definedName>
    <definedName name="_bdm.4B7064FC724C4B8897CC2C7F3E29C4C3.edm" hidden="1">#REF!</definedName>
    <definedName name="_bdm.4B7B9F15767A4320904FED860BEDD33D.edm" hidden="1">#REF!</definedName>
    <definedName name="_bdm.4B916572D6894EA39259725989DFB78C.edm" hidden="1">#REF!</definedName>
    <definedName name="_bdm.4B98E8A60B55480EA97864CE59C5F6AA.edm" hidden="1">#REF!</definedName>
    <definedName name="_bdm.4B9C4EEF7B7A474389E59478801D0B56.edm" hidden="1">#REF!</definedName>
    <definedName name="_bdm.4BA51BA2206C42E5ADB058CFB7DB2A8D.edm" hidden="1">#REF!</definedName>
    <definedName name="_bdm.4BBA357385BE44F686567A5B00A9736A.edm" hidden="1">#REF!</definedName>
    <definedName name="_bdm.4BBE9C508DCD413280E4A4064A7D9486.edm" hidden="1">#REF!</definedName>
    <definedName name="_bdm.4BC364E88F3B4CA8AEBB17B959FF4C56.edm" hidden="1">#REF!</definedName>
    <definedName name="_bdm.4BC3890FFD934B9A9CD48BEB2F377A0F.edm" hidden="1">#REF!</definedName>
    <definedName name="_bdm.4BC5C3E090C74F688883EA754B0A2087.edm" hidden="1">#REF!</definedName>
    <definedName name="_bdm.4BC83A4CFA3342B594EA0D64B74252CB.edm" hidden="1">#REF!</definedName>
    <definedName name="_bdm.4BC98887DFD64125983FF5FC20554196.edm" hidden="1">#REF!</definedName>
    <definedName name="_bdm.4BE8F7292B114A87A2107F7AF2F8A5FB.edm" hidden="1">#REF!</definedName>
    <definedName name="_bdm.4BE9BD05AB374F209C010438DBB3B4F8.edm" hidden="1">#REF!</definedName>
    <definedName name="_bdm.4BFD245CDA4D4355903C477B4FD9230B.edm" hidden="1">#REF!</definedName>
    <definedName name="_bdm.4C130F6DD01D47E7A72BD62EE609C5C1.edm" hidden="1">#REF!</definedName>
    <definedName name="_bdm.4C16D206B81C4D65942E3F7D3F6BEBE6.edm" hidden="1">#REF!</definedName>
    <definedName name="_bdm.4C19C2E477F04597AC64A860B7B93A0B.edm" hidden="1">#REF!</definedName>
    <definedName name="_bdm.4C3570A7E0DA492E9532E216FAE28CA7.edm" hidden="1">#REF!</definedName>
    <definedName name="_bdm.4C3D35C73AFD4B81B44238956E1E6DC7.edm" hidden="1">#REF!</definedName>
    <definedName name="_bdm.4C5533782EA14018BD1F46B976E90F36.edm" hidden="1">#REF!</definedName>
    <definedName name="_bdm.4C59621813664904BEC146891706A9D1.edm" hidden="1">#REF!</definedName>
    <definedName name="_bdm.4C73A980C0E6489BB06480D736C1166C.edm" hidden="1">#REF!</definedName>
    <definedName name="_bdm.4C7FA5A48AFC4F308E9C06463D9C4C32.edm" hidden="1">#REF!</definedName>
    <definedName name="_bdm.4C84F299A6FD44D48E304390225CE8CA.edm" hidden="1">#REF!</definedName>
    <definedName name="_bdm.4C91B00E92E94A82BEF2981F5AEEEB9A.edm" hidden="1">#REF!</definedName>
    <definedName name="_bdm.4cb7f49c403a44378da5ef314c6974a8.edm" hidden="1">#REF!</definedName>
    <definedName name="_bdm.4D0B9D6446F84D03B17D0EBFE7603739.edm" hidden="1">#REF!</definedName>
    <definedName name="_bdm.4D299A4025834374B5B20F908D884D32.edm" hidden="1">#REF!</definedName>
    <definedName name="_bdm.4D3736BE126A4F65B016507FC4596797.edm" hidden="1">#REF!</definedName>
    <definedName name="_bdm.4D43174AED1D4ACF9584AD72C82B3200.edm" hidden="1">#REF!</definedName>
    <definedName name="_bdm.4D4D95E730F345F8BD419725A63802F3.edm" hidden="1">#REF!</definedName>
    <definedName name="_bdm.4D58B03756CF4111B0788010681012C6.edm" hidden="1">#REF!</definedName>
    <definedName name="_bdm.4D6428D074F84C068CD4E2C0B0FED731.edm" hidden="1">#REF!</definedName>
    <definedName name="_bdm.4D86C7DE7E9140BB844A7AE5875918BD.edm" hidden="1">#REF!</definedName>
    <definedName name="_bdm.4D883880E4104A16A5372C43CD551B8E.edm" hidden="1">#REF!</definedName>
    <definedName name="_bdm.4D8BD95549F3489FA3D0AFB1206EDADD.edm" hidden="1">#REF!</definedName>
    <definedName name="_bdm.4D945F545682474AB278250D759C5247.edm" hidden="1">#REF!</definedName>
    <definedName name="_bdm.4D9A853BD9034A52B8E9131CF3831148.edm" hidden="1">#REF!</definedName>
    <definedName name="_bdm.4DA9325A54AC4D23994E76DAB64C8E66.edm" hidden="1">#REF!</definedName>
    <definedName name="_bdm.4DA976E3C2F9495586B05C3FB51E35A4.edm" hidden="1">#REF!</definedName>
    <definedName name="_bdm.4DB6D1BE93BD493B8C5F19CA0426B829.edm" hidden="1">#REF!</definedName>
    <definedName name="_bdm.4DC053C7C488441F9180A58466D867BE.edm" hidden="1">#REF!</definedName>
    <definedName name="_bdm.4DCE84F372814C0CB5805F3553B8A5A3.edm" hidden="1">#REF!</definedName>
    <definedName name="_bdm.4DD08D67B51C4C67BD1A1FE7629BA87A.edm" hidden="1">#REF!</definedName>
    <definedName name="_bdm.4DD6D256366D45088BDF374CFDF7AAD2.edm" hidden="1">#REF!</definedName>
    <definedName name="_bdm.4DF28CA2E8184237855285EFBD9E4223.edm" hidden="1">#REF!</definedName>
    <definedName name="_bdm.4E016EA16CFF4FD1A923E48D87D889F5.edm" hidden="1">#REF!</definedName>
    <definedName name="_bdm.4E162A0C1C4B4C4A9024063DAC8C04C9.edm" hidden="1">#REF!</definedName>
    <definedName name="_bdm.4E17171EA65F41FC827F178916E6C656.edm" hidden="1">#REF!</definedName>
    <definedName name="_bdm.4E1BB45B77544B148A92A96D9AFCA4DC.edm" hidden="1">#REF!</definedName>
    <definedName name="_bdm.4E361117BDCC44FF8C2B74A3DD815620.edm" hidden="1">#REF!</definedName>
    <definedName name="_bdm.4E49B19F25AD4BA3B5976E4467F3C660.edm" hidden="1">#REF!</definedName>
    <definedName name="_bdm.4E5918704FE843149BF049EB3B1E4A34.edm" hidden="1">#REF!</definedName>
    <definedName name="_bdm.4E5A8EA09E4748748959E69D155F5932.edm" hidden="1">#REF!</definedName>
    <definedName name="_bdm.4E5DE47FD5C942A3A45C7A41FADC6C57.edm" hidden="1">#REF!</definedName>
    <definedName name="_bdm.4E75F753C3E64370A894537DF21DC0EF.edm" hidden="1">#REF!</definedName>
    <definedName name="_bdm.4E9294150EA04737A4F84561AD2F5352.edm" hidden="1">#REF!</definedName>
    <definedName name="_bdm.4E9C4AAA98C54227A22D1E76702B1CF6.edm" hidden="1">#REF!</definedName>
    <definedName name="_bdm.4EA237AA22614D0587F5CF2A977623AC.edm" hidden="1">#REF!</definedName>
    <definedName name="_bdm.4EA408730D8240BC8CFE4097DFE919AC.edm" hidden="1">#REF!</definedName>
    <definedName name="_bdm.4EB19899B9844C03BBD83E3BB1E9DD40.edm" hidden="1">#REF!</definedName>
    <definedName name="_bdm.4EB8520133BD422DB57742F625E1C742.edm" hidden="1">#REF!</definedName>
    <definedName name="_bdm.4EBBD6DFCD35476DB41E11580C98D016.edm" hidden="1">#REF!</definedName>
    <definedName name="_bdm.4EC05EFBF00543969A790F09316EBB11.edm" hidden="1">#REF!</definedName>
    <definedName name="_bdm.4EC21B61390246B18021FB51C15642A5.edm" hidden="1">#REF!</definedName>
    <definedName name="_bdm.4EC26E83645C4F048F460B02015CA5CE.edm" hidden="1">#REF!</definedName>
    <definedName name="_bdm.4EC9C3B1544E4510BD2BD9ABC9FEA0C7.edm" hidden="1">#REF!</definedName>
    <definedName name="_bdm.4ED6F0C35D994F84B5CE979EB405B982.edm" hidden="1">#REF!</definedName>
    <definedName name="_bdm.4EDE3E83D1014B88AB0059975A7871E3.edm" hidden="1">#REF!</definedName>
    <definedName name="_bdm.4EE799833B24424AACEBA21462FCF8C1.edm" hidden="1">#REF!</definedName>
    <definedName name="_bdm.4EEFEC346FB64365A6BF62F1D0633855.edm" hidden="1">#REF!</definedName>
    <definedName name="_bdm.4EF3768D33684DD7BC12282CFDD2BA80.edm" hidden="1">#REF!</definedName>
    <definedName name="_bdm.4EF6CE09BB5C4F2B93C4ABA57AECCC0B.edm" hidden="1">#REF!</definedName>
    <definedName name="_bdm.4F0484C170F44CA0B9741526BECE7E50.edm" hidden="1">#REF!</definedName>
    <definedName name="_bdm.4F0526C007DC470AAEFEA3B0A8FFCF48.edm" hidden="1">#REF!</definedName>
    <definedName name="_bdm.4F095B3E357741C2B2D2C290C5AC77FF.edm" hidden="1">#REF!</definedName>
    <definedName name="_bdm.4F1DA8B288014712891D5E00FFB7ADA6.edm" hidden="1">#REF!</definedName>
    <definedName name="_bdm.4F1E5D699FAF4CA5BF9D0B7B06525885.edm" hidden="1">#REF!</definedName>
    <definedName name="_bdm.4F20920B4357404B9698FBA2C2AB6D6F.edm" hidden="1">#REF!</definedName>
    <definedName name="_bdm.4F209B0E99D74680A6858AEEF707639A.edm" hidden="1">#REF!</definedName>
    <definedName name="_bdm.4F230FE9728D448ABE52F611D8AB1971.edm" hidden="1">#REF!</definedName>
    <definedName name="_bdm.4F2F2F5004844B68BCC89F6562802FE9.edm" hidden="1">#REF!</definedName>
    <definedName name="_bdm.4F30810E0B654E2B879B05A78D19C278.edm" hidden="1">#REF!</definedName>
    <definedName name="_bdm.4F399950E7BF4F1DAD10B6FE503E0531.edm" hidden="1">#REF!</definedName>
    <definedName name="_bdm.4F473C78A5744A329DDD1CCB106C33D9.edm" hidden="1">#REF!</definedName>
    <definedName name="_bdm.4F58683DE2A2445F9302C53225CA255D.edm" hidden="1">#REF!</definedName>
    <definedName name="_bdm.4F78E825E6164BA5B232A0DE656C4741.edm" hidden="1">#REF!</definedName>
    <definedName name="_bdm.4F7CD89E134B4AFABE3A59346D81E9D0.edm" hidden="1">#REF!</definedName>
    <definedName name="_bdm.4F87751A3D2B43239088FCA994890D25.edm" hidden="1">#REF!</definedName>
    <definedName name="_bdm.4FAB336433CF41DAA86B4595ACD0C5A0.edm" hidden="1">#REF!</definedName>
    <definedName name="_bdm.4FB62851F2AB4B1898A848E4943B0DFF.edm" hidden="1">#REF!</definedName>
    <definedName name="_bdm.4FC0F5835A194A71B31A8A04822D3FFC.edm" hidden="1">#REF!</definedName>
    <definedName name="_bdm.4FDEC775A72F49CFACA1ECA8AB2CD67C.edm" hidden="1">#REF!</definedName>
    <definedName name="_bdm.4FE82844C1924AC6B0CFFD7B8F272BB3.edm" hidden="1">#REF!</definedName>
    <definedName name="_bdm.4FEA5255395D4F738302AA8192A36BC4.edm" hidden="1">#REF!</definedName>
    <definedName name="_bdm.4FFEC3C1590C4070A9BA88634FF053C6.edm" hidden="1">#REF!</definedName>
    <definedName name="_bdm.50018BFE62644C77B130A1AB73D31AD8.edm" hidden="1">#REF!</definedName>
    <definedName name="_bdm.500FDBD6D7824FF5A2D825E652B7CEFD.edm" hidden="1">#REF!</definedName>
    <definedName name="_bdm.50158016018241AA8B269D9A931C947A.edm" hidden="1">#REF!</definedName>
    <definedName name="_bdm.502FEC5DFD194322AD23B7D9361445E0.edm" hidden="1">#REF!</definedName>
    <definedName name="_bdm.5037823F11014A10956A7037DA25D747.edm" hidden="1">#REF!</definedName>
    <definedName name="_bdm.50399C7F87EC4ECEA4E6CEE9B830A7F5.edm" hidden="1">#REF!</definedName>
    <definedName name="_bdm.503DF6FA70F343EA8B4123AE8EEB9C07.edm" hidden="1">#REF!</definedName>
    <definedName name="_bdm.50549B6B2D8E49158520A3A55AC72D05.edm" hidden="1">#REF!</definedName>
    <definedName name="_bdm.505C671D982649D4BA4EE61C83BE989B.edm" hidden="1">#REF!</definedName>
    <definedName name="_bdm.507B638782814F0683EAE8652E9CB12D.edm" hidden="1">#REF!</definedName>
    <definedName name="_bdm.5083E180927A40CB9EFE819E9E40CF5D.edm" hidden="1">#REF!</definedName>
    <definedName name="_bdm.508B7EF279134BBEA2634A2D63BB4475.edm" hidden="1">#REF!</definedName>
    <definedName name="_bdm.50963DCF0DF34F979376C7E247597626.edm" hidden="1">#REF!</definedName>
    <definedName name="_bdm.509FFDF9829540A495A9FA9BF49CC591.edm" hidden="1">#REF!</definedName>
    <definedName name="_bdm.50A0AEBDF1FB488B8FA86AF8A3FA5376.edm" hidden="1">#REF!</definedName>
    <definedName name="_bdm.50A5B122526B426C877680DD0BF5BCF3.edm" hidden="1">#REF!</definedName>
    <definedName name="_bdm.50C94F9FBBF24F79B7D41118C6922B98.edm" hidden="1">#REF!</definedName>
    <definedName name="_bdm.50D0FEF0410E423AB7E58F9190EE3358.edm" hidden="1">#REF!</definedName>
    <definedName name="_bdm.50DC377E495644F0845745E5D1F48DBE.edm" hidden="1">#REF!</definedName>
    <definedName name="_bdm.50E17C50A66B42DEB6A9519F91A80D73.edm" hidden="1">#REF!</definedName>
    <definedName name="_bdm.50E666C5D3DD46799C61706154DE4575.edm" hidden="1">#REF!</definedName>
    <definedName name="_bdm.50EF867EFD82463BA7C06758AB3A9632.edm" hidden="1">#REF!</definedName>
    <definedName name="_bdm.510397CEEF43498690CB6F94A334A217.edm" hidden="1">#REF!</definedName>
    <definedName name="_bdm.5107E044C80D4A21B5C375D162C1B54D.edm" hidden="1">#REF!</definedName>
    <definedName name="_bdm.5114054B77214C8DB2A35A961D5EEE9A.edm" hidden="1">#REF!</definedName>
    <definedName name="_bdm.5118061E61A743F288F7689A5EE12C5B.edm" hidden="1">#REF!</definedName>
    <definedName name="_bdm.51187A7B69394386ADDB1234E1E2AB26.edm" hidden="1">#REF!</definedName>
    <definedName name="_bdm.5122B8CE223F4A729209EC10333B6830.edm" hidden="1">#REF!</definedName>
    <definedName name="_bdm.512C217B1C124CDBB176E6E49275036B.edm" hidden="1">#REF!</definedName>
    <definedName name="_bdm.514E6E3B5452472F8383FCBB7DD0DDFB.edm" hidden="1">#REF!</definedName>
    <definedName name="_bdm.514F503787284365869C67615949D114.edm" hidden="1">#REF!</definedName>
    <definedName name="_bdm.516DCF7325C14176ADB7FD8DD32B17F8.edm" hidden="1">#REF!</definedName>
    <definedName name="_bdm.517DE9FB1D284FFC904C8958FC30002A.edm" hidden="1">#REF!</definedName>
    <definedName name="_bdm.517F0F03C3AA4230B5355817B9881EA9.edm" hidden="1">#REF!</definedName>
    <definedName name="_bdm.518D14E17CBE436AA7B5FC29C1AA12A4.edm" hidden="1">#REF!</definedName>
    <definedName name="_bdm.51988BE30153472DBEE6A3367A8DA675.edm" hidden="1">#REF!</definedName>
    <definedName name="_bdm.519A2388794640C2A39CA45A7897A454.edm" hidden="1">#REF!</definedName>
    <definedName name="_bdm.51A2C570CB8045A1A6E5248F519B95A8.edm" hidden="1">#REF!</definedName>
    <definedName name="_bdm.51B18CC7FBD34F5D8B6BABB6B35BEA0C.edm" hidden="1">#REF!</definedName>
    <definedName name="_bdm.51D738F7DDF0499C980C40275C4C855A.edm" hidden="1">#REF!</definedName>
    <definedName name="_bdm.51D99A48AA6B4ADA837EE75B0AC35AC2.edm" hidden="1">#REF!</definedName>
    <definedName name="_bdm.51DA91AA693F4ABDB99FD4231ABAC6E2.edm" hidden="1">#REF!</definedName>
    <definedName name="_bdm.51DE910AA4AB418E801186516F3D0E1E.edm" hidden="1">#REF!</definedName>
    <definedName name="_bdm.51FF91714D754B2C984B1F3F0A880E9E.edm" hidden="1">#REF!</definedName>
    <definedName name="_bdm.52048D5EF64142EFAE2FCF1F2525C45A.edm" hidden="1">#REF!</definedName>
    <definedName name="_bdm.52233E3B7A5F4757BEA05A48DE1A6438.edm" hidden="1">#REF!</definedName>
    <definedName name="_bdm.5248DE17017E459D958DC0DD9E961EED.edm" hidden="1">#REF!</definedName>
    <definedName name="_bdm.52586A2A9A304A88B28DB4616C771A71.edm" hidden="1">#REF!</definedName>
    <definedName name="_bdm.525D59FDE1D24025ADF9D4FD5F9239B2.edm" hidden="1">#REF!</definedName>
    <definedName name="_bdm.5294522C98E5412A88B901B7143826F1.edm" hidden="1">#REF!</definedName>
    <definedName name="_bdm.52D5D0B2AE7B45128172FF373675A83C.edm" hidden="1">#REF!</definedName>
    <definedName name="_bdm.52D7B3608E3B43BFBC314CBFC1EC335A.edm" hidden="1">#REF!</definedName>
    <definedName name="_bdm.52DD72083A22426CA478B99B101EAB6C.edm" hidden="1">#REF!</definedName>
    <definedName name="_bdm.52DF2654AA594A8C9139B1E333CF50BA.edm" hidden="1">#REF!</definedName>
    <definedName name="_bdm.52F81E5F104140E5A34E698B857C405D.edm" hidden="1">#REF!</definedName>
    <definedName name="_bdm.52FFB9C559A84703BC530FBA04A53727.edm" hidden="1">#REF!</definedName>
    <definedName name="_bdm.530246D1033848359B5A4405C5701600.edm" hidden="1">#REF!</definedName>
    <definedName name="_bdm.53107A872C2B408FBDEE51E930747FD9.edm" hidden="1">#REF!</definedName>
    <definedName name="_bdm.531CC6C4067A4CF0BE8C148AA58AD461.edm" hidden="1">#REF!</definedName>
    <definedName name="_bdm.532B2507224149738FBE795825DB5EE8.edm" hidden="1">#REF!</definedName>
    <definedName name="_bdm.532EF7AC18D2419F84ECF56C9C995206.edm" hidden="1">#REF!</definedName>
    <definedName name="_bdm.534494395CA243858F4CBE23A7994922.edm" hidden="1">#REF!</definedName>
    <definedName name="_bdm.53499648A6A34710BB49353958653654.edm" hidden="1">#REF!</definedName>
    <definedName name="_bdm.5353201527A84182A1D7F90129642B91.edm" hidden="1">#REF!</definedName>
    <definedName name="_bdm.5365381DD2174B5CB5479E144CAF68BA.edm" hidden="1">#REF!</definedName>
    <definedName name="_bdm.53A217BDA7BB4A95B2174F80BB1188F4.edm" hidden="1">#REF!</definedName>
    <definedName name="_bdm.53AA2A85CE27499B99D3517E9E9760A1.edm" hidden="1">#REF!</definedName>
    <definedName name="_bdm.53AC4372781F4F9FAA2650DCBB3D40E8.edm" hidden="1">#REF!</definedName>
    <definedName name="_bdm.53B25A42478448818707381A4D8A769B.edm" hidden="1">#REF!</definedName>
    <definedName name="_bdm.53B322D111C34556888E15AAA095B0D5.edm" hidden="1">#REF!</definedName>
    <definedName name="_bdm.53B3897B81D54809A61C1D237135F40E.edm" hidden="1">#REF!</definedName>
    <definedName name="_bdm.53C1BB06FAC94FE2BC1CE9575060DBF6.edm" hidden="1">#REF!</definedName>
    <definedName name="_bdm.53D8CC720E3F4F8BA063A934B72D5951.edm" hidden="1">#REF!</definedName>
    <definedName name="_bdm.53DB85FF4AE2484CB5855EE97E365186.edm" hidden="1">#REF!</definedName>
    <definedName name="_bdm.53DC67AF31FC484F853ABEA9EDA23193.edm" hidden="1">#REF!</definedName>
    <definedName name="_bdm.53DF58F6A55D4F88A789D99B2CEB0CCC.edm" hidden="1">#REF!</definedName>
    <definedName name="_bdm.53F7B5812C5D43FB9A21C4B16A5D602D.edm" hidden="1">#REF!</definedName>
    <definedName name="_bdm.53FA5B85B47E450AB796796E84CD4A43.edm" hidden="1">#REF!</definedName>
    <definedName name="_bdm.53FDEF2590CF4DBBB886F8A464F8F1E6.edm" hidden="1">#REF!</definedName>
    <definedName name="_bdm.5407BFD65DCE4021BC3CF009CF194F1F.edm" hidden="1">#REF!</definedName>
    <definedName name="_bdm.541453AB89E54764A1FA68FC18B86C73.edm" hidden="1">#REF!</definedName>
    <definedName name="_bdm.5420FE66C852407BA439E518F285501A.edm" hidden="1">#REF!</definedName>
    <definedName name="_bdm.54274556E3644299B14737AF00C6B060.edm" hidden="1">#REF!</definedName>
    <definedName name="_bdm.542A0B4641A040FBA92798831D5D64E3.edm" hidden="1">#REF!</definedName>
    <definedName name="_bdm.543E0E6BB1084FCAA1ADEB8094AD7DF7.edm" hidden="1">#REF!</definedName>
    <definedName name="_bdm.543FA2E122E442F990DCB57D1851F1DE.edm" hidden="1">#REF!</definedName>
    <definedName name="_bdm.54426A1E800E461E943067B9087DE543.edm" hidden="1">#REF!</definedName>
    <definedName name="_bdm.54464FD3680144CCAF0233F2B51E59BC.edm" hidden="1">#REF!</definedName>
    <definedName name="_bdm.544E4A1C358E4125BE37362234F178C1.edm" hidden="1">#REF!</definedName>
    <definedName name="_bdm.54519F8E115A44D2BD9BD2BE3F020C56.edm" hidden="1">#REF!</definedName>
    <definedName name="_bdm.5451B000E59E499285866631BDF483CB.edm" hidden="1">#REF!</definedName>
    <definedName name="_bdm.5477E8F878064AF98B9BAB98FB75ACB5.edm" hidden="1">#REF!</definedName>
    <definedName name="_bdm.547F59B29DB4406FA8E06203C9907F74.edm" hidden="1">#REF!</definedName>
    <definedName name="_bdm.548B708934C64CBF923064B39D37EE03.edm" hidden="1">#REF!</definedName>
    <definedName name="_bdm.54919E296C5F4511BA7E45438FC39CB6.edm" hidden="1">#REF!</definedName>
    <definedName name="_bdm.54A8962039224707BE8767C0E9024248.edm" hidden="1">#REF!</definedName>
    <definedName name="_bdm.54A903C382DD48CE8FE31330A7007F9C.edm" hidden="1">#REF!</definedName>
    <definedName name="_bdm.54CA3D71CD854D1F91AE44D15E60C0A2.edm" hidden="1">#REF!</definedName>
    <definedName name="_bdm.54CEA6BF3DB84D2387F0201D94367C5B.edm" hidden="1">#REF!</definedName>
    <definedName name="_bdm.54F26AC80A084B329D65C7D553DFD8EC.edm" hidden="1">#REF!</definedName>
    <definedName name="_bdm.54F6BC46E4F446C99ADC59C689E9665D.edm" hidden="1">#REF!</definedName>
    <definedName name="_bdm.54FA170B65A6430FA15C0D77A94C9A4E.edm" hidden="1">#REF!</definedName>
    <definedName name="_bdm.54FFB979C8D748A7B34C6CC14B9750E3.edm" hidden="1">#REF!</definedName>
    <definedName name="_bdm.55103BE2D37448D8923EC9BABA8DABD0.edm" hidden="1">#REF!</definedName>
    <definedName name="_bdm.5545781A7A2E4280AF3F66C8987624A8.edm" hidden="1">#REF!</definedName>
    <definedName name="_bdm.5551327702C7430ABAB63E5B3AABDF4B.edm" hidden="1">#REF!</definedName>
    <definedName name="_bdm.5557820647C943E386EFBEC562930101.edm" hidden="1">#REF!</definedName>
    <definedName name="_bdm.555DE08653AA423FA702491E405BE6B4.edm" hidden="1">#REF!</definedName>
    <definedName name="_bdm.55687C70DA544164B34B772BFF61BFFD.edm" hidden="1">#REF!</definedName>
    <definedName name="_bdm.5578FFEBB10343ACA6C2690CBB4A7204.edm" hidden="1">#REF!</definedName>
    <definedName name="_bdm.558A3B7D264D4628957D2D30B736FB79.edm" hidden="1">#REF!</definedName>
    <definedName name="_bdm.55A96D4C9FAF4011A02FEE8D084CBC28.edm" hidden="1">#REF!</definedName>
    <definedName name="_bdm.55AE6E28ED7747BFA17177CB078DADB6.edm" hidden="1">#REF!</definedName>
    <definedName name="_bdm.55B27FE5832D4A0694F6D12B45E5D6F7.edm" hidden="1">#REF!</definedName>
    <definedName name="_bdm.55CC852102634562B44ECF58846C23A0.edm" hidden="1">#REF!</definedName>
    <definedName name="_bdm.55DD25998505428A9CD531EC2AF2F5AD.edm" hidden="1">#REF!</definedName>
    <definedName name="_bdm.55F8164C27AE457BB03877FD0D8B3DE1.edm" hidden="1">#REF!</definedName>
    <definedName name="_bdm.56036B08BB884AFB8EA99F538B187539.edm" hidden="1">#REF!</definedName>
    <definedName name="_bdm.561AAD55121048FCAD893613516B8EA7.edm" hidden="1">#REF!</definedName>
    <definedName name="_bdm.5627F4BE65B241F6BEE6634BC68D9D30.edm" hidden="1">#REF!</definedName>
    <definedName name="_bdm.562C09E97FC94A7999EB97750C5ED1B9.edm" hidden="1">#REF!</definedName>
    <definedName name="_bdm.563321C5978D4C7BB2ED0A4F14843090.edm" hidden="1">#REF!</definedName>
    <definedName name="_bdm.5639C31810E64C73BE0C6F96937F6763.edm" hidden="1">#REF!</definedName>
    <definedName name="_bdm.565CDF8870F74F77AB27BAE304DC4B16.edm" hidden="1">#REF!</definedName>
    <definedName name="_bdm.5662DD55E9D241B08BC0EBA00FB783E4.edm" hidden="1">#REF!</definedName>
    <definedName name="_bdm.566CCEE0A0F64CDCB586A417C5E7BD4D.edm" hidden="1">#REF!</definedName>
    <definedName name="_bdm.567A1B459CF143B9AE13F43561F0A21B.edm" hidden="1">#REF!</definedName>
    <definedName name="_bdm.567A5FD3D5134E4CBCA6CF0E4EDAA7DA.edm" hidden="1">#REF!</definedName>
    <definedName name="_bdm.56811045CCF34164920A600B94659E62.edm" hidden="1">#REF!</definedName>
    <definedName name="_bdm.5681DCB496AD40BC80BC68A4DBFF210A.edm" hidden="1">#REF!</definedName>
    <definedName name="_bdm.56889DF592D94EAD86B67FF18479EA9F.edm" hidden="1">#REF!</definedName>
    <definedName name="_bdm.5694B2C787C74E56A01408A73E28367C.edm" hidden="1">#REF!</definedName>
    <definedName name="_bdm.569A56157DFF4D14B8DE83AE1A9C6809.edm" hidden="1">#REF!</definedName>
    <definedName name="_bdm.569A88594A2649CFB2CA278D635132FE.edm" hidden="1">#REF!</definedName>
    <definedName name="_bdm.56A48201C8FD4B5DBEF52B38305F29FF.edm" hidden="1">#REF!</definedName>
    <definedName name="_bdm.56A54904986543E1985D474CFEE847E4.edm" hidden="1">#REF!</definedName>
    <definedName name="_bdm.56A6F9F08C9744AEA429036B471DC76F.edm" hidden="1">#REF!</definedName>
    <definedName name="_bdm.56B265891BC54788A845B5695B7E82EC.edm" hidden="1">#REF!</definedName>
    <definedName name="_bdm.56BE80734BBA4481B3BC63CCCE07F29F.edm" hidden="1">#REF!</definedName>
    <definedName name="_bdm.56CA3780B05E4B7CBD99075A889A4EC1.edm" hidden="1">#REF!</definedName>
    <definedName name="_bdm.56E253F2B7374B22956BA9D7DB3F429A.edm" hidden="1">#REF!</definedName>
    <definedName name="_bdm.56EB7437327D4FF9A4356B07E1FDA40C.edm" hidden="1">#REF!</definedName>
    <definedName name="_bdm.56F207EA29DC4574B48D289127152C44.edm" hidden="1">#REF!</definedName>
    <definedName name="_bdm.56FE9F0D8D744263886F738D74F63BB1.edm" hidden="1">#REF!</definedName>
    <definedName name="_bdm.5702863b78dc4f49af245021c929252d.edm" hidden="1">#REF!</definedName>
    <definedName name="_bdm.5704BFD3C351435FBFF2A58DBFED1769.edm" hidden="1">#REF!</definedName>
    <definedName name="_bdm.5709B15A8809448AA850D5E2D92DD4BF.edm" hidden="1">#REF!</definedName>
    <definedName name="_bdm.57375B750A8C43A1B0A990595BCFC3E3.edm" hidden="1">#REF!</definedName>
    <definedName name="_bdm.57456AC986BE4318AEB4C53693E40C51.edm" hidden="1">#REF!</definedName>
    <definedName name="_bdm.574B76CB924240FA9E3E3ECDB83CA353.edm" hidden="1">#REF!</definedName>
    <definedName name="_bdm.574D92D1B4584250AAEEBBD05AB5889F.edm" hidden="1">#REF!</definedName>
    <definedName name="_bdm.5782BCA77CB0440AB50484458921DE2A.edm" hidden="1">#REF!</definedName>
    <definedName name="_bdm.5786E56C58544FB59CD241C63E5BE188.edm" hidden="1">#REF!</definedName>
    <definedName name="_bdm.57976F13ADD04C6EAFADED5F894625F3.edm" hidden="1">#REF!</definedName>
    <definedName name="_bdm.5797BD9599B74B398472CA02F3B856BE.edm" hidden="1">#REF!</definedName>
    <definedName name="_bdm.57A736A9C8B04957A2FC3BD0AF467E79.edm" hidden="1">#REF!</definedName>
    <definedName name="_bdm.57B70C567D5F4227BB977E78E45EFD9B.edm" hidden="1">#REF!</definedName>
    <definedName name="_bdm.57B8C5E6B0824FD3884D62CEB1859F13.edm" hidden="1">#REF!</definedName>
    <definedName name="_bdm.57CD0F3DE861402A9AD2DE8E120F0BB9.edm" hidden="1">#REF!</definedName>
    <definedName name="_bdm.57D0999B94934A3AA48A434B4B09D6AC.edm" hidden="1">#REF!</definedName>
    <definedName name="_bdm.57E962FAFEBF45679D6F275136777C6E.edm" hidden="1">#REF!</definedName>
    <definedName name="_bdm.57F3137C9A2644FABA20D8D435CB4400.edm" hidden="1">#REF!</definedName>
    <definedName name="_bdm.57F6D10F33DD461EB4F524241C1D4ED7.edm" hidden="1">#REF!</definedName>
    <definedName name="_bdm.57F71F395ECF471EA9194E009106D020.edm" hidden="1">#REF!</definedName>
    <definedName name="_bdm.57F77F715DAA47918169055795A57C8D.edm" hidden="1">#REF!</definedName>
    <definedName name="_bdm.57F9D87B0F2745AC8CA30AA3A23915D7.edm" hidden="1">#REF!</definedName>
    <definedName name="_bdm.5801579766E7424C99A7F9AFDF4FE4D8.edm" hidden="1">#REF!</definedName>
    <definedName name="_bdm.58048798D50246AEB494675154B2184C.edm" hidden="1">#REF!</definedName>
    <definedName name="_bdm.5807B1CC4FDD4F45929AC39C59BCA29F.edm" hidden="1">#REF!</definedName>
    <definedName name="_bdm.58098e15abaa4765bd3fc0f20d069ae7.edm" hidden="1">#REF!</definedName>
    <definedName name="_bdm.581025CA2D6D4EAC8F2D43D610854337.edm" hidden="1">#REF!</definedName>
    <definedName name="_bdm.58156D09E0474CEF889A30021689F2B2.edm" hidden="1">#REF!</definedName>
    <definedName name="_bdm.581D4FC230AB4692B5EDE0E9AF14A546.edm" hidden="1">#REF!</definedName>
    <definedName name="_bdm.583AA1AAD3714F76BB9B3D4AB94E7B44.edm" hidden="1">#REF!</definedName>
    <definedName name="_bdm.5849B0AA5BCF4321BFFBD651B0B0A18D.edm" hidden="1">#REF!</definedName>
    <definedName name="_bdm.585671B15154482E8A9FD4DF6FF772B8.edm" hidden="1">#REF!</definedName>
    <definedName name="_bdm.5863DB07BA4D40E28DFCC76D641695AC.edm" hidden="1">#REF!</definedName>
    <definedName name="_bdm.58646332B6B8476A8206083F395FBAAF.edm" hidden="1">#REF!</definedName>
    <definedName name="_bdm.586F5EEE01B841A892BFB2A32CB0DE94.edm" hidden="1">#REF!</definedName>
    <definedName name="_bdm.5874B5DDA7604DF1A8C7BDA1A217A12D.edm" hidden="1">#REF!</definedName>
    <definedName name="_bdm.587656B2771A4E348140969B41939F87.edm" hidden="1">#REF!</definedName>
    <definedName name="_bdm.58ACE0BF91704D45B64A65F4EB9A9249.edm" hidden="1">#REF!</definedName>
    <definedName name="_bdm.58AE7118819C4CC78D954C44F3E3F50A.edm" hidden="1">#REF!</definedName>
    <definedName name="_bdm.58B0176A917C47AD8B5632A7A1A3230E.edm" hidden="1">#REF!</definedName>
    <definedName name="_bdm.58B172531C1E479CA1FE0A5DA314BE20.edm" hidden="1">#REF!</definedName>
    <definedName name="_bdm.58C5B6FD415644219B9DCE1362AB5C82.edm" hidden="1">#REF!</definedName>
    <definedName name="_bdm.58CD6EC0255F40E290DCBBD136BC6ADE.edm" hidden="1">#REF!</definedName>
    <definedName name="_bdm.58E4A7EE7A064CC9AB03F268F21ED755.edm" hidden="1">#REF!</definedName>
    <definedName name="_bdm.58E92CFBCC464EB691E34559F228ACA1.edm" hidden="1">#REF!</definedName>
    <definedName name="_bdm.58F11BE287494FE980859970A50DD24C.edm" hidden="1">#REF!</definedName>
    <definedName name="_bdm.59032B8E75B34FD4AD83BBC554ADC1C7.edm" hidden="1">#REF!</definedName>
    <definedName name="_bdm.59155D6709DB42749AFEDE178AF1D932.edm" hidden="1">#REF!</definedName>
    <definedName name="_bdm.59202DF607CA4B77833B8862D9BA29D2.edm" hidden="1">#REF!</definedName>
    <definedName name="_bdm.592B425587774D10BCDEBA0DF70DAC17.edm" hidden="1">#REF!</definedName>
    <definedName name="_bdm.592E20CA2E20462C9E592BB81A144FF5.edm" hidden="1">#REF!</definedName>
    <definedName name="_bdm.595DAA4EBC2F4F83879D650FCCACD565.edm" hidden="1">#REF!</definedName>
    <definedName name="_bdm.5965873221B54A3E841476AF40FEA946.edm" hidden="1">#REF!</definedName>
    <definedName name="_bdm.596E60CF19C54D4FB1031403BB3184E1.edm" hidden="1">#REF!</definedName>
    <definedName name="_bdm.5977FBA3869D48FCBE9FD32776159BEB.edm" hidden="1">#REF!</definedName>
    <definedName name="_bdm.597AEF2B71EB42B0B698BCE7BC2F5AB7.edm" hidden="1">#REF!</definedName>
    <definedName name="_bdm.598DDB56EC284038B5BADD273968BACC.edm" hidden="1">#REF!</definedName>
    <definedName name="_bdm.59929CF6B97749589225E0DD4F604759.edm" hidden="1">#REF!</definedName>
    <definedName name="_bdm.59997D7113454EA2BA01D356C0C5C71A.edm" hidden="1">#REF!</definedName>
    <definedName name="_bdm.599B6F65C0BB42E4B098B4EEB1E15F3A.edm" hidden="1">#REF!</definedName>
    <definedName name="_bdm.599F9B14849A45D3AACA3C40BAADD578.edm" hidden="1">#REF!</definedName>
    <definedName name="_bdm.59AA8085117F44F2828327B9A818DBBD.edm" hidden="1">#REF!</definedName>
    <definedName name="_bdm.59AF6DCF80B84C6A97A5FBC974AF353D.edm" hidden="1">#REF!</definedName>
    <definedName name="_bdm.59B3C581C1F348F4BFBF4C64A2DA1E97.edm" hidden="1">#REF!</definedName>
    <definedName name="_bdm.59C475D399FF460C827F4CDE8A21A240.edm" hidden="1">#REF!</definedName>
    <definedName name="_bdm.59CC4B858FB84D9484A10672EAEC6DF7.edm" hidden="1">#REF!</definedName>
    <definedName name="_bdm.59D8D8F30C944E649BA978D1DA5F2DCE.edm" hidden="1">#REF!</definedName>
    <definedName name="_bdm.59ED4E6B63FE433799DEAF543827FA6D.edm" hidden="1">#REF!</definedName>
    <definedName name="_bdm.59FA7180C2B9410E8EA987621B35493E.edm" hidden="1">#REF!</definedName>
    <definedName name="_bdm.5A0013C32E914653A2F68B3806332106.edm" hidden="1">#REF!</definedName>
    <definedName name="_bdm.5A0A0603137E4DAF831B1572151C1F27.edm" hidden="1">#REF!</definedName>
    <definedName name="_bdm.5A0CC978A5CF416688BE3A285108C1EB.edm" hidden="1">#REF!</definedName>
    <definedName name="_bdm.5A12142069CE4D3CB54A1EEA7B9A6F2A.edm" hidden="1">#REF!</definedName>
    <definedName name="_bdm.5A1C4CF21E0B48B19E39B6CC67A040DB.edm" hidden="1">#REF!</definedName>
    <definedName name="_bdm.5A329558DEC5478299CB93D56685BDCB.edm" hidden="1">#REF!</definedName>
    <definedName name="_bdm.5A41808159CE46FDA18C4980142738F6.edm" hidden="1">#REF!</definedName>
    <definedName name="_bdm.5A48EFF3227D485EB26CC76461EE2897.edm" hidden="1">#REF!</definedName>
    <definedName name="_bdm.5A5AEE00C4B04A8C8ACADFFE0DC3C334.edm" hidden="1">#REF!</definedName>
    <definedName name="_bdm.5A644859708A49E3B98C6775492593F8.edm" hidden="1">#REF!</definedName>
    <definedName name="_bdm.5A77FC3BE3AA492E8090ECF16AA2E2F3.edm" hidden="1">#REF!</definedName>
    <definedName name="_bdm.5A7A3B565CD7411F96E20F68418A2C28.edm" hidden="1">#REF!</definedName>
    <definedName name="_bdm.5A7DE1D5389D4E45B80CFCEE8DFD4AC7.edm" hidden="1">#REF!</definedName>
    <definedName name="_bdm.5A86DD87550B4393812BA86EA388D65F.edm" hidden="1">#REF!</definedName>
    <definedName name="_bdm.5A9EA84E7B1C4CD08982B00CEC8BF60E.edm" hidden="1">#REF!</definedName>
    <definedName name="_bdm.5AA9932C89DD4779B6C8FC3EE7894959.edm" hidden="1">#REF!</definedName>
    <definedName name="_bdm.5AB1C6314DD441119ECD1D23D5FFEC1F.edm" hidden="1">#REF!</definedName>
    <definedName name="_bdm.5AB54DE8E083413DB90AFE4C6723EB2E.edm" hidden="1">#REF!</definedName>
    <definedName name="_bdm.5AB85B28B13849E9912EB06FEA0DD829.edm" hidden="1">#REF!</definedName>
    <definedName name="_bdm.5AD89437D53A45B58CD8C31F6CDDEDED.edm" hidden="1">#REF!</definedName>
    <definedName name="_bdm.5AFA7338BA084B2EB31AF78D4903D199.edm" hidden="1">#REF!</definedName>
    <definedName name="_bdm.5B0CDCAD627F4B07A8E5D8FAC7BA585A.edm" hidden="1">#REF!</definedName>
    <definedName name="_bdm.5B125C5C9079452297D59B763D876DB0.edm" hidden="1">#REF!</definedName>
    <definedName name="_bdm.5B210C5C10E04952B97C4B6D26387565.edm" hidden="1">#REF!</definedName>
    <definedName name="_bdm.5B224A9D9E6E42B4BC8915B3BB7E5564.edm" hidden="1">#REF!</definedName>
    <definedName name="_bdm.5B4680F4748242C88531FB99DA45C2E2.edm" hidden="1">#REF!</definedName>
    <definedName name="_bdm.5B53B1CADF1B47F0957D4AFCE3D6159E.edm" hidden="1">#REF!</definedName>
    <definedName name="_bdm.5B55259F12A84E27BFB46F56F328AE53.edm" hidden="1">#REF!</definedName>
    <definedName name="_bdm.5B59FA129FAD44369582002BD3528DC0.edm" hidden="1">#REF!</definedName>
    <definedName name="_bdm.5B5FB73C598C44E5BEC91E047AD80590.edm" hidden="1">#REF!</definedName>
    <definedName name="_bdm.5B64B0EFA1474EA681EB9C2FD0E7D1CF.edm" hidden="1">#REF!</definedName>
    <definedName name="_bdm.5B6D051CCF0044FD88534B08F2D96740.edm" hidden="1">#REF!</definedName>
    <definedName name="_bdm.5BA7E69B1A8A4A1CBE4DB8B0FFD69CC2.edm" hidden="1">#REF!</definedName>
    <definedName name="_bdm.5BAFCEF8688046FF9FBFC9CCB70E2676.edm" hidden="1">#REF!</definedName>
    <definedName name="_bdm.5BB9C075AC234854896C426B078507B8.edm" hidden="1">#REF!</definedName>
    <definedName name="_bdm.5BC3B4E42E8049D1B92AC314EAF2E4F6.edm" hidden="1">#REF!</definedName>
    <definedName name="_bdm.5BC96A8312A348A1839AFAFA20745825.edm" hidden="1">#REF!</definedName>
    <definedName name="_bdm.5BD57DC6FC3443CB805720EEFF9875BD.edm" hidden="1">#REF!</definedName>
    <definedName name="_bdm.5BD5C97102374743BCBE0AB8237A8A9C.edm" hidden="1">#REF!</definedName>
    <definedName name="_bdm.5BE9FB7BE22B4051BC61E7E3BC6F48D2.edm" hidden="1">#REF!</definedName>
    <definedName name="_bdm.5BEFCFF07BF74580AC8F06C56976EDF4.edm" hidden="1">#REF!</definedName>
    <definedName name="_bdm.5BF686EF82C742B8A94A60F6B9EDF0C9.edm" hidden="1">#REF!</definedName>
    <definedName name="_bdm.5BF6F3B6E61143A790979B7395425E2A.edm" hidden="1">#REF!</definedName>
    <definedName name="_bdm.5BFFB2851C554E88B6D11FA79FF5CD32.edm" hidden="1">#REF!</definedName>
    <definedName name="_bdm.5C019BDFD8614BE6856E71F41348140E.edm" hidden="1">#REF!</definedName>
    <definedName name="_bdm.5C03CE3C9B5F47A398A8DF43A75D06C7.edm" hidden="1">#REF!</definedName>
    <definedName name="_bdm.5C05C786C5434A8FB0F684009303334F.edm" hidden="1">#REF!</definedName>
    <definedName name="_bdm.5C163B6966994DC68653F41A3858BCA7.edm" hidden="1">#REF!</definedName>
    <definedName name="_bdm.5C173CF4B01846038BE941C5CCFF0F91.edm" hidden="1">#REF!</definedName>
    <definedName name="_bdm.5C317A89EF694AAEB99C87156CEB6763.edm" hidden="1">#REF!</definedName>
    <definedName name="_bdm.5C39FF0A46AB4CB2A0B17D2160FB6437.edm" hidden="1">#REF!</definedName>
    <definedName name="_bdm.5C4700A195664307A2444F28DD047A6B.edm" hidden="1">#REF!</definedName>
    <definedName name="_bdm.5C4FE1C947DE4CEFA7889C6ACA1FE1CE.edm" hidden="1">#REF!</definedName>
    <definedName name="_bdm.5C533CDE4E6549DEA7BABF37FF2E6071.edm" hidden="1">#REF!</definedName>
    <definedName name="_bdm.5C629FFF13114AD9A0521A9DCAB75725.edm" hidden="1">#REF!</definedName>
    <definedName name="_bdm.5C6F5DBAE9164D65B06671819B8D41DC.edm" hidden="1">#REF!</definedName>
    <definedName name="_bdm.5C741D5B28CA4270B604EDE2CC12377B.edm" hidden="1">#REF!</definedName>
    <definedName name="_bdm.5C7428D438AB422689D20CCC9940455E.edm" hidden="1">#REF!</definedName>
    <definedName name="_bdm.5C8D781CF9E54AACB6DB05344899BDB2.edm" hidden="1">#REF!</definedName>
    <definedName name="_bdm.5C8E94E38EAA45A7A5712F7673DB31CC.edm" hidden="1">#REF!</definedName>
    <definedName name="_bdm.5C9B2E62EA5F4AAF8C57D9E1326AAD4D.edm" hidden="1">#REF!</definedName>
    <definedName name="_bdm.5CAB417979CA4B368FC4898A442DC498.edm" hidden="1">#REF!</definedName>
    <definedName name="_bdm.5CB7B8F039E54425AB030EE869A3F82B.edm" hidden="1">#REF!</definedName>
    <definedName name="_bdm.5CBC2257AA2249A58719AB8F930C5A45.edm" hidden="1">#REF!</definedName>
    <definedName name="_bdm.5CBC990464C049E4B804BF92A90328E1.edm" hidden="1">#REF!</definedName>
    <definedName name="_bdm.5CC1CB93294E42F78B36E3AA12FD13EF.edm" hidden="1">#REF!</definedName>
    <definedName name="_bdm.5CCD267465794AA2A055EEF840964366.edm" hidden="1">#REF!</definedName>
    <definedName name="_bdm.5CCF522C9AD249FA98D4DDE9FC0A898E.edm" hidden="1">#REF!</definedName>
    <definedName name="_bdm.5CDFEE2DDB0C4DC29E87E256011BC9F5.edm" hidden="1">#REF!</definedName>
    <definedName name="_bdm.5CE424CAAA164C5EA3270FCCBAC8CB3A.edm" hidden="1">#REF!</definedName>
    <definedName name="_bdm.5D020F6F402843E2B7F9CE4CFF64FA5F.edm" hidden="1">#REF!</definedName>
    <definedName name="_bdm.5D036AB635B74824B7BFC9F69788ED37.edm" hidden="1">#REF!</definedName>
    <definedName name="_bdm.5D2EB164F08E486084C6238C7168A69D.edm" hidden="1">#REF!</definedName>
    <definedName name="_bdm.5D36BC69134B48CF89965E60EE13B6F0.edm" hidden="1">#REF!</definedName>
    <definedName name="_bdm.5D3A395486564A2DBD8F5AF6A4296AC2.edm" hidden="1">#REF!</definedName>
    <definedName name="_bdm.5D4806E66895468AA0A6DFE3D8CE5043.edm" hidden="1">#REF!</definedName>
    <definedName name="_bdm.5D532554516746368C36B3C7A8A292CF.edm" hidden="1">#REF!</definedName>
    <definedName name="_bdm.5D599314BF2549B98B4C61EDF5C3BB87.edm" hidden="1">#REF!</definedName>
    <definedName name="_bdm.5D6F24DC7A0A4DB08D412D2745A633EA.edm" hidden="1">#REF!</definedName>
    <definedName name="_bdm.5D70C52BA0774785A15DF721622947AB.edm" hidden="1">#REF!</definedName>
    <definedName name="_bdm.5D80F0A5ACA14FBB9416ED0818A75E7D.edm" hidden="1">#REF!</definedName>
    <definedName name="_bdm.5D96C5ACD51C4BF798DA7FA1CF202764.edm" hidden="1">#REF!</definedName>
    <definedName name="_bdm.5DAC4F4222714F60B91C3391132AD940.edm" hidden="1">#REF!</definedName>
    <definedName name="_bdm.5DBC68FFCDBF445C9E6D4DF6872F56BE.edm" hidden="1">#REF!</definedName>
    <definedName name="_bdm.5DC08049FA8A4D0F86BE17A8BBFA786F.edm" hidden="1">#REF!</definedName>
    <definedName name="_bdm.5DC6819EC34441BCB28E0FFE2CA36DB6.edm" hidden="1">#REF!</definedName>
    <definedName name="_bdm.5DD027165B614F2E964AAA59A156C169.edm" hidden="1">#REF!</definedName>
    <definedName name="_bdm.5DF40A55DC4447D88832693EE82BEF75.edm" hidden="1">#REF!</definedName>
    <definedName name="_bdm.5DF481C49DDC4ACEBDE3A276EF554567.edm" hidden="1">#REF!</definedName>
    <definedName name="_bdm.5DF4DD3CF5824623ADA34761D34C2278.edm" hidden="1">#REF!</definedName>
    <definedName name="_bdm.5DF58B6A87F24D5C9A69D2396233FC47.edm" hidden="1">#REF!</definedName>
    <definedName name="_bdm.5E00738C6F924BCBB2BC33901922C058.edm" hidden="1">#REF!</definedName>
    <definedName name="_bdm.5E0CA06673B242D4A33363828268CE0F.edm" hidden="1">#REF!</definedName>
    <definedName name="_bdm.5E1F284F8DE843BAA2CE49CF21F6D558.edm" hidden="1">#REF!</definedName>
    <definedName name="_bdm.5E1F585A259B436EA7C8DBB74725C69A.edm" hidden="1">#REF!</definedName>
    <definedName name="_bdm.5E228853874A4BE9A923A5D580379A4E.edm" hidden="1">#REF!</definedName>
    <definedName name="_bdm.5E238AE0F954483C84C98BEDC577BFBB.edm" hidden="1">#REF!</definedName>
    <definedName name="_bdm.5E2412E1BC9F412F9A6D3E5FE1164712.edm" hidden="1">#REF!</definedName>
    <definedName name="_bdm.5E251B42C8CD409E9F1AB4CB5287CCE1.edm" hidden="1">#REF!</definedName>
    <definedName name="_bdm.5E3C7638596345B0AB5089F10F75ED3E.edm" hidden="1">#REF!</definedName>
    <definedName name="_bdm.5E4003F24E814CD7AC6CF5693C5CE685.edm" hidden="1">#REF!</definedName>
    <definedName name="_bdm.5E511BDF30E945CC9BF5059A53C94B9F.edm" hidden="1">#REF!</definedName>
    <definedName name="_bdm.5E58A60FB89E49118EA9F21B0257AB7D.edm" hidden="1">#REF!</definedName>
    <definedName name="_bdm.5E6AC28CE8614984AFC85669A246E2B9.edm" hidden="1">#REF!</definedName>
    <definedName name="_bdm.5E74CFF1C8494C6A917721F3C200B53C.edm" hidden="1">#REF!</definedName>
    <definedName name="_bdm.5E7AAA3CFF064BAF8F9DEF13B9DD89CA.edm" hidden="1">#REF!</definedName>
    <definedName name="_bdm.5E7EAD8A0BC84BE98270CC8315AACF92.edm" hidden="1">#REF!</definedName>
    <definedName name="_bdm.5E90BFB59CBA4B9CA176D75506A40D9F.edm" hidden="1">#REF!</definedName>
    <definedName name="_bdm.5EA21F86C92C43DBAF6BE4ECE72FABD9.edm" hidden="1">#REF!</definedName>
    <definedName name="_bdm.5EB3B6F4EDE94C109E68645D1C0D845A.edm" hidden="1">#REF!</definedName>
    <definedName name="_bdm.5EBDF94533264CC2A8E24C1C36F637E1.edm" hidden="1">#REF!</definedName>
    <definedName name="_bdm.5EBDFAB28B8E4832A7A60CAA2C36FAF5.edm" hidden="1">#REF!</definedName>
    <definedName name="_bdm.5EC13078DBF74D99974042CE55B0F442.edm" hidden="1">#REF!</definedName>
    <definedName name="_bdm.5ED6A19B5E1F4BE793CD5692BF41D2AF.edm" hidden="1">#REF!</definedName>
    <definedName name="_bdm.5EDDFA8943124404B95D8AFE43B3C6DC.edm" hidden="1">#REF!</definedName>
    <definedName name="_bdm.5F071CB2B9574FF2ACE54B10A10DAE7F.edm" hidden="1">#REF!</definedName>
    <definedName name="_bdm.5F10ABAE2C944B8085CE89DEDA2C5DA7.edm" hidden="1">#REF!</definedName>
    <definedName name="_bdm.5F202AC0281E4AE48CD9C414BA4266AF.edm" hidden="1">#REF!</definedName>
    <definedName name="_bdm.5F29C4267CA14F048DA7635F84B33118.edm" hidden="1">#REF!</definedName>
    <definedName name="_bdm.5F2B30A39B5B4578A090967EE5509948.edm" hidden="1">#REF!</definedName>
    <definedName name="_bdm.5F36A14428054D10BF13B5B7180651EB.edm" hidden="1">#REF!</definedName>
    <definedName name="_bdm.5F370320843D47A6B57AF4215ACD1017.edm" hidden="1">#REF!</definedName>
    <definedName name="_bdm.5F3A76ABE8CB483CA237E51CF9D92A08.edm" hidden="1">#REF!</definedName>
    <definedName name="_bdm.5F3B15DAB6F74A2DB76FDF09CD2E2222.edm" hidden="1">#REF!</definedName>
    <definedName name="_bdm.5F3C3EEE32A34CF89079F65B94BA10B2.edm" hidden="1">#REF!</definedName>
    <definedName name="_bdm.5F3CA6693D3742E59E9952BD0898CB1E.edm" hidden="1">#REF!</definedName>
    <definedName name="_bdm.5F54F08ADB20439998D42A41F081F6FA.edm" hidden="1">#REF!</definedName>
    <definedName name="_bdm.5F63481F387240F59A90287041B1B8A4.edm" hidden="1">#REF!</definedName>
    <definedName name="_bdm.5F69753098334C3D8A25F957A935552C.edm" hidden="1">#REF!</definedName>
    <definedName name="_bdm.5F6C644829A649C99304CA5FA2F99F41.edm" hidden="1">#REF!</definedName>
    <definedName name="_bdm.5F7A18F64CF84C2E9F7EF44ED7E80B24.edm" hidden="1">#REF!</definedName>
    <definedName name="_bdm.5F7C6D8C0DDA4285B4296847E94C6A0C.edm" hidden="1">#REF!</definedName>
    <definedName name="_bdm.5F833D794C604957ADC9906081B08067.edm" hidden="1">#REF!</definedName>
    <definedName name="_bdm.5F88EF2C7F7A4186963791A569A1E3B8.edm" hidden="1">#REF!</definedName>
    <definedName name="_bdm.5F8B33E337A0494499AC9A63184238C1.edm" hidden="1">#REF!</definedName>
    <definedName name="_bdm.5F8EA1158AFD4F658ED272992CDD085A.edm" hidden="1">#REF!</definedName>
    <definedName name="_bdm.5FA01723D8F64A86B75E6E0B93739903.edm" hidden="1">#REF!</definedName>
    <definedName name="_bdm.5FBBB960B9FA4A809AE9471ED72208EE.edm" hidden="1">#REF!</definedName>
    <definedName name="_bdm.5FC1FE2A580E4C5288C5F1F3314C92DD.edm" hidden="1">#REF!</definedName>
    <definedName name="_bdm.5FC8FEC4F4564DC5A3B9CCA0A42BF390.edm" hidden="1">#REF!</definedName>
    <definedName name="_bdm.5FCF31670A5944099DFBE6A345C1528A.edm" hidden="1">#REF!</definedName>
    <definedName name="_bdm.5FD4B56E0C70485BA0A076A4565AFA1A.edm" hidden="1">#REF!</definedName>
    <definedName name="_bdm.5FD57A87ADFA46FBA3ADE8DC3E59B7D3.edm" hidden="1">#REF!</definedName>
    <definedName name="_bdm.5FE9870060334A8D99B82F80B266AF2E.edm" hidden="1">#REF!</definedName>
    <definedName name="_bdm.5FF0F006EA7444F49F4F083A3A64DA9E.edm" hidden="1">#REF!</definedName>
    <definedName name="_bdm.5FF8B8FD0C2246C99F849B8056309C75.edm" hidden="1">#REF!</definedName>
    <definedName name="_bdm.600082E6D58149C69555ACDE171848F1.edm" hidden="1">#REF!</definedName>
    <definedName name="_bdm.600D5D18FE574CCA90BEFDD94D57247D.edm" hidden="1">#REF!</definedName>
    <definedName name="_bdm.600F474BE1C24EE18AA8DC1E9B4DEE2C.edm" hidden="1">#REF!</definedName>
    <definedName name="_bdm.60128CCEEFB94F29BE0798FCF8AC80FD.edm" hidden="1">#REF!</definedName>
    <definedName name="_bdm.6032111A9551410FA47A747C46D9F92B.edm" hidden="1">#REF!</definedName>
    <definedName name="_bdm.6054478F2DCF4F88A655C009AC4340A1.edm" hidden="1">#REF!</definedName>
    <definedName name="_bdm.605E58A5D18248D786A715E9D2A2DD53.edm" hidden="1">#REF!</definedName>
    <definedName name="_bdm.60639F3957B1444583C51D47FBE0FA93.edm" hidden="1">#REF!</definedName>
    <definedName name="_bdm.606980C8B93746A2B219F76E0968B93F.edm" hidden="1">#REF!</definedName>
    <definedName name="_bdm.606CDB8D048947F1BA24896854FE39F4.edm" hidden="1">#REF!</definedName>
    <definedName name="_bdm.606F866A694C4D3EBE85B33AB0ED04FE.edm" hidden="1">#REF!</definedName>
    <definedName name="_bdm.6070156102A943F49CE3D2D6C04D7DEA.edm" hidden="1">#REF!</definedName>
    <definedName name="_bdm.607314A9D8F54B6EBEA8A833764E0149.edm" hidden="1">#REF!</definedName>
    <definedName name="_bdm.6077720BEE0F4FB193199744AE89D5A2.edm" hidden="1">#REF!</definedName>
    <definedName name="_bdm.608399E5D45C406B8BF2DC85C2DA6B11.edm" hidden="1">#REF!</definedName>
    <definedName name="_bdm.6089FFF9960F4CD7867BDA11E53D536C.edm" hidden="1">#REF!</definedName>
    <definedName name="_bdm.609BA1608A484F778C5D13BA443ECF70.edm" hidden="1">#REF!</definedName>
    <definedName name="_bdm.60C89EC574344A32BC3F4278FA3FA0E1.edm" hidden="1">#REF!</definedName>
    <definedName name="_bdm.60CEB298361A418890A802BC6AFF946E.edm" hidden="1">#REF!</definedName>
    <definedName name="_bdm.60D720442C6945C3899822BF8B716571.edm" hidden="1">#REF!</definedName>
    <definedName name="_bdm.60E958554E1344BBB5F6E0F547732601.edm" hidden="1">#REF!</definedName>
    <definedName name="_bdm.60EB1EE64F5C4E3EAA0714704C1FAB15.edm" hidden="1">#REF!</definedName>
    <definedName name="_bdm.60F6EB3C741C44E190FC240D349550D6.edm" hidden="1">#REF!</definedName>
    <definedName name="_bdm.60FAD0BFA511473583FCD4E8448A898D.edm" hidden="1">#REF!</definedName>
    <definedName name="_bdm.6111E23FFE464F3AB5E3AFE51B2FF338.edm" hidden="1">#REF!</definedName>
    <definedName name="_bdm.61139430A3CE4261B3D9846D1AE45E56.edm" hidden="1">#REF!</definedName>
    <definedName name="_bdm.613C78E9DFDF4FAEBF2F13A100C371F3.edm" hidden="1">#REF!</definedName>
    <definedName name="_bdm.6140047688714504ABABF0EC1B7239E3.edm" hidden="1">#REF!</definedName>
    <definedName name="_bdm.6140EB327EE6471EAF603375A4896ADA.edm" hidden="1">#REF!</definedName>
    <definedName name="_bdm.6152582B45D14E9FA9BA0E7E229C1705.edm" hidden="1">#REF!</definedName>
    <definedName name="_bdm.6174A5A9712F4B9E8866CECC31210D3B.edm" hidden="1">#REF!</definedName>
    <definedName name="_bdm.6177F85856A84BDFA04149AB72F0C39A.edm" hidden="1">#REF!</definedName>
    <definedName name="_bdm.618596DB28834C2895B817F08E63EACA.edm" hidden="1">#REF!</definedName>
    <definedName name="_bdm.61905D1FBF39454D9AEFE9CAD96C1EBD.edm" hidden="1">#REF!</definedName>
    <definedName name="_bdm.61958C649E544B4A9972D232F1742AA4.edm" hidden="1">#REF!</definedName>
    <definedName name="_bdm.619E18EC0508446CBB631B244E1F9DE3.edm" hidden="1">#REF!</definedName>
    <definedName name="_bdm.61BF60BB202B44779E56344BE536E126.edm" hidden="1">#REF!</definedName>
    <definedName name="_bdm.61C786601A844A15B2D429E9020184F8.edm" hidden="1">#REF!</definedName>
    <definedName name="_bdm.61CADE045041424FA5AA12A63563D5C0.edm" hidden="1">#REF!</definedName>
    <definedName name="_bdm.61D7A8BA433A419986A675324CD53EEB.edm" hidden="1">#REF!</definedName>
    <definedName name="_bdm.61E2B736A9784B3E9EF7353B9B6D8620.edm" hidden="1">#REF!</definedName>
    <definedName name="_bdm.61E62FBF164B4AC9BAF03A4A2594A440.edm" hidden="1">#REF!</definedName>
    <definedName name="_bdm.61E73F94CE5D42288C1F1252ED6F50DB.edm" hidden="1">#REF!</definedName>
    <definedName name="_bdm.61F424E44F5E461EB3AC2B6BB05A58F0.edm" hidden="1">#REF!</definedName>
    <definedName name="_bdm.620354F4EB05415F8819A8D4264928DB.edm" hidden="1">#REF!</definedName>
    <definedName name="_bdm.6222F9C579D744F49025420D21C737C5.edm" hidden="1">#REF!</definedName>
    <definedName name="_bdm.62242F1AF0364214848CDCB711F3E477.edm" hidden="1">#REF!</definedName>
    <definedName name="_bdm.622D4C002AE64FFC852A14240D490494.edm" hidden="1">#REF!</definedName>
    <definedName name="_bdm.623DB0AEB2564285A19593999AFEB3C9.edm" hidden="1">#REF!</definedName>
    <definedName name="_bdm.6244535460334F2F97923DF3AC7DA1B2.edm" hidden="1">#REF!</definedName>
    <definedName name="_bdm.624D302606FF466AB5D4358C8F0A24D8.edm" hidden="1">#REF!</definedName>
    <definedName name="_bdm.62590FD102C044DEBE9C226B61968F97.edm" hidden="1">#REF!</definedName>
    <definedName name="_bdm.625F85BF012840B6B8088DC3A8A9C980.edm" hidden="1">#REF!</definedName>
    <definedName name="_bdm.627A8D8258684D56ACC2FC92D838D56A.edm" hidden="1">#REF!</definedName>
    <definedName name="_bdm.62A41B9B5258413D9A71364473190CF4.edm" hidden="1">#REF!</definedName>
    <definedName name="_bdm.62A5D35BF1B1486883CCA38E5D0DBEF9.edm" hidden="1">#REF!</definedName>
    <definedName name="_bdm.62B2E76234A647498EEAD81AD955CEB7.edm" hidden="1">#REF!</definedName>
    <definedName name="_bdm.62B319E34EE64200ADA54F59C950BC89.edm" hidden="1">#REF!</definedName>
    <definedName name="_bdm.62BBD5F7BE2244819BC61B4743D1A1EA.edm" hidden="1">#REF!</definedName>
    <definedName name="_bdm.62BD9A01D6DD404EAD023DC563294C86.edm" hidden="1">#REF!</definedName>
    <definedName name="_bdm.62C0EA718BB2476E976F0B45698B0A19.edm" hidden="1">#REF!</definedName>
    <definedName name="_bdm.62CAC893DB894DDCB80ABC62F70CC839.edm" hidden="1">#REF!</definedName>
    <definedName name="_bdm.62E87AE8122E4169A99CFC2F570FB6B4.edm" hidden="1">#REF!</definedName>
    <definedName name="_bdm.62EAEFC4C6BB4702AD35B9E74A46C64E.edm" hidden="1">#REF!</definedName>
    <definedName name="_bdm.6313527F9D2647CFBE440E65988FA25A.edm" hidden="1">#REF!</definedName>
    <definedName name="_bdm.632FEF5DB4A34598BA71365C602B5DD7.edm" hidden="1">#REF!</definedName>
    <definedName name="_bdm.6334799C2B2847B3B9F6CA1436A5B815.edm" hidden="1">#REF!</definedName>
    <definedName name="_bdm.633DB09AB5434A66AB0671F0D9452F7A.edm" hidden="1">#REF!</definedName>
    <definedName name="_bdm.633EFE529CD44F3AB2750498FA3E549C.edm" hidden="1">#REF!</definedName>
    <definedName name="_bdm.635C081C5D524D0599B1F6B7AF38D097.edm" hidden="1">#REF!</definedName>
    <definedName name="_bdm.6363051A3AF049C68CDBFD39D018605D.edm" hidden="1">#REF!</definedName>
    <definedName name="_bdm.63669E974FE444AFAE4B5DA2B3600E9C.edm" hidden="1">#REF!</definedName>
    <definedName name="_bdm.6366B8C503194830A47CDAA0CDE05EE5.edm" hidden="1">#REF!</definedName>
    <definedName name="_bdm.636B163A9B014B4C9DCB209E22178B04.edm" hidden="1">#REF!</definedName>
    <definedName name="_bdm.6377A6419EB44F538053A3A14C52360D.edm" hidden="1">#REF!</definedName>
    <definedName name="_bdm.6383E583F3C147E991859DCADB8F765F.edm" hidden="1">#REF!</definedName>
    <definedName name="_bdm.639485B07AD245088F457FBAB782CDFD.edm" hidden="1">#REF!</definedName>
    <definedName name="_bdm.639552F08ABB4F87921E8AF8BA6846FE.edm" hidden="1">#REF!</definedName>
    <definedName name="_bdm.6399A77FDE864FAD9863BB0DA2DDC501.edm" hidden="1">#REF!</definedName>
    <definedName name="_bdm.639D39FBF95146AE810D9AC841E7EFB9.edm" hidden="1">#REF!</definedName>
    <definedName name="_bdm.63A953F1FFD942A8BBD81E812CA631E9.edm" hidden="1">#REF!</definedName>
    <definedName name="_bdm.63AF30BEBDB94DAEA3002F0DBF9BB64A.edm" hidden="1">#REF!</definedName>
    <definedName name="_bdm.63B49498C76F474889758F34F496A240.edm" hidden="1">#REF!</definedName>
    <definedName name="_bdm.63BAA216F8F94FB4AFB2651ED5180B4A.edm" hidden="1">#REF!</definedName>
    <definedName name="_bdm.63C17036B9A74A9D84A91DE090DB17B9.edm" hidden="1">#REF!</definedName>
    <definedName name="_bdm.63C7FA05389141B08E1FE6055C634BA9.edm" hidden="1">#REF!</definedName>
    <definedName name="_bdm.63D338F99E954B909D062F990250996A.edm" hidden="1">#REF!</definedName>
    <definedName name="_bdm.63E49396AEDA4D7BBA5E75DFAC2A3C50.edm" hidden="1">#REF!</definedName>
    <definedName name="_bdm.63ED93A69E9B404692396F5054594859.edm" hidden="1">#REF!</definedName>
    <definedName name="_bdm.63F6BB7DCB55422AB3E782843F1BB5B3.edm" hidden="1">#REF!</definedName>
    <definedName name="_bdm.6402081B145246548E75458974629F15.edm" hidden="1">#REF!</definedName>
    <definedName name="_bdm.640FB0E03AFE40D4A63023E2DDA6C082.edm" hidden="1">#REF!</definedName>
    <definedName name="_bdm.641012F1311A419E9D810CD3AA9AD3EE.edm" hidden="1">#REF!</definedName>
    <definedName name="_bdm.6411CFD5BA42492EBFE2BB7728B41262.edm" hidden="1">#REF!</definedName>
    <definedName name="_bdm.64308546124C405B9054B5D579971BC1.edm" hidden="1">#REF!</definedName>
    <definedName name="_bdm.6438F38160B34A6BA9B52FC7C5242B26.edm" hidden="1">#REF!</definedName>
    <definedName name="_bdm.6442A8A1BC094740ABF3D63E5C1EA644.edm" hidden="1">#REF!</definedName>
    <definedName name="_bdm.64437185B230452B9D9D851D1DE67592.edm" hidden="1">#REF!</definedName>
    <definedName name="_bdm.6449F0BC70344F4EADAD311669EEF68E.edm" hidden="1">#REF!</definedName>
    <definedName name="_bdm.644bf5b0a7964a8aa9ada21dae21e5dd.edm" hidden="1">#REF!</definedName>
    <definedName name="_bdm.645B2EA16D7045519BB13165A1B7BAFF.edm" hidden="1">#REF!</definedName>
    <definedName name="_bdm.647F051B652B42BC8A8FED1B9237BFEF.edm" hidden="1">#REF!</definedName>
    <definedName name="_bdm.64B2A02E7FB047F4A077C6E12551E7CF.edm" hidden="1">#REF!</definedName>
    <definedName name="_bdm.64C10C1332EC4AD4945F485AE5CA2DC4.edm" hidden="1">#REF!</definedName>
    <definedName name="_bdm.64C6E4DA633047D7B2A2ECA97D3F315E.edm" hidden="1">#REF!</definedName>
    <definedName name="_bdm.64D03C273A954BB481B2DC3C387D65E0.edm" hidden="1">#REF!</definedName>
    <definedName name="_bdm.64DCE03229BF470C9FA6CF80DFCE535A.edm" hidden="1">#REF!</definedName>
    <definedName name="_bdm.64DD7C765B144532A75DE016CE975323.edm" hidden="1">#REF!</definedName>
    <definedName name="_bdm.64E1EF5E92764D5896586775971993C5.edm" hidden="1">#REF!</definedName>
    <definedName name="_bdm.64E550408C174FC8AEED83C425ABB82F.edm" hidden="1">#REF!</definedName>
    <definedName name="_bdm.64E6EC13A394451EA04FEB10209B69EF.edm" hidden="1">#REF!</definedName>
    <definedName name="_bdm.64E97E7216C242049DD17F0BCAB27DE1.edm" hidden="1">#REF!</definedName>
    <definedName name="_bdm.64EFF89CDAE144C68E3376D1EB3E27E7.edm" hidden="1">#REF!</definedName>
    <definedName name="_bdm.64F2AE72950C400281E5C07BC2C90E11.edm" hidden="1">#REF!</definedName>
    <definedName name="_bdm.650074845B16427F910EB18E54977091.edm" hidden="1">#REF!</definedName>
    <definedName name="_bdm.65017F1C3F8D4497B70C963E8DD62546.edm" hidden="1">#REF!</definedName>
    <definedName name="_bdm.6503D4394B7A4E819CBE68FC894B86E2.edm" hidden="1">#REF!</definedName>
    <definedName name="_bdm.6506E49B59ED4C2CB384C2600C5C28C7.edm" hidden="1">#REF!</definedName>
    <definedName name="_bdm.650A2C1C98ED4E8ABB0804E4D5A382A1.edm" hidden="1">#REF!</definedName>
    <definedName name="_bdm.650E5754802B4DF18881BCB7FBFBAA09.edm" hidden="1">#REF!</definedName>
    <definedName name="_bdm.65100F7AD5384948B7FE26F96083C871.edm" hidden="1">#REF!</definedName>
    <definedName name="_bdm.651EB9A7A3C049EE8F33046E0A8CD484.edm" hidden="1">#REF!</definedName>
    <definedName name="_bdm.651ED37438514A6587FAB6AB24FB2459.edm" hidden="1">#REF!</definedName>
    <definedName name="_bdm.651F972BF8BE44F19EC73C6BC89A18DF.edm" hidden="1">#REF!</definedName>
    <definedName name="_bdm.6521200DCE3C492FAE78B032FF76F520.edm" hidden="1">#REF!</definedName>
    <definedName name="_bdm.6523CD31E1154D5F875E115057D81216.edm" hidden="1">#REF!</definedName>
    <definedName name="_bdm.654B0258321E488B9494FF0DF860F021.edm" hidden="1">#REF!</definedName>
    <definedName name="_bdm.654D36AA5FB0467DA14DD041BFE5A54D.edm" hidden="1">#REF!</definedName>
    <definedName name="_bdm.655A323C72CE45A0AC696F4F18329DFF.edm" hidden="1">#REF!</definedName>
    <definedName name="_bdm.656E55883B3644078F64D1AEAA22DE98.edm" hidden="1">#REF!</definedName>
    <definedName name="_bdm.6570330ACA3F46659FCA969E505C98E7.edm" hidden="1">#REF!</definedName>
    <definedName name="_bdm.6579C86E856A4DDA971267AD9FCF084E.edm" hidden="1">#REF!</definedName>
    <definedName name="_bdm.6585D98B541143ADA791C102E6633CE8.edm" hidden="1">#REF!</definedName>
    <definedName name="_bdm.6597787C700241E7B10418D0FF32BC02.edm" hidden="1">#REF!</definedName>
    <definedName name="_bdm.659E86C365044D2E923397B8FF599ECB.edm" hidden="1">#REF!</definedName>
    <definedName name="_bdm.659F9B9E69C644E586CAC5CED2A92684.edm" hidden="1">#REF!</definedName>
    <definedName name="_bdm.65B154A18830433FA5F4D986AF7CA1D7.edm" hidden="1">#REF!</definedName>
    <definedName name="_bdm.65B8FE8B0823485DA72DFFAD6C0AA2AD.edm" hidden="1">#REF!</definedName>
    <definedName name="_bdm.65D210FB56284FDBA8DB625F6A03BB71.edm" hidden="1">#REF!</definedName>
    <definedName name="_bdm.65E47415597F44618745BF264630F22F.edm" hidden="1">#REF!</definedName>
    <definedName name="_bdm.65F206F6B3BF4C589F36728BF3950FF6.edm" hidden="1">#REF!</definedName>
    <definedName name="_bdm.65F9EC30C71A40C795EA1187C4CB6237.edm" hidden="1">#REF!</definedName>
    <definedName name="_bdm.660026370CFD4D6AA1B5FBAED33BFED7.edm" hidden="1">#REF!</definedName>
    <definedName name="_bdm.660F5DED9C4B46FCADBB161C507B185A.edm" hidden="1">#REF!</definedName>
    <definedName name="_bdm.6618F65FE8E8452F899D502584109E27.edm" hidden="1">#REF!</definedName>
    <definedName name="_bdm.661A15EEE2494432AA27E941F79334C7.edm" hidden="1">#REF!</definedName>
    <definedName name="_bdm.662AEA76EB7D49ECB1A60240CDCD1743.edm" hidden="1">#REF!</definedName>
    <definedName name="_bdm.6642D651B65546FDBD8D63CFF1DFD681.edm" hidden="1">#REF!</definedName>
    <definedName name="_bdm.664CCB4EAB9447ADB61AE27A659DA37D.edm" hidden="1">#REF!</definedName>
    <definedName name="_bdm.6651FD9C286344F2AE1EF5FE25780BF1.edm" hidden="1">#REF!</definedName>
    <definedName name="_bdm.665876889EDB40798F1B157F585D2E4E.edm" hidden="1">#REF!</definedName>
    <definedName name="_bdm.6658CA63B0574B01B8AD1780C9F8713E.edm" hidden="1">#REF!</definedName>
    <definedName name="_bdm.665B49B6B4DF4A0E92E70ECC3630CED2.edm" hidden="1">#REF!</definedName>
    <definedName name="_bdm.665B9D91ECD04989BF251E76FCD8D57B.edm" hidden="1">#REF!</definedName>
    <definedName name="_bdm.665C12C41E584035BF9F72A422451443.edm" hidden="1">#REF!</definedName>
    <definedName name="_bdm.665C970C563245C0BA5574325F4772C3.edm" hidden="1">#REF!</definedName>
    <definedName name="_bdm.6660A1AB91BE4E55B244A5C322B1A1DE.edm" hidden="1">#REF!</definedName>
    <definedName name="_bdm.66686FFF72874BADA3E5ABED6D5E1DCD.edm" hidden="1">#REF!</definedName>
    <definedName name="_bdm.667F45867EDC431F8147CAC6E6A5C596.edm" hidden="1">#REF!</definedName>
    <definedName name="_bdm.66A6BFE6246C47A8A5504663D3FA2C98.edm" hidden="1">#REF!</definedName>
    <definedName name="_bdm.66ABC8930ED44A98B4140ED3FF3A3DD1.edm" hidden="1">#REF!</definedName>
    <definedName name="_bdm.66AD3E1E2ABC4459820AEDE5A69D7EF6.edm" hidden="1">#REF!</definedName>
    <definedName name="_bdm.66AE4A595B614560A107A6AF4A40E455.edm" hidden="1">#REF!</definedName>
    <definedName name="_bdm.66C522579AEC424588368376C8559C66.edm" hidden="1">#REF!</definedName>
    <definedName name="_bdm.66C843D71C7648E686B6EFB299262F09.edm" hidden="1">#REF!</definedName>
    <definedName name="_bdm.66DE67353C8644BAA76999FF90AFC424.edm" hidden="1">#REF!</definedName>
    <definedName name="_bdm.66F635483F5046CF8B4A8E2CD9098661.edm" hidden="1">#REF!</definedName>
    <definedName name="_bdm.66FA9B737C6140C9BAA34E8AF9EF7A9D.edm" hidden="1">#REF!</definedName>
    <definedName name="_bdm.6706AEBE136E4A53BA60332963A94647.edm" hidden="1">#REF!</definedName>
    <definedName name="_bdm.6706D9B11AFD4A458F3686F35FDDFD57.edm" hidden="1">#REF!</definedName>
    <definedName name="_bdm.671F3F1511214BE1962503D1455C6C2B.edm" hidden="1">#REF!</definedName>
    <definedName name="_bdm.671F4B9E872F406085E9287B9197E99C.edm" hidden="1">#REF!</definedName>
    <definedName name="_bdm.672C2E665AA14615B945381C895562A0.edm" hidden="1">#REF!</definedName>
    <definedName name="_bdm.67344E4A77C84FD9B7AE30F5F334E130.edm" hidden="1">#REF!</definedName>
    <definedName name="_bdm.67367DF969E045DC9358370A6E0108E9.edm" hidden="1">#REF!</definedName>
    <definedName name="_bdm.6739348D3EE045B08CD1BC1BA08FD3EC.edm" hidden="1">#REF!</definedName>
    <definedName name="_bdm.673FD4F8A89945319730E988801234A8.edm" hidden="1">#REF!</definedName>
    <definedName name="_bdm.67430F90903140CB86D19ED00B552A64.edm" hidden="1">#REF!</definedName>
    <definedName name="_bdm.6752C64063EE4C6BA04C0EF0EEA5457E.edm" hidden="1">#REF!</definedName>
    <definedName name="_bdm.675ED71A5DCB4F3C80FA04A6BA6115C0.edm" hidden="1">#REF!</definedName>
    <definedName name="_bdm.67694D5A9F0747E1ADC11D6EB1FC0249.edm" hidden="1">#REF!</definedName>
    <definedName name="_bdm.676AD98B84A94087B7F93587416B309C.edm" hidden="1">#REF!</definedName>
    <definedName name="_bdm.676AEB64922949519C5F9720D5FDCE2F.edm" hidden="1">#REF!</definedName>
    <definedName name="_bdm.6773BE6EB4F94EF6930702A2D6F644BF.edm" hidden="1">#REF!</definedName>
    <definedName name="_bdm.679E8B3A021F48118C735DB1ED23F440.edm" hidden="1">#REF!</definedName>
    <definedName name="_bdm.67A3ABF6C9FB478D9D7C01811FD66EB3.edm" hidden="1">#REF!</definedName>
    <definedName name="_bdm.67B2688080EE41DEA7ED70D93F66C3EE.edm" hidden="1">#REF!</definedName>
    <definedName name="_bdm.67BCDFF26A664709A7440035FD55ED6F.edm" hidden="1">#REF!</definedName>
    <definedName name="_bdm.67C7920843B545D9825DE21535F13510.edm" hidden="1">#REF!</definedName>
    <definedName name="_bdm.67CF16133FEE4262914C34B1B1D7526C.edm" hidden="1">#REF!</definedName>
    <definedName name="_bdm.67DC8CF706444E15886049B2BE5553CF.edm" hidden="1">#REF!</definedName>
    <definedName name="_bdm.67E6FBCC0B3A4BBFA75B1FBEFA4F7112.edm" hidden="1">#REF!</definedName>
    <definedName name="_bdm.67EB41763EFF42D9A18CF1A35754F42F.edm" hidden="1">#REF!</definedName>
    <definedName name="_bdm.67F51A608E5E4227A990880A74F1B085.edm" hidden="1">#REF!</definedName>
    <definedName name="_bdm.67F9C962611C483DA9390D65304553F7.edm" hidden="1">#REF!</definedName>
    <definedName name="_bdm.67FF629799CF4FD3B878D5F8A8871F24.edm" hidden="1">#REF!</definedName>
    <definedName name="_bdm.680A932263EA4CF9BE90F8EB8194ED7A.edm" hidden="1">#REF!</definedName>
    <definedName name="_bdm.6813BD2BA7CD47FA8E7E7C4310579F6B.edm" hidden="1">#REF!</definedName>
    <definedName name="_bdm.681852385508482F8821AC6660C890C8.edm" hidden="1">#REF!</definedName>
    <definedName name="_bdm.6819D87E8FE141128150E07AB1E24492.edm" hidden="1">#REF!</definedName>
    <definedName name="_bdm.681F78CDB87C481B854DE77D59725914.edm" hidden="1">#REF!</definedName>
    <definedName name="_bdm.682575242CC8484E891F26ECAC646676.edm" hidden="1">#REF!</definedName>
    <definedName name="_bdm.682F0F0D0C9F4148907C090F1EE17069.edm" hidden="1">#REF!</definedName>
    <definedName name="_bdm.68638431E93A4C31AECA5B70F21EBFF1.edm" hidden="1">#REF!</definedName>
    <definedName name="_bdm.686E64AAA9964AAC9F4D16CE511398E0.edm" hidden="1">#REF!</definedName>
    <definedName name="_bdm.6872BCA60DCA4EFA9750B7070EC8593B.edm" hidden="1">#REF!</definedName>
    <definedName name="_bdm.6876D42F9A034E70A04426E86321561C.edm" hidden="1">#REF!</definedName>
    <definedName name="_bdm.6886D02636FD4851BE6B1F08970BF3E9.edm" hidden="1">#REF!</definedName>
    <definedName name="_bdm.6896DAAFFB46481A836946A45C4CE448.edm" hidden="1">#REF!</definedName>
    <definedName name="_bdm.689B44482BCB48CEA7779CDFC62571DE.edm" hidden="1">#REF!</definedName>
    <definedName name="_bdm.68A338F7C1FE4B34B06B40A48273A5AF.edm" hidden="1">#REF!</definedName>
    <definedName name="_bdm.68A4ECB7B00440AF9EFDB081A7B3F76A.edm" hidden="1">#REF!</definedName>
    <definedName name="_bdm.68A6B74C18F7460AA417E25F75AE0A9A.edm" hidden="1">#REF!</definedName>
    <definedName name="_bdm.68B9B5127C774AEEB8672A39B963F2CF.edm" hidden="1">#REF!</definedName>
    <definedName name="_bdm.68B9C827CF104328923F1C1F246C87E7.edm" hidden="1">#REF!</definedName>
    <definedName name="_bdm.68B9DA72961B4B33B94ADDCAD628AF10.edm" hidden="1">#REF!</definedName>
    <definedName name="_bdm.68C11602ABB24A358F228DE837D6BC20.edm" hidden="1">#REF!</definedName>
    <definedName name="_bdm.68CB7D8B6FAF4ACE9B9C6A27E2B8B79D.edm" hidden="1">#REF!</definedName>
    <definedName name="_bdm.68D5049AFF4C4F49AFBCFD70D0125EEE.edm" hidden="1">#REF!</definedName>
    <definedName name="_bdm.68F916233C2C4BEDA5C32685AEF1A5AD.edm" hidden="1">#REF!</definedName>
    <definedName name="_bdm.68FC132F0A694189BD71FAF6EB0655A8.edm" hidden="1">#REF!</definedName>
    <definedName name="_bdm.691B515FD420485B93271E15900DC94B.edm" hidden="1">#REF!</definedName>
    <definedName name="_bdm.69362341E5F245F9B6D0676FDC81C993.edm" hidden="1">#REF!</definedName>
    <definedName name="_bdm.693D4D2120904715B7200177DAA06E54.edm" hidden="1">#REF!</definedName>
    <definedName name="_bdm.6941E0CC973F4F28A0660E69DC62AE83.edm" hidden="1">#REF!</definedName>
    <definedName name="_bdm.69430EFE57E84AACBE4E78DAC311DF58.edm" hidden="1">#REF!</definedName>
    <definedName name="_bdm.696348FA63EA49629F8497ADA681B8AA.edm" hidden="1">#REF!</definedName>
    <definedName name="_bdm.6966618ED8DD4472881177416D93EF63.edm" hidden="1">#REF!</definedName>
    <definedName name="_bdm.6970F68716084D95AB0AB2AF948A26D5.edm" hidden="1">#REF!</definedName>
    <definedName name="_bdm.698275D58F31477E8C777044875F2555.edm" hidden="1">#REF!</definedName>
    <definedName name="_bdm.698FE20A67604ECB9BF2E9C1728C819A.edm" hidden="1">#REF!</definedName>
    <definedName name="_bdm.69921CADC3AA44A7A03C361981F8CCB0.edm" hidden="1">#REF!</definedName>
    <definedName name="_bdm.69AD64907201426CB306FC9470FEF1C2.edm" hidden="1">#REF!</definedName>
    <definedName name="_bdm.69BBA99CD2984C54BD93A84531C257B0.edm" hidden="1">#REF!</definedName>
    <definedName name="_bdm.69C371F624F346FDABD105FB6822A851.edm" hidden="1">#REF!</definedName>
    <definedName name="_bdm.69C3C5FD21174D9D8955CA6E813629C7.edm" hidden="1">#REF!</definedName>
    <definedName name="_bdm.69C900DDB0284573B9A6BF5B85A9DA8E.edm" hidden="1">#REF!</definedName>
    <definedName name="_bdm.69D21AAB7BED469B8AA696DCCDB4A215.edm" hidden="1">#REF!</definedName>
    <definedName name="_bdm.69DD2C00BB40493DB25CC2DBEFC47ABE.edm" hidden="1">#REF!</definedName>
    <definedName name="_bdm.69FEE48311C34454A5A16F87670A4173.edm" hidden="1">#REF!</definedName>
    <definedName name="_bdm.6A01BE77EB2F4239960FB721C8610DE3.edm" hidden="1">#REF!</definedName>
    <definedName name="_bdm.6A0E9DDFF6F74DD79256EEDCF518E9F1.edm" hidden="1">#REF!</definedName>
    <definedName name="_bdm.6A1560716D1945D69608261195A29649.edm" hidden="1">#REF!</definedName>
    <definedName name="_bdm.6A2C9BA89D6446AF959008BB07A3335B.edm" hidden="1">#REF!</definedName>
    <definedName name="_bdm.6A3D48A61B2E48AA90D727A5E4A8F9DC.edm" hidden="1">#REF!</definedName>
    <definedName name="_bdm.6A4E70A8FE86474CB509EB4775DB53DE.edm" hidden="1">#REF!</definedName>
    <definedName name="_bdm.6A533F8DEF0B41EC8FB93F747E77CBDB.edm" hidden="1">#REF!</definedName>
    <definedName name="_bdm.6A6398BDC5EE42FDB5E50556355AABD6.edm" hidden="1">#REF!</definedName>
    <definedName name="_bdm.6A83D5B5E4434BCEACBED0FBDA196F51.edm" hidden="1">#REF!</definedName>
    <definedName name="_bdm.6AA88659A5AE417DBF67370AE467F0CD.edm" hidden="1">#REF!</definedName>
    <definedName name="_bdm.6AA97F0F28CA492E9F4626379D3F4C57.edm" hidden="1">#REF!</definedName>
    <definedName name="_bdm.6AACC1D9A6A147BEB5D3122CE8C360F2.edm" hidden="1">#REF!</definedName>
    <definedName name="_bdm.6AB9BEAAF9F442F9A7E71195FFEAA0F7.edm" hidden="1">#REF!</definedName>
    <definedName name="_bdm.6ABC5F3B31B64BD2BD91B2A86AEEA1D6.edm" hidden="1">#REF!</definedName>
    <definedName name="_bdm.6ACD18EF0F8B44B7B98320483D48546F.edm" hidden="1">#REF!</definedName>
    <definedName name="_bdm.6AD72615A4724FDBB74D192CFDCAD2D0.edm" hidden="1">#REF!</definedName>
    <definedName name="_bdm.6ADF0B14734D41E0AC5626568B88B743.edm" hidden="1">#REF!</definedName>
    <definedName name="_bdm.6AE452A6D76140ED860C7B8DBAC34CCC.edm" hidden="1">#REF!</definedName>
    <definedName name="_bdm.6AF72B2B7911403BB7A8F998A1374CF7.edm" hidden="1">#REF!</definedName>
    <definedName name="_bdm.6AFD99BE67574A3ABDCBAB7DBCDAA065.edm" hidden="1">#REF!</definedName>
    <definedName name="_bdm.6B05FABA70234926AEB45561A2E7D71D.edm" hidden="1">#REF!</definedName>
    <definedName name="_bdm.6B0815B6BC0745D8915886CD2AC0C3D6.edm" hidden="1">#REF!</definedName>
    <definedName name="_bdm.6B0A50377EEA46D3B032957A678FD7D7.edm" hidden="1">#REF!</definedName>
    <definedName name="_bdm.6B18E79531A44F5A9E389B29EA653CCC.edm" hidden="1">#REF!</definedName>
    <definedName name="_bdm.6B33F5820BEE49A3B6201D7DE5AB8A34.edm" hidden="1">#REF!</definedName>
    <definedName name="_bdm.6B400E313C9D449DA0AB31C930FACB90.edm" hidden="1">#REF!</definedName>
    <definedName name="_bdm.6B545DC7D4064EBAB9150496E25B3CA8.edm" hidden="1">#REF!</definedName>
    <definedName name="_bdm.6B5646222456419291E9C8CA490F0216.edm" hidden="1">#REF!</definedName>
    <definedName name="_bdm.6B5D6F3719F644F98B00A0912B00D4FF.edm" hidden="1">#REF!</definedName>
    <definedName name="_bdm.6B63B9D5989E4A4698F6E6B33DB09D71.edm" hidden="1">#REF!</definedName>
    <definedName name="_bdm.6B783FBBBAD94CB9A7DC073E3592803F.edm" hidden="1">#REF!</definedName>
    <definedName name="_bdm.6B7E0EF549BD4F1FB3E7425A3C9937D3.edm" hidden="1">#REF!</definedName>
    <definedName name="_bdm.6B82F3A8BABC4BDB85267C64B4482FFF.edm" hidden="1">#REF!</definedName>
    <definedName name="_bdm.6B9B2C8B5B6D4357891AC4491475D43E.edm" hidden="1">#REF!</definedName>
    <definedName name="_bdm.6BA5DB911F9349EB823B4B4452F61CE6.edm" hidden="1">#REF!</definedName>
    <definedName name="_bdm.6BA8D548289942D68D88C3E544A5E4B3.edm" hidden="1">#REF!</definedName>
    <definedName name="_bdm.6BB187D5154F44A7BF79785D7D33E2BF.edm" hidden="1">#REF!</definedName>
    <definedName name="_bdm.6BB47ED3B95945978990BD69EA1C671A.edm" hidden="1">#REF!</definedName>
    <definedName name="_bdm.6BC0485AF74443899D2A8153190E30F6.edm" hidden="1">#REF!</definedName>
    <definedName name="_bdm.6BD9D2F0EA2040DB82C284068ED2C98D.edm" hidden="1">#REF!</definedName>
    <definedName name="_bdm.6BED46DF6417422893EE5B4C01234571.edm" hidden="1">#REF!</definedName>
    <definedName name="_bdm.6BEDCF71EDAC46A496D5D5750617C2E2.edm" hidden="1">#REF!</definedName>
    <definedName name="_bdm.6BF2F18192FF4808AD2C3127FBEF7225.edm" hidden="1">#REF!</definedName>
    <definedName name="_bdm.6BF7ECCA4EDA456B827DDC226E86CE00.edm" hidden="1">#REF!</definedName>
    <definedName name="_bdm.6BFE4907B5C2411DA4A4B40B7AC12568.edm" hidden="1">#REF!</definedName>
    <definedName name="_bdm.6BFEBE7EDAD540E591BB8AF90B0D0454.edm" hidden="1">#REF!</definedName>
    <definedName name="_bdm.6C00676410C74FBDA4DCCFA92517E033.edm" hidden="1">#REF!</definedName>
    <definedName name="_bdm.6C03C0B5157249B694801BCDC3DEA34C.edm" hidden="1">#REF!</definedName>
    <definedName name="_bdm.6C20A01ED3E9488188BE8E1697684511.edm" hidden="1">#REF!</definedName>
    <definedName name="_bdm.6C2454CE449B4F0FA277C0927803CA8A.edm" hidden="1">#REF!</definedName>
    <definedName name="_bdm.6C2E3ED728324555B409E850CFDAD5F8.edm" hidden="1">#REF!</definedName>
    <definedName name="_bdm.6C31552BF3C1493CB351D08308F87616.edm" hidden="1">#REF!</definedName>
    <definedName name="_bdm.6C3470CA074C42E3818947463E44FDD1.edm" hidden="1">#REF!</definedName>
    <definedName name="_bdm.6C35B7689AD246F59619D1FFD97871FD.edm" hidden="1">#REF!</definedName>
    <definedName name="_bdm.6C4D64737361484CB3EDCB8924A04310.edm" hidden="1">#REF!</definedName>
    <definedName name="_bdm.6C4F98B5B52342E49C35BE685E32E31F.edm" hidden="1">#REF!</definedName>
    <definedName name="_bdm.6C505162B7C94295BD292F4B55C9F656.edm" hidden="1">#REF!</definedName>
    <definedName name="_bdm.6c530521f7cb456fa323aa09e30dd791.edm" hidden="1">#REF!</definedName>
    <definedName name="_bdm.6C6AE7A09F634A4BBC4BB19B990F50E0.edm" hidden="1">#REF!</definedName>
    <definedName name="_bdm.6C8ED972E7DA4DF9A8D8BFEBE7AFFCE9.edm" hidden="1">#REF!</definedName>
    <definedName name="_bdm.6C8F4078BFCA43C992CC76421AA2CD6C.edm" hidden="1">#REF!</definedName>
    <definedName name="_bdm.6C96FF3873ED4FA5BBD148E24167A339.edm" hidden="1">#REF!</definedName>
    <definedName name="_bdm.6CA00DF94BB341759E28272E935A44BD.edm" hidden="1">#REF!</definedName>
    <definedName name="_bdm.6CAE4185943349A3BAF2D31F76342AF6.edm" hidden="1">#REF!</definedName>
    <definedName name="_bdm.6CB80B6ABAEB46B4ACE239554197069E.edm" hidden="1">#REF!</definedName>
    <definedName name="_bdm.6CB88E918DE5422DA7699A678E2B9DF6.edm" hidden="1">#REF!</definedName>
    <definedName name="_bdm.6CC21D9175D94962AE78F58EAACA9EDA.edm" hidden="1">#REF!</definedName>
    <definedName name="_bdm.6CD1C8DBDAB543F583B19CB1EB99CD62.edm" hidden="1">#REF!</definedName>
    <definedName name="_bdm.6CE42BAD8A804A17BB95EF57361E2FBD.edm" hidden="1">#REF!</definedName>
    <definedName name="_bdm.6D000918039C434EBC09A53BC8BADDA8.edm" hidden="1">#REF!</definedName>
    <definedName name="_bdm.6D0ABA15D642403A91CF3BBD907BB0C4.edm" hidden="1">#REF!</definedName>
    <definedName name="_bdm.6D0D4651D40A4882A8DBB4660C654EF2.edm" hidden="1">#REF!</definedName>
    <definedName name="_bdm.6D1860E9046847AD9DCFCD6D15C33210.edm" hidden="1">#REF!</definedName>
    <definedName name="_bdm.6D1AFA8ECBDF47BEBB6DE081C7084D5C.edm" hidden="1">#REF!</definedName>
    <definedName name="_bdm.6D1E9AD9AC2549679D5C057BEFB71099.edm" hidden="1">#REF!</definedName>
    <definedName name="_bdm.6D27EE531B244EC6AA81845B92DD27EA.edm" hidden="1">#REF!</definedName>
    <definedName name="_bdm.6D302759D46745788DB1F031C1984BF9.edm" hidden="1">#REF!</definedName>
    <definedName name="_bdm.6D47F8E447764FFF838B4C0B764EDD72.edm" hidden="1">#REF!</definedName>
    <definedName name="_bdm.6D4AB0A3640C47BFADE5D19577A81F7A.edm" hidden="1">#REF!</definedName>
    <definedName name="_bdm.6D7D2DE1BB9E410682D753881529B630.edm" hidden="1">#REF!</definedName>
    <definedName name="_bdm.6D87F8BE4B2C4BCCAE9EEB50EB421B99.edm" hidden="1">#REF!</definedName>
    <definedName name="_bdm.6D8A2214507F4BCFA0748423F9746194.edm" hidden="1">#REF!</definedName>
    <definedName name="_bdm.6D9ED9F135E847169B6FECD7E9B6D5AB.edm" hidden="1">#REF!</definedName>
    <definedName name="_bdm.6DBBD1A25FA64CD589BD5279DDA3B632.edm" hidden="1">#REF!</definedName>
    <definedName name="_bdm.6DC4D22E02AC42F69CA1903FB8ABDBBF.edm" hidden="1">#REF!</definedName>
    <definedName name="_bdm.6DC8341EC8904142A4FFF768C188EAE8.edm" hidden="1">#REF!</definedName>
    <definedName name="_bdm.6DC8E11BABB545E39309B213AB3DBF50.edm" hidden="1">#REF!</definedName>
    <definedName name="_bdm.6DE7428A694247BABAA2446CCA95B75A.edm" hidden="1">#REF!</definedName>
    <definedName name="_bdm.6DE79C714EBD4EFCBE7D52BAC57AB00B.edm" hidden="1">#REF!</definedName>
    <definedName name="_bdm.6DEC55E98B3C4220882BE1DDB9082612.edm" hidden="1">#REF!</definedName>
    <definedName name="_bdm.6E0C943D8BF5486FA7128DCBE0FA5C58.edm" hidden="1">#REF!</definedName>
    <definedName name="_bdm.6E35FC29C7DC4F928313CD6B0F36833F.edm" hidden="1">#REF!</definedName>
    <definedName name="_bdm.6E40450055EF4AFFAB3014ADF1169601.edm" hidden="1">#REF!</definedName>
    <definedName name="_bdm.6E43103047B34733AAD9EB69A2AB48AB.edm" hidden="1">#REF!</definedName>
    <definedName name="_bdm.6E49DC75A4E84A87A16B565DC25630B8.edm" hidden="1">#REF!</definedName>
    <definedName name="_bdm.6E4FB449AB6040F3A674B69D1A66E8E4.edm" hidden="1">#REF!</definedName>
    <definedName name="_bdm.6E5D116D2F1945D488F8DA6E08C39E33.edm" hidden="1">#REF!</definedName>
    <definedName name="_bdm.6E5EB647DEE1401189A048AF33296A55.edm" hidden="1">#REF!</definedName>
    <definedName name="_bdm.6E61429CD63047DBBC919FD6F4B29AFD.edm" hidden="1">#REF!</definedName>
    <definedName name="_bdm.6E687D23B1CE42AD807CF129F78103AD.edm" hidden="1">#REF!</definedName>
    <definedName name="_bdm.6E6BE5075F8648E482E0334E3983E48B.edm" hidden="1">#REF!</definedName>
    <definedName name="_bdm.6E8DEEAF1ECE48708C4A2CDCC89A817B.edm" hidden="1">#REF!</definedName>
    <definedName name="_bdm.6E9B853414114F969EAEE2C23192B691.edm" hidden="1">#REF!</definedName>
    <definedName name="_bdm.6eb960285939435b82e82075076a693d.edm" hidden="1">#REF!</definedName>
    <definedName name="_bdm.6EC80B1732234CB4B10822A7F9CAFEB5.edm" hidden="1">#REF!</definedName>
    <definedName name="_bdm.6ECB4270C62C4ED38A00B4CDD3326B2B.edm" hidden="1">#REF!</definedName>
    <definedName name="_bdm.6EFF74A4EC4843F88B9A17B19B89441C.edm" hidden="1">#REF!</definedName>
    <definedName name="_bdm.6F315B1585A1454CB2F39CC95079DBC8.edm" hidden="1">#REF!</definedName>
    <definedName name="_bdm.6F36B786736C4D6E88963F3EB8381129.edm" hidden="1">#REF!</definedName>
    <definedName name="_bdm.6F3781B79FD249EA86FF2003EEF09F76.edm" hidden="1">#REF!</definedName>
    <definedName name="_bdm.6F43DBF97CD841C187A6050C6EE78ED2.edm" hidden="1">#REF!</definedName>
    <definedName name="_bdm.6F47DB0C31A14DF2BAC6EDD10077C0CC.edm" hidden="1">#REF!</definedName>
    <definedName name="_bdm.6F59837764CC408FA25766A0488FE0AF.edm" hidden="1">#REF!</definedName>
    <definedName name="_bdm.6F5FAD67B14F4D62A22022F35D4BCFA9.edm" hidden="1">#REF!</definedName>
    <definedName name="_bdm.6F734DC46F4F421E84861C30CDD802AD.edm" hidden="1">#REF!</definedName>
    <definedName name="_bdm.6F7C09FDE0AA4CD9B1233435C0CCC98C.edm" hidden="1">#REF!</definedName>
    <definedName name="_bdm.6F7CA49C75EE49BB8A57079B970AA631.edm" hidden="1">#REF!</definedName>
    <definedName name="_bdm.6F96290ADB134CF6814788D331246110.edm" hidden="1">#REF!</definedName>
    <definedName name="_bdm.6F968F49B86444528C48AF26CD4D3E8B.edm" hidden="1">#REF!</definedName>
    <definedName name="_bdm.6F9B2C8E681F43A68E1C1B355089FAA5.edm" hidden="1">#REF!</definedName>
    <definedName name="_bdm.6FA294AF46D8400EA7620BDA4C464D05.edm" hidden="1">#REF!</definedName>
    <definedName name="_bdm.6FBEE3AB3AD54356A213717BBA6CEA20.edm" hidden="1">#REF!</definedName>
    <definedName name="_bdm.6FD22E89B70447998D87306395AEFD0E.edm" hidden="1">#REF!</definedName>
    <definedName name="_bdm.6FD6A6080BA94E909D19B3E7E2195EAE.edm" hidden="1">#REF!</definedName>
    <definedName name="_bdm.6FEF898D220743E8B588C419D00C9395.edm" hidden="1">#REF!</definedName>
    <definedName name="_bdm.6FF447869A9A4E48BAA66AA634411758.edm" hidden="1">#REF!</definedName>
    <definedName name="_bdm.70136B3D658848AF874DCE66A7C12D25.edm" hidden="1">#REF!</definedName>
    <definedName name="_bdm.70186733801A43F69A08849CB389E068.edm" hidden="1">#REF!</definedName>
    <definedName name="_bdm.7022A805FDB845A89C82EB7595F7DB1A.edm" hidden="1">#REF!</definedName>
    <definedName name="_bdm.7027FF70F4E8482396BE07BED2A9EC34.edm" hidden="1">#REF!</definedName>
    <definedName name="_bdm.702F927255154F77AB4F4919456D20C4.edm" hidden="1">#REF!</definedName>
    <definedName name="_bdm.70388AE44BBD4E3E83935E22F1BFE002.edm" hidden="1">#REF!</definedName>
    <definedName name="_bdm.703926AF63864612998BF104CFD1948A.edm" hidden="1">#REF!</definedName>
    <definedName name="_bdm.7050E1E153C74559963FCFB1802B1F19.edm" hidden="1">#REF!</definedName>
    <definedName name="_bdm.7067210CDF8B4834A2B5D2AF98DA6D13.edm" hidden="1">#REF!</definedName>
    <definedName name="_bdm.7073854C8A224D6D8232A76AAC5F416D.edm" hidden="1">#REF!</definedName>
    <definedName name="_bdm.70808DC3E49145968776DEF9B1BD41BD.edm" hidden="1">#REF!</definedName>
    <definedName name="_bdm.7092C31842164AC88D9C61B07E4AF5C0.edm" hidden="1">#REF!</definedName>
    <definedName name="_bdm.709536287BC8476E8FCD3A066F551D32.edm" hidden="1">#REF!</definedName>
    <definedName name="_bdm.70B357411E0B454B87FB9985CB51E6B4.edm" hidden="1">#REF!</definedName>
    <definedName name="_bdm.70DD01071439426EA11E7945CA83488D.edm" hidden="1">#REF!</definedName>
    <definedName name="_bdm.70DE1151A90B447EB2A13A69EB25FD46.edm" hidden="1">#REF!</definedName>
    <definedName name="_bdm.70FB4ADBD1D7490098EF32EAD3DF6792.edm" hidden="1">#REF!</definedName>
    <definedName name="_bdm.7117CC0F0CB040C480263E28BAA0EBFA.edm" hidden="1">#REF!</definedName>
    <definedName name="_bdm.711BDBBD543E436D80AC05800B90D624.edm" hidden="1">#REF!</definedName>
    <definedName name="_bdm.71321CAD19314F52922C5A512B6EC310.edm" hidden="1">#REF!</definedName>
    <definedName name="_bdm.7132F975F4964814AE9485C6B31DCE89.edm" hidden="1">#REF!</definedName>
    <definedName name="_bdm.7136F3661C5642DE8736E46B5F9C51E8.edm" hidden="1">#REF!</definedName>
    <definedName name="_bdm.7145A6E015E243D195E104ACAF11FBE3.edm" hidden="1">#REF!</definedName>
    <definedName name="_bdm.714D2D1DD5CB4A6A8B00D71BA6B1BB48.edm" hidden="1">#REF!</definedName>
    <definedName name="_bdm.716A5FBC64504C45BB397C746951B674.edm" hidden="1">#REF!</definedName>
    <definedName name="_bdm.71745A6ABCAE454ABBE9A269E3D23D68.edm" hidden="1">#REF!</definedName>
    <definedName name="_bdm.7174893BE66649DD963E5A894A8A98E0.edm" hidden="1">#REF!</definedName>
    <definedName name="_bdm.718093670987429895AF7367DDE16474.edm" hidden="1">#REF!</definedName>
    <definedName name="_bdm.71862B7C8B2C4ABF8AC4182F6C799350.edm" hidden="1">#REF!</definedName>
    <definedName name="_bdm.719374E325EA4EB9AEC81D168969F874.edm" hidden="1">#REF!</definedName>
    <definedName name="_bdm.71A1D74BB6014A02BF9F8F883A832A84.edm" hidden="1">#REF!</definedName>
    <definedName name="_bdm.71A5888E96F64EA3BE97431D0FC3CBB7.edm" hidden="1">#REF!</definedName>
    <definedName name="_bdm.71BC3858CC1A4341818792C29D5C3882.edm" hidden="1">#REF!</definedName>
    <definedName name="_bdm.71BE340530254FDE8E7B29DCD5B5C587.edm" hidden="1">#REF!</definedName>
    <definedName name="_bdm.71C181C1F02246009B7A230C9603E4E1.edm" hidden="1">#REF!</definedName>
    <definedName name="_bdm.71C4035C95E545208EC0B901E5B1BCD3.edm" hidden="1">#REF!</definedName>
    <definedName name="_bdm.71DADC9E6B2C401298AD4F27164E6D53.edm" hidden="1">#REF!</definedName>
    <definedName name="_bdm.71DCB32B65194564BF071EDAA2DDE103.edm" hidden="1">#REF!</definedName>
    <definedName name="_bdm.71DDAB156F0342E99C478CABB181B2E2.edm" hidden="1">#REF!</definedName>
    <definedName name="_bdm.71DEEC93F124425C98B1709DDDFB84C0.edm" hidden="1">#REF!</definedName>
    <definedName name="_bdm.71E4764E627B4CA391C166FB2B24D051.edm" hidden="1">#REF!</definedName>
    <definedName name="_bdm.71EFBEEEFC1C426FB0C5F77B203EECA4.edm" hidden="1">#REF!</definedName>
    <definedName name="_bdm.7219F531513F42DB98318EC1AD164A82.edm" hidden="1">#REF!</definedName>
    <definedName name="_bdm.721ECCEFC530460EB3E63372EE0204DC.edm" hidden="1">#REF!</definedName>
    <definedName name="_bdm.72303F79DE0440DE8E4200839C096744.edm" hidden="1">#REF!</definedName>
    <definedName name="_bdm.7230CD1D657A4A4DB4EE5F31C882F73B.edm" hidden="1">#REF!</definedName>
    <definedName name="_bdm.7232FBCA1B764F5A84E4466BEEBACFB6.edm" hidden="1">#REF!</definedName>
    <definedName name="_bdm.723A58E577EA4D86854806898BBFA74D.edm" hidden="1">#REF!</definedName>
    <definedName name="_bdm.726CA4DF974E48CDAA3B0270AEDAD143.edm" hidden="1">#REF!</definedName>
    <definedName name="_bdm.726DE67B7C5344559B5B678168D857F7.edm" hidden="1">#REF!</definedName>
    <definedName name="_bdm.727FC0A0E24649E19ADCDA56EA096E4A.edm" hidden="1">#REF!</definedName>
    <definedName name="_bdm.72841664A74B4915861837C2F9503A36.edm" hidden="1">#REF!</definedName>
    <definedName name="_bdm.7286CDE699584E439969931CFC46B6B5.edm" hidden="1">#REF!</definedName>
    <definedName name="_bdm.7295D2B437D04B5285928C4480F4F894.edm" hidden="1">#REF!</definedName>
    <definedName name="_bdm.7296A69824594A1FA431CB1275D3D688.edm" hidden="1">#REF!</definedName>
    <definedName name="_bdm.72A46031E0A845A490071EA36B96CCCF.edm" hidden="1">#REF!</definedName>
    <definedName name="_bdm.72A7B9B34CE140E99F7F36FDCB17F169.edm" hidden="1">#REF!</definedName>
    <definedName name="_bdm.72A7D79F314F4BFDB398409E89C34078.edm" hidden="1">#REF!</definedName>
    <definedName name="_bdm.72C026B6DF3C4A439452EC4799333721.edm" hidden="1">#REF!</definedName>
    <definedName name="_bdm.72C2FB675F9547DDBDEAB600C352B9B8.edm" hidden="1">#REF!</definedName>
    <definedName name="_bdm.72C53F1B4B1544C5AC8AFBC377447587.edm" hidden="1">#REF!</definedName>
    <definedName name="_bdm.72C55E7D858B4CC19F02418DB5DF99AA.edm" hidden="1">#REF!</definedName>
    <definedName name="_bdm.72CCFF003EEC4E94B0BF0E99D0E8F373.edm" hidden="1">#REF!</definedName>
    <definedName name="_bdm.72CD625B97C745758ECE6921E16E588D.edm" hidden="1">#REF!</definedName>
    <definedName name="_bdm.72D7B691598F4347B2D34DAB279FE890.edm" hidden="1">#REF!</definedName>
    <definedName name="_bdm.72E99E6C250E4E8087BDBAA986682D40.edm" hidden="1">#REF!</definedName>
    <definedName name="_bdm.72F7E187D644494490D1CAAE19318B95.edm" hidden="1">#REF!</definedName>
    <definedName name="_bdm.730F38BB15B644DE8791940B9C85A783.edm" hidden="1">#REF!</definedName>
    <definedName name="_bdm.73137C0FE75C4439A0C2397AE75478D3.edm" hidden="1">#REF!</definedName>
    <definedName name="_bdm.731B925B7DA748448A90DA84D1F19980.edm" hidden="1">#REF!</definedName>
    <definedName name="_bdm.733593B202C241D4A4C550A8D208F617.edm" hidden="1">#REF!</definedName>
    <definedName name="_bdm.733F9D925F9941A5A88A898998AA6B31.edm" hidden="1">#REF!</definedName>
    <definedName name="_bdm.7348DD0A5C314DDEBDF5BE58E807C2F0.edm" hidden="1">#REF!</definedName>
    <definedName name="_bdm.734B70898A394B2D8B5092D06DA1A68D.edm" hidden="1">#REF!</definedName>
    <definedName name="_bdm.73795E5F9B9C480D9908F774F5157B61.edm" hidden="1">#REF!</definedName>
    <definedName name="_bdm.738434FE54794361ACA541BA31A50DBB.edm" hidden="1">#REF!</definedName>
    <definedName name="_bdm.738ACA4BB84B482892F23ECA73D9359B.edm" hidden="1">#REF!</definedName>
    <definedName name="_bdm.739429CE2E1D4392BE3075AC809D2B63.edm" hidden="1">#REF!</definedName>
    <definedName name="_bdm.73A5D399A8174023A1274C8C989E4CC4.edm" hidden="1">#REF!</definedName>
    <definedName name="_bdm.73B0C04CAF2D44D5A57A539197A4B033.edm" hidden="1">#REF!</definedName>
    <definedName name="_bdm.73B28AFA998C4A98AFADBB4A034BA6D3.edm" hidden="1">#REF!</definedName>
    <definedName name="_bdm.73B9E00E514346828EE1369B14A97519.edm" hidden="1">#REF!</definedName>
    <definedName name="_bdm.73BC399BB8A74BB1A8398C8300651405.edm" hidden="1">#REF!</definedName>
    <definedName name="_bdm.73DB5C6C7AD541369418065D779955ED.edm" hidden="1">#REF!</definedName>
    <definedName name="_bdm.73F13C65586941CE8E457813B28687DD.edm" hidden="1">#REF!</definedName>
    <definedName name="_bdm.73F30F04E6C54EB0822059466B48E368.edm" hidden="1">#REF!</definedName>
    <definedName name="_bdm.73F48228544B41A9BF59C562DACF686D.edm" hidden="1">#REF!</definedName>
    <definedName name="_bdm.73F97C90890440C29C527AF5B8CD932B.edm" hidden="1">#REF!</definedName>
    <definedName name="_bdm.740C1C9FD9AA4520814265A9327DDBEF.edm" hidden="1">#REF!</definedName>
    <definedName name="_bdm.741309A670864E58A0EE7AFE9FF8BE13.edm" hidden="1">#REF!</definedName>
    <definedName name="_bdm.741312054193473E84216FD301E85727.edm" hidden="1">#REF!</definedName>
    <definedName name="_bdm.7419C691F88C4617930EF081D40B5991.edm" hidden="1">#REF!</definedName>
    <definedName name="_bdm.742151AD965942EEBEA994148768B6F3.edm" hidden="1">#REF!</definedName>
    <definedName name="_bdm.7428CE872D1F4324B8287CDDAF10A45F.edm" hidden="1">#REF!</definedName>
    <definedName name="_bdm.742F06352F1249C7AF63F4DC20B19CD0.edm" hidden="1">#REF!</definedName>
    <definedName name="_bdm.7430502168E4482AA0A0A01D85DC4148.edm" hidden="1">#REF!</definedName>
    <definedName name="_bdm.743B1FE1E3E64B7A869D864EE6D6B90F.edm" hidden="1">#REF!</definedName>
    <definedName name="_bdm.74414DBBEA4641D39D48D28A83F913BB.edm" hidden="1">#REF!</definedName>
    <definedName name="_bdm.7449FC69825D41468EF3B3C7C8EEEDA2.edm" hidden="1">#REF!</definedName>
    <definedName name="_bdm.7451F592D1F94F1980D64F868F9B0DDC.edm" hidden="1">#REF!</definedName>
    <definedName name="_bdm.7459AD0932A7472BA2D36D0723183723.edm" hidden="1">#REF!</definedName>
    <definedName name="_bdm.74602C20DB774BC79B0D9BA89B8722B6.edm" hidden="1">#REF!</definedName>
    <definedName name="_bdm.7464371598B74F569A9EA930169336E8.edm" hidden="1">#REF!</definedName>
    <definedName name="_bdm.746A916B2AB7430196EAECF393F095D9.edm" hidden="1">#REF!</definedName>
    <definedName name="_bdm.747106B4883F461EAFDE42EAAE51C6A7.edm" hidden="1">#REF!</definedName>
    <definedName name="_bdm.7471B6D4CDB94B6AAFFBED53E8759D0F.edm" hidden="1">#REF!</definedName>
    <definedName name="_bdm.7471E6217C6F4B31B4072F95EF61DF6E.edm" hidden="1">#REF!</definedName>
    <definedName name="_bdm.747579CDA2A746DD9710FC9138713A91.edm" hidden="1">#REF!</definedName>
    <definedName name="_bdm.749089511D7542748F5A3F99D9842165.edm" hidden="1">#REF!</definedName>
    <definedName name="_bdm.74AFB87B03F2465DA601382469BE90A1.edm" hidden="1">#REF!</definedName>
    <definedName name="_bdm.74B303E24C2A418894E94250AFA119AA.edm" hidden="1">#REF!</definedName>
    <definedName name="_bdm.74BF2B88F9644E2B80A516DCB5AD3B00.edm" hidden="1">#REF!</definedName>
    <definedName name="_bdm.74D4B76EC9F04FA29C903ADA5D8287C9.edm" hidden="1">#REF!</definedName>
    <definedName name="_bdm.750707BE17EA43EBB27286DA941A9636.edm" hidden="1">#REF!</definedName>
    <definedName name="_bdm.752BC181BDBC4FAD8EAA5105B5C59498.edm" hidden="1">#REF!</definedName>
    <definedName name="_bdm.753B3CC543B34871B7332438FAF15F49.edm" hidden="1">#REF!</definedName>
    <definedName name="_bdm.753E71CB2D4D428C87199A6B9196CC72.edm" hidden="1">#REF!</definedName>
    <definedName name="_bdm.755FF4A275CA483AAF70DECA07BBC037.edm" hidden="1">#REF!</definedName>
    <definedName name="_bdm.756E7D1745F2415FBC2E0A7BF0CAA3F5.edm" hidden="1">#REF!</definedName>
    <definedName name="_bdm.7577F7CD34174E3DB2B467C9BB4C26F3.edm" hidden="1">#REF!</definedName>
    <definedName name="_bdm.757A577316924D1482AF21F197056135.edm" hidden="1">#REF!</definedName>
    <definedName name="_bdm.758142ED4ED44CD193FC6E6E5B9E91D9.edm" hidden="1">#REF!</definedName>
    <definedName name="_bdm.7581B997257F4E948C3738E9C4B3E43A.edm" hidden="1">#REF!</definedName>
    <definedName name="_bdm.7582D12D072B457D87CF3D68C2DEDC9C.edm" hidden="1">#REF!</definedName>
    <definedName name="_bdm.75849C19ABD14714B487D54404979DD5.edm" hidden="1">#REF!</definedName>
    <definedName name="_bdm.75AE9002272C43A3B722422CD3E01AE9.edm" hidden="1">#REF!</definedName>
    <definedName name="_bdm.75D3DB6316AA45669C58E0818DDD0814.edm" hidden="1">#REF!</definedName>
    <definedName name="_bdm.75D7F013224C42CB9F0DEB98E03779B1.edm" hidden="1">#REF!</definedName>
    <definedName name="_bdm.75DC2CA476764F95B9B0660D7C9700AE.edm" hidden="1">#REF!</definedName>
    <definedName name="_bdm.75E7168D33A7405793E0CDF57C9036FF.edm" hidden="1">#REF!</definedName>
    <definedName name="_bdm.75E96AD4B8544E559B8F540913D15BFE.edm" hidden="1">#REF!</definedName>
    <definedName name="_bdm.75F99FC8A282471BA7035EFC04CB4D92.edm" hidden="1">#REF!</definedName>
    <definedName name="_bdm.761668A7C4124EE0B5A14BCF6F5001AA.edm" hidden="1">#REF!</definedName>
    <definedName name="_bdm.76247080B49A45B3AB8E7803DA9F97F0.edm" hidden="1">#REF!</definedName>
    <definedName name="_bdm.76281F26EA92459187F1CA6E9C3A00CE.edm" hidden="1">#REF!</definedName>
    <definedName name="_bdm.762C18FB2F424F099E1DC9AB5A30570B.edm" hidden="1">#REF!</definedName>
    <definedName name="_bdm.762E03335E3348679447721AA93BFBC7.edm" hidden="1">#REF!</definedName>
    <definedName name="_bdm.7630DBB783BD4C58A61A3F6110334DB1.edm" hidden="1">#REF!</definedName>
    <definedName name="_bdm.763A04DF94324FEDB13F66DDCF5967E1.edm" hidden="1">#REF!</definedName>
    <definedName name="_bdm.763FDADE8228478EA23B69D0DC56B829.edm" hidden="1">#REF!</definedName>
    <definedName name="_bdm.7651C5E71ED447CD8003E03F8F6A2D62.edm" hidden="1">#REF!</definedName>
    <definedName name="_bdm.7653A3E2A2CA47859CB70135200536BC.edm" hidden="1">#REF!</definedName>
    <definedName name="_bdm.765645ED131948C3A8301708F4C888C1.edm" hidden="1">#REF!</definedName>
    <definedName name="_bdm.765C4D76DEFC4EFEA8EA605727208044.edm" hidden="1">#REF!</definedName>
    <definedName name="_bdm.7672021BB82D4172885E654101FDFB13.edm" hidden="1">#REF!</definedName>
    <definedName name="_bdm.76775CC09C7643C6B113F13BCAA084F5.edm" hidden="1">#REF!</definedName>
    <definedName name="_bdm.7677E78EE3144F17B0AD75B3ADFC9B60.edm" hidden="1">#REF!</definedName>
    <definedName name="_bdm.76888C74D071445CB73FCDB3FB107DAB.edm" hidden="1">#REF!</definedName>
    <definedName name="_bdm.768EAD7D6B9949B292FF0827633FC815.edm" hidden="1">#REF!</definedName>
    <definedName name="_bdm.769CBE014CEA466095D1B03B6E538A1B.edm" hidden="1">#REF!</definedName>
    <definedName name="_bdm.76A1BC212A7A429BABC4AF5B6372401E.edm" hidden="1">#REF!</definedName>
    <definedName name="_bdm.76A1F942F3EC40AE8A0C2D9AA285DE25.edm" hidden="1">#REF!</definedName>
    <definedName name="_bdm.76A3EC36FD044A97904A63FAE6E70647.edm" hidden="1">#REF!</definedName>
    <definedName name="_bdm.76A62CFBD6FD494786D7A855005AC3FF.edm" hidden="1">#REF!</definedName>
    <definedName name="_bdm.76A6688671E34C839AA618456647B18F.edm" hidden="1">#REF!</definedName>
    <definedName name="_bdm.76B08C9371554B87B012E976FD83176F.edm" hidden="1">#REF!</definedName>
    <definedName name="_bdm.76B5A9134A354E149E64D2B1BC239486.edm" hidden="1">#REF!</definedName>
    <definedName name="_bdm.76BC0903B34E4E31B7B18C85DA16A4FF.edm" hidden="1">#REF!</definedName>
    <definedName name="_bdm.76F112BBCCDF4F0B8FB5CAFE81344205.edm" hidden="1">#REF!</definedName>
    <definedName name="_bdm.76F5C5BCBDBB438FA39A92BA8DFB7F51.edm" hidden="1">#REF!</definedName>
    <definedName name="_bdm.76FCC54E86254EF29179B1A5359E3F64.edm" hidden="1">#REF!</definedName>
    <definedName name="_bdm.7709EEA89BF4401EBCBC6DF340123B94.edm" hidden="1">#REF!</definedName>
    <definedName name="_bdm.772DBAE9C4004CA8925A5D2B88C27422.edm" hidden="1">#REF!</definedName>
    <definedName name="_bdm.772E5D0995FD45FD90AE40F72F496B98.edm" hidden="1">#REF!</definedName>
    <definedName name="_bdm.773A0B22E2954068A041C6C4C7D80AEE.edm" hidden="1">#REF!</definedName>
    <definedName name="_bdm.776CB86C8BAB420CA776914639CF691A.edm" hidden="1">#REF!</definedName>
    <definedName name="_bdm.777A96BB65F34E9EA84397B1F57F48E5.edm" hidden="1">#REF!</definedName>
    <definedName name="_bdm.777A97E1D71E4DE5BC52C69AF33F605A.edm" hidden="1">#REF!</definedName>
    <definedName name="_bdm.777F5FA923AF4B919C30DA6BA775FD99.edm" hidden="1">#REF!</definedName>
    <definedName name="_bdm.77878C14645E4A7F8B5F2330E2B27BAD.edm" hidden="1">#REF!</definedName>
    <definedName name="_bdm.779B6DFEADCF44F08F8A047818B8F8ED.edm" hidden="1">#REF!</definedName>
    <definedName name="_bdm.779B7CBFA448474FB588E3664B41552D.edm" hidden="1">#REF!</definedName>
    <definedName name="_bdm.77BE8229E7964741854596A72BFA8A09.edm" hidden="1">#REF!</definedName>
    <definedName name="_bdm.77CB44244293498696489C078F23A855.edm" hidden="1">#REF!</definedName>
    <definedName name="_bdm.77CBB5902B5A424E9787C25E73973EA7.edm" hidden="1">#REF!</definedName>
    <definedName name="_bdm.77D0AF40831747238ACF0822F3E302B5.edm" hidden="1">#REF!</definedName>
    <definedName name="_bdm.77E34466E918419D80A2A050861EA5C8.edm" hidden="1">#REF!</definedName>
    <definedName name="_bdm.77E8F441E4934ED4BDA8BE92B69EFCE1.edm" hidden="1">#REF!</definedName>
    <definedName name="_bdm.77EF99D49BE74E39AA04D7ECB615EC29.edm" hidden="1">#REF!</definedName>
    <definedName name="_bdm.77F73C077BE54B8892B1A2F5DD861094.edm" hidden="1">#REF!</definedName>
    <definedName name="_bdm.780872AA05FC47ABA271E6AB8BB4A8C3.edm" hidden="1">#REF!</definedName>
    <definedName name="_bdm.780E5D9C47FA458499CC10793490C5E8.edm" hidden="1">#REF!</definedName>
    <definedName name="_bdm.7838832CD6AC4E7CA348614D1EE428B8.edm" hidden="1">#REF!</definedName>
    <definedName name="_bdm.783B230CDDC340C3AD6D128101D26BB8.edm" hidden="1">#REF!</definedName>
    <definedName name="_bdm.783E063D58334699AD890C43F7386FD3.edm" hidden="1">#REF!</definedName>
    <definedName name="_bdm.78451A02C93143FDB09535ED5C7275D8.edm" hidden="1">#REF!</definedName>
    <definedName name="_bdm.784A79747363452AA249A581A1E50AEB.edm" hidden="1">#REF!</definedName>
    <definedName name="_bdm.784AF157579C41F8BD615813B1BA09F0.edm" hidden="1">#REF!</definedName>
    <definedName name="_bdm.784B5BBA9F484234BE3A977E3B11A74C.edm" hidden="1">#REF!</definedName>
    <definedName name="_bdm.787195130B654C32B2DB727A6CADFAE8.edm" hidden="1">#REF!</definedName>
    <definedName name="_bdm.78750FF4DE9A4478ADFF4F34D4FFF0F2.edm" hidden="1">#REF!</definedName>
    <definedName name="_bdm.7880841A46504B46B3B0D0282A8FE5ED.edm" hidden="1">#REF!</definedName>
    <definedName name="_bdm.7885D919547A4DE589A62359F09B10F3.edm" hidden="1">#REF!</definedName>
    <definedName name="_bdm.78A31532C5DF42B9A2F9AECF96A9F9F3.edm" hidden="1">#REF!</definedName>
    <definedName name="_bdm.78ACBAE0B51E4031843FFE19DCF8485B.edm" hidden="1">#REF!</definedName>
    <definedName name="_bdm.78BA6B36F5FC4FC4A073C61BB41C1D7D.edm" hidden="1">#REF!</definedName>
    <definedName name="_bdm.78DD5A8ACD3C4F30818C7289AE7ABF10.edm" hidden="1">#REF!</definedName>
    <definedName name="_bdm.78F854FAC3164E8FBE84D4BEB48CD00F.edm" hidden="1">#REF!</definedName>
    <definedName name="_bdm.78FA8B89002C41CEAAEDC53B12983FD4.edm" hidden="1">#REF!</definedName>
    <definedName name="_bdm.790ACF72B40044208DEF71008D7C9DDA.edm" hidden="1">#REF!</definedName>
    <definedName name="_bdm.7921F7908A6545FC94BBBB111FE1C7D9.edm" hidden="1">#REF!</definedName>
    <definedName name="_bdm.792256A86C78405894EB387BB36557CC.edm" hidden="1">#REF!</definedName>
    <definedName name="_bdm.79273B6E18BC43E3858BA0E681C6A284.edm" hidden="1">#REF!</definedName>
    <definedName name="_bdm.792B14F114CA47F78C34D696CFDBFD83.edm" hidden="1">#REF!</definedName>
    <definedName name="_bdm.792E18A841E443ECB39C00278AEDC7A7.edm" hidden="1">#REF!</definedName>
    <definedName name="_bdm.7935CF390E5A4B58A2D65CCB6EDAA958.edm" hidden="1">#REF!</definedName>
    <definedName name="_bdm.79390F2FD40D4B2B99519FA977863FB8.edm" hidden="1">#REF!</definedName>
    <definedName name="_bdm.793B4075C9F34F6888231C6AB8BD0B82.edm" hidden="1">#REF!</definedName>
    <definedName name="_bdm.79488978DBEF4B74AF771C1CC632DC77.edm" hidden="1">#REF!</definedName>
    <definedName name="_bdm.7952E42BC9B842F7AA58BD4F4FFD9E97.edm" hidden="1">#REF!</definedName>
    <definedName name="_bdm.797BB3587A814AD7A030BBF4A3C60BF0.edm" hidden="1">#REF!</definedName>
    <definedName name="_bdm.799DA4A8FE3241D8A72C932CA54D337D.edm" hidden="1">#REF!</definedName>
    <definedName name="_bdm.79A5FF6578874A19A014C4DBD9942539.edm" hidden="1">#REF!</definedName>
    <definedName name="_bdm.79B37AEBA76A45F0988DC6C9A8277D4B.edm" hidden="1">#REF!</definedName>
    <definedName name="_bdm.79BF8FE2B4AF4E1580149A825E9F9074.edm" hidden="1">#REF!</definedName>
    <definedName name="_bdm.79D4C75DA32D4BD4A3C93B32BE396562.edm" hidden="1">#REF!</definedName>
    <definedName name="_bdm.79DE108055ED4C718BB8D17E33FA1D36.edm" hidden="1">#REF!</definedName>
    <definedName name="_bdm.79E1468ECC55499C9B0BF4FC8EF175AB.edm" hidden="1">#REF!</definedName>
    <definedName name="_bdm.79E8C3775B934E3FA0A5D63E624E7647.edm" hidden="1">#REF!</definedName>
    <definedName name="_bdm.7A046456C7E74C5BB6861DC3FE495E2E.edm" hidden="1">#REF!</definedName>
    <definedName name="_bdm.7A0CE764242445CCBED77CCDD6E5C0C9.edm" hidden="1">#REF!</definedName>
    <definedName name="_bdm.7A1108FD31B441E1A636CDC3A398692E.edm" hidden="1">#REF!</definedName>
    <definedName name="_bdm.7A42CB36F5424E16A54F64179AC815D5.edm" hidden="1">#REF!</definedName>
    <definedName name="_bdm.7A56A947530E4D1987D2F5234413CD78.edm" hidden="1">#REF!</definedName>
    <definedName name="_bdm.7A60B9DA08984390A2DD125EC1A567DF.edm" hidden="1">#REF!</definedName>
    <definedName name="_bdm.7A6165A335884615B1D13889611DF182.edm" hidden="1">#REF!</definedName>
    <definedName name="_bdm.7A790433C1CA438B877F7850E339FA35.edm" hidden="1">#REF!</definedName>
    <definedName name="_bdm.7A81E99AB8ED45B78917F6B1CA17DEEE.edm" hidden="1">#REF!</definedName>
    <definedName name="_bdm.7A97CB478B72407B83DAEC53B40B55F7.edm" hidden="1">#REF!</definedName>
    <definedName name="_bdm.7AA5F82EE1C14476A59B65BD10FEB480.edm" hidden="1">#REF!</definedName>
    <definedName name="_bdm.7AA8DBDA8DDB491BAD715BDCC0E55749.edm" hidden="1">#REF!</definedName>
    <definedName name="_bdm.7ABEC9E4C0C54B2EA59A2916B7EB94DC.edm" hidden="1">#REF!</definedName>
    <definedName name="_bdm.7ABF306E30F84D4C92EAC325722D7BD6.edm" hidden="1">#REF!</definedName>
    <definedName name="_bdm.7AC712F1EE094BE1B168CB454770A342.edm" hidden="1">#REF!</definedName>
    <definedName name="_bdm.7AD8EC99D8064992BB0FB7A66C19FB72.edm" hidden="1">#REF!</definedName>
    <definedName name="_bdm.7ADA69F6E08B4F92BE1CF8CB076AAA63.edm" hidden="1">#REF!</definedName>
    <definedName name="_bdm.7ADEA2BA84D642DBA1F427EC6F9D8D84.edm" hidden="1">#REF!</definedName>
    <definedName name="_bdm.7AF90F4F2CF44065B3E1770FA8EAED67.edm" hidden="1">#REF!</definedName>
    <definedName name="_bdm.7AFD80A251E24A95B2C3A474A14D4A16.edm" hidden="1">#REF!</definedName>
    <definedName name="_bdm.7AFDA1A27EE44BB58ABC416E5A67C659.edm" hidden="1">#REF!</definedName>
    <definedName name="_bdm.7B02D529214B454F811888DB07C9CC3D.edm" hidden="1">#REF!</definedName>
    <definedName name="_bdm.7B12820626004848A065642FF34AC5B9.edm" hidden="1">#REF!</definedName>
    <definedName name="_bdm.7B2B33A0094B4E9CAFDBAF29275544B7.edm" hidden="1">#REF!</definedName>
    <definedName name="_bdm.7B320274C9CA4C849522E48E863C10CD.edm" hidden="1">#REF!</definedName>
    <definedName name="_bdm.7B373A9178B640B4BDCF0D95BBD303DB.edm" hidden="1">#REF!</definedName>
    <definedName name="_bdm.7B4199B6E74446289FFCF9E9AB91AA8B.edm" hidden="1">#REF!</definedName>
    <definedName name="_bdm.7B44FA5792DB48C6AE3FC1AD53A42A46.edm" hidden="1">#REF!</definedName>
    <definedName name="_bdm.7B46759760A8404A85E4E105512B5193.edm" hidden="1">#REF!</definedName>
    <definedName name="_bdm.7B4E911F34EB47DE8C89C736F93D8E5D.edm" hidden="1">#REF!</definedName>
    <definedName name="_bdm.7B5525D907714446A5084550E680F14A.edm" hidden="1">#REF!</definedName>
    <definedName name="_bdm.7B576C36EAB64057AFC4605B067FA46A.edm" hidden="1">#REF!</definedName>
    <definedName name="_bdm.7B6BAC8615DF4FE79C49A86D83E1F7DC.edm" hidden="1">#REF!</definedName>
    <definedName name="_bdm.7B780CCA44434FAEBC7DDB6F7C2DB69A.edm" hidden="1">#REF!</definedName>
    <definedName name="_bdm.7B7BDE2C0DC247BDB30C348C9C599890.edm" hidden="1">#REF!</definedName>
    <definedName name="_bdm.7B86CCE5D8CB4D9DBB11B5668F846EF4.edm" hidden="1">#REF!</definedName>
    <definedName name="_bdm.7B898B2BC7604215AE690FABBC9D765F.edm" hidden="1">#REF!</definedName>
    <definedName name="_bdm.7B98A8F71D184CCB9071ABFC346C8C72.edm" hidden="1">#REF!</definedName>
    <definedName name="_bdm.7BA13564040F4A78AE58755FE06C9E81.edm" hidden="1">#REF!</definedName>
    <definedName name="_bdm.7BAC8DFE95E54BBD89BA198478424061.edm" hidden="1">#REF!</definedName>
    <definedName name="_bdm.7BAE5D572E07498991E76DB375E989EC.edm" hidden="1">#REF!</definedName>
    <definedName name="_bdm.7BB6AE8813124C16B032E1D8F4C38546.edm" hidden="1">#REF!</definedName>
    <definedName name="_bdm.7bc1ad9454314004881dcd26945f7fb2.edm" hidden="1">#REF!</definedName>
    <definedName name="_bdm.7BD3D821AC6345568BFAC2462D86D828.edm" hidden="1">#REF!</definedName>
    <definedName name="_bdm.7BF788A1096B4C18BA284A42C9F83D92.edm" hidden="1">#REF!</definedName>
    <definedName name="_bdm.7BFE2A53701543B2A8052642FD66A62C.edm" hidden="1">#REF!</definedName>
    <definedName name="_bdm.7C007833A3AC44A6A889DDA37C8C0880.edm" hidden="1">#REF!</definedName>
    <definedName name="_bdm.7C03C8756DD342B4A8DC0899439BFEA8.edm" hidden="1">#REF!</definedName>
    <definedName name="_bdm.7C141E3DAF5D4FA19C7C7264E1C2A1B1.edm" hidden="1">#REF!</definedName>
    <definedName name="_bdm.7C16C019E79347128A9FE0DCD7B6054D.edm" hidden="1">#REF!</definedName>
    <definedName name="_bdm.7C1B818D53884D4C8FD6C904DFE4F69B.edm" hidden="1">#REF!</definedName>
    <definedName name="_bdm.7C2060EDEF324C419D4A4231D90B8A85.edm" hidden="1">#REF!</definedName>
    <definedName name="_bdm.7C2CAF63809E4EFC8BA6DDD5A98DA4B6.edm" hidden="1">#REF!</definedName>
    <definedName name="_bdm.7C35E9D97B5D44AEB8BC045177685A03.edm" hidden="1">#REF!</definedName>
    <definedName name="_bdm.7C46A5A7A9D349D39933AA68FA04464A.edm" hidden="1">#REF!</definedName>
    <definedName name="_bdm.7C5CC4D16BE94D6696EDAC6509190330.edm" hidden="1">#REF!</definedName>
    <definedName name="_bdm.7C65B8652BE845C7B1A63737E87F7518.edm" hidden="1">#REF!</definedName>
    <definedName name="_bdm.7C741F4D691D48AAA5EBA2FCBFA2F10E.edm" hidden="1">#REF!</definedName>
    <definedName name="_bdm.7C88E32C81344BE3B50BDA1D1DC9C8BC.edm" hidden="1">#REF!</definedName>
    <definedName name="_bdm.7C91BCCAA59040A8B1CBBC7D15559027.edm" hidden="1">#REF!</definedName>
    <definedName name="_bdm.7C9681E534ED4944B61F8E7715F0A17B.edm" hidden="1">#REF!</definedName>
    <definedName name="_bdm.7C99BBC1F6F94CD6A3F235B60851AE23.edm" hidden="1">#REF!</definedName>
    <definedName name="_bdm.7CA95A68FB35455891CBB66A26E853EF.edm" hidden="1">#REF!</definedName>
    <definedName name="_bdm.7CC0E8A5B5434285A1D339046FCF8F00.edm" hidden="1">#REF!</definedName>
    <definedName name="_bdm.7CC9DB23A4354885870F3C6819B625FB.edm" hidden="1">#REF!</definedName>
    <definedName name="_bdm.7CCA1F3BA43C4E8FA7D90B78BD3A9586.edm" hidden="1">#REF!</definedName>
    <definedName name="_bdm.7CCE61E0BF8844CBB4D0A800481EBA77.edm" hidden="1">#REF!</definedName>
    <definedName name="_bdm.7CCF2843812A47588A33B294FF2C279A.edm" hidden="1">#REF!</definedName>
    <definedName name="_bdm.7CD7AF8F63FA4484969FC0B2A1EF435E.edm" hidden="1">#REF!</definedName>
    <definedName name="_bdm.7CD99E4D5A0D463D8916A1B2966B8D4A.edm" hidden="1">#REF!</definedName>
    <definedName name="_bdm.7CE37507BCBF47F4BDD0E74101E15ED0.edm" hidden="1">#REF!</definedName>
    <definedName name="_bdm.7CE87CEF537641BC9FFCCF154C853BF0.edm" hidden="1">#REF!</definedName>
    <definedName name="_bdm.7CEBED8C03CC4DFCAC9436B3FDBD9C44.edm" hidden="1">#REF!</definedName>
    <definedName name="_bdm.7CEE44451BE84AE4BABEAF7AA8B9115D.edm" hidden="1">#REF!</definedName>
    <definedName name="_bdm.7CF968BA3AE043F582B3B9AB769F1D70.edm" hidden="1">#REF!</definedName>
    <definedName name="_bdm.7D00A139C1F94E2EBE8A1F7948828287.edm" hidden="1">#REF!</definedName>
    <definedName name="_bdm.7D115EB8B21A45FF837B4B71865F22E3.edm" hidden="1">#REF!</definedName>
    <definedName name="_bdm.7D146B7C9F4D46E19EDFF28AB7900F82.edm" hidden="1">#REF!</definedName>
    <definedName name="_bdm.7D3F5E7BCB9140F793685D40039C36DC.edm" hidden="1">#REF!</definedName>
    <definedName name="_bdm.7D4550E91CC841F9A15B820E895550AE.edm" hidden="1">#REF!</definedName>
    <definedName name="_bdm.7D4DDF98045C4B9BB2040358232CBEBC.edm" hidden="1">#REF!</definedName>
    <definedName name="_bdm.7D501137E3DB44CC8D971CD4936113B0.edm" hidden="1">#REF!</definedName>
    <definedName name="_bdm.7D5ABDC2AABA4829BFB56E0BE3B255ED.edm" hidden="1">#REF!</definedName>
    <definedName name="_bdm.7D6E78A4516140FDB23A6D9AAAF80BCC.edm" hidden="1">#REF!</definedName>
    <definedName name="_bdm.7D714DF20DC34A28A9CB72D93222B910.edm" hidden="1">#REF!</definedName>
    <definedName name="_bdm.7D7187574CC54B548B53E6E33EEC6983.edm" hidden="1">#REF!</definedName>
    <definedName name="_bdm.7D7348B6E0C44A42BC6AC557FD9014F0.edm" hidden="1">#REF!</definedName>
    <definedName name="_bdm.7D822B388E664B92A35831BCD76585FD.edm" hidden="1">#REF!</definedName>
    <definedName name="_bdm.7D9595D8FD8C46B890D3A4EE81F8268A.edm" hidden="1">#REF!</definedName>
    <definedName name="_bdm.7D98F1306F134D83A6FBF2F4838698B6.edm" hidden="1">#REF!</definedName>
    <definedName name="_bdm.7D9F9A2E8CE745609A7F6BAEDF979BA2.edm" hidden="1">#REF!</definedName>
    <definedName name="_bdm.7DA63EF67A244CF6914E697C2760F7C2.edm" hidden="1">#REF!</definedName>
    <definedName name="_bdm.7DA6EEB9B3934E72862DF59E881342AC.edm" hidden="1">#REF!</definedName>
    <definedName name="_bdm.7DAA4D9BF0774433A8063D5EEBEEFE71.edm" hidden="1">#REF!</definedName>
    <definedName name="_bdm.7DB5377E32484F34A5860F53BA133D82.edm" hidden="1">#REF!</definedName>
    <definedName name="_bdm.7DCF50E4F83E4C0290B12A9EBA86D3B8.edm" hidden="1">#REF!</definedName>
    <definedName name="_bdm.7DDB4538CF104B04937706419A70C18E.edm" hidden="1">#REF!</definedName>
    <definedName name="_bdm.7DE9511B809F4896ABC7DABEDAD6F5F3.edm" hidden="1">#REF!</definedName>
    <definedName name="_bdm.7DF4A8F29FF7402D8764015808E9B03B.edm" hidden="1">#REF!</definedName>
    <definedName name="_bdm.7DF6876F58CA455B9B5BB867E99FBF8F.edm" hidden="1">#REF!</definedName>
    <definedName name="_bdm.7DF71997B58E4DAA98B7EFA972EE820D.edm" hidden="1">#REF!</definedName>
    <definedName name="_bdm.7DFE3970DED2443BB47BE281779A4284.edm" hidden="1">#REF!</definedName>
    <definedName name="_bdm.7E0180FC8E224E9390AD0B5553C36D5C.edm" hidden="1">#REF!</definedName>
    <definedName name="_bdm.7E0B8437FA0D4E58A4945ADAA0D33419.edm" hidden="1">#REF!</definedName>
    <definedName name="_bdm.7e1f50265370477ab3bf279576cb6b99.edm" hidden="1">#REF!</definedName>
    <definedName name="_bdm.7E227261AB4B4DAD8F8BC560F0BBEC30.edm" hidden="1">#REF!</definedName>
    <definedName name="_bdm.7E2927746A574BBEB0856D2371546EA4.edm" hidden="1">#REF!</definedName>
    <definedName name="_bdm.7E311EE68D2A4B4FBFC84E59DC8E0C67.edm" hidden="1">#REF!</definedName>
    <definedName name="_bdm.7E3E54F8A5874574A0E893AB4CACE419.edm" hidden="1">#REF!</definedName>
    <definedName name="_bdm.7E55106D29EC46D59377987BC27BCC90.edm" hidden="1">#REF!</definedName>
    <definedName name="_bdm.7E6FA1A7C8BC4CF0A76CDB5B0F362962.edm" hidden="1">#REF!</definedName>
    <definedName name="_bdm.7E7492E4312D43839538F26842B5A0A5.edm" hidden="1">#REF!</definedName>
    <definedName name="_bdm.7E74F07614F8423E9DB1E4C215E9DED0.edm" hidden="1">#REF!</definedName>
    <definedName name="_bdm.7E779BEF49204FDC8E1D740725988EB6.edm" hidden="1">#REF!</definedName>
    <definedName name="_bdm.7E94D5816ED344BCB5FE9A8FCE30661C.edm" hidden="1">#REF!</definedName>
    <definedName name="_bdm.7EA445F266DF4CDE899993679AE48B58.edm" hidden="1">#REF!</definedName>
    <definedName name="_bdm.7EAAE52F30F54704AF73BE18D658B87F.edm" hidden="1">#REF!</definedName>
    <definedName name="_bdm.7EADE9D48D6D491FB19C30133D700C09.edm" hidden="1">#REF!</definedName>
    <definedName name="_bdm.7ED135C3CF8A42FBBF4F34C56E2C852F.edm" hidden="1">#REF!</definedName>
    <definedName name="_bdm.7ED51E90C6F2483C8DDBE2798DB5A84F.edm" hidden="1">#REF!</definedName>
    <definedName name="_bdm.7ED566FD594D48A9BBE57FA752479BF0.edm" hidden="1">#REF!</definedName>
    <definedName name="_bdm.7ED7E2C6E977484C869F18BBEC987449.edm" hidden="1">#REF!</definedName>
    <definedName name="_bdm.7EF24BC77905413FBBCF7AAABFE860B6.edm" hidden="1">#REF!</definedName>
    <definedName name="_bdm.7EF29D71758A45CB9336BFEE0AD5D032.edm" hidden="1">#REF!</definedName>
    <definedName name="_bdm.7EF8C204C0854418A73745C8390582CD.edm" hidden="1">#REF!</definedName>
    <definedName name="_bdm.7F05F09780E14C849793645B0F3223EF.edm" hidden="1">#REF!</definedName>
    <definedName name="_bdm.7F060CBAEB2D4E24984D06E4169683BB.edm" hidden="1">#REF!</definedName>
    <definedName name="_bdm.7F0C4BBC6C384973999D007790E5FEFD.edm" hidden="1">#REF!</definedName>
    <definedName name="_bdm.7F1760AC1191414C9F1397B33779A72E.edm" hidden="1">#REF!</definedName>
    <definedName name="_bdm.7F21E59A14CF4370BCCA166CE4A2201C.edm" hidden="1">#REF!</definedName>
    <definedName name="_bdm.7F3C2DE63F5342E985B78960915E5062.edm" hidden="1">#REF!</definedName>
    <definedName name="_bdm.7F3E180C5D0740F5B0C031CC1EE07CA1.edm" hidden="1">#REF!</definedName>
    <definedName name="_bdm.7F47F4F56994411DB3E4766E26522F7E.edm" hidden="1">#REF!</definedName>
    <definedName name="_bdm.7F4E3F09A6F646F7B5AD6F094BEE78D5.edm" hidden="1">#REF!</definedName>
    <definedName name="_bdm.7F56E7D1BE5E4A7BA051FBC8B0159788.edm" hidden="1">#REF!</definedName>
    <definedName name="_bdm.7F623D7A49214B45962F3A4AC4AB09A2.edm" hidden="1">#REF!</definedName>
    <definedName name="_bdm.7F730323A3FF473099CD99ABB66F62FF.edm" hidden="1">#REF!</definedName>
    <definedName name="_bdm.7F817B4163394E4B963B96631C636A8B.edm" hidden="1">#REF!</definedName>
    <definedName name="_bdm.7F8DCF835183497DBAFE80BD94F446DB.edm" hidden="1">#REF!</definedName>
    <definedName name="_bdm.7F92F5AE598C4FA68BF2454DBEAA31CA.edm" hidden="1">#REF!</definedName>
    <definedName name="_bdm.7F9604824D7247E08725A144943A09F3.edm" hidden="1">#REF!</definedName>
    <definedName name="_bdm.7F9D077FBF2B4D7599BB3641F79FF71A.edm" hidden="1">#REF!</definedName>
    <definedName name="_bdm.7F9F6335FA6F422E9D8E49443A610705.edm" hidden="1">#REF!</definedName>
    <definedName name="_bdm.7FCD573702C340D1BE3E4AB51B93B0AB.edm" hidden="1">#REF!</definedName>
    <definedName name="_bdm.7FE9B4E0D62D41C49C32830C8954633E.edm" hidden="1">#REF!</definedName>
    <definedName name="_bdm.7FEAE1EFDB4E4675938D890CF80CA7C1.edm" hidden="1">#REF!</definedName>
    <definedName name="_bdm.7FF8E759A64747CE997CB36C3A72C830.edm" hidden="1">#REF!</definedName>
    <definedName name="_bdm.7FF8EFFEC59B4E59A92313BB1B7EF2CC.edm" hidden="1">#REF!</definedName>
    <definedName name="_bdm.8003A60A08774669BB01823EC92007C4.edm" hidden="1">#REF!</definedName>
    <definedName name="_bdm.8022140A2F7D45279CCC242CD4D01BFF.edm" hidden="1">#REF!</definedName>
    <definedName name="_bdm.802983CA42644221A0B1D650074EE71E.edm" hidden="1">#REF!</definedName>
    <definedName name="_bdm.802BD734E0314DA281F10C5E6F899F3A.edm" hidden="1">#REF!</definedName>
    <definedName name="_bdm.80383526E7194D2FB4AA57A301697565.edm" hidden="1">#REF!</definedName>
    <definedName name="_bdm.804AAE014CC347B884843611DF705143.edm" hidden="1">#REF!</definedName>
    <definedName name="_bdm.8069FD9B482047C6AD9B83312EC8FCC0.edm" hidden="1">#REF!</definedName>
    <definedName name="_bdm.806AEF257F0E4EA899184618BD5DEC43.edm" hidden="1">#REF!</definedName>
    <definedName name="_bdm.8070810042394E7C8209A3847CB3FFFB.edm" hidden="1">#REF!</definedName>
    <definedName name="_bdm.80723203504548ED905B3A237E433D93.edm" hidden="1">#REF!</definedName>
    <definedName name="_bdm.807383A1FE15449D8707B19FE6292129.edm" hidden="1">#REF!</definedName>
    <definedName name="_bdm.80759806112F467CBE7A24EE0F20C905.edm" hidden="1">#REF!</definedName>
    <definedName name="_bdm.808136DAF7CA4CDE9E72551E4FCCF057.edm" hidden="1">#REF!</definedName>
    <definedName name="_bdm.80879538103F401A99D35DE92A2597A1.edm" hidden="1">#REF!</definedName>
    <definedName name="_bdm.8092C80F40D44A538684EF5692007D20.edm" hidden="1">#REF!</definedName>
    <definedName name="_bdm.8093B10E7BB847848B907C2569320B8C.edm" hidden="1">#REF!</definedName>
    <definedName name="_bdm.809C523AB1124DBF90890EEEDF245997.edm" hidden="1">#REF!</definedName>
    <definedName name="_bdm.80A176E8E5D0401BA4CCE5B4AAF4C691.edm" hidden="1">#REF!</definedName>
    <definedName name="_bdm.80AB0190DD684DB18100642B29996F7F.edm" hidden="1">#REF!</definedName>
    <definedName name="_bdm.80B1D49A9EB44CF4989F6F27245BFEFE.edm" hidden="1">#REF!</definedName>
    <definedName name="_bdm.80B6DA69ABF045B3AC32AF4A8277D8BC.edm" hidden="1">#REF!</definedName>
    <definedName name="_bdm.80BEEF39A7DA4620B72854052CEEAD03.edm" hidden="1">#REF!</definedName>
    <definedName name="_bdm.80D3DF23F1874986B271839FEBEA7992.edm" hidden="1">#REF!</definedName>
    <definedName name="_bdm.80DCBE2D27144F2ABDD49133A5763D25.edm" hidden="1">#REF!</definedName>
    <definedName name="_bdm.80E59199F960433198209A6715836DF8.edm" hidden="1">#REF!</definedName>
    <definedName name="_bdm.80F7F16D04054560B9C7C404F882C561.edm" hidden="1">#REF!</definedName>
    <definedName name="_bdm.8104F3C254764D0A938D4FF82D114AB7.edm" hidden="1">#REF!</definedName>
    <definedName name="_bdm.811828EF7C8D4FD089304B31B446CB21.edm" hidden="1">#REF!</definedName>
    <definedName name="_bdm.81252F03F5034D0EAC833F0148CC3605.edm" hidden="1">#REF!</definedName>
    <definedName name="_bdm.812F55BC960B488B9E70817A904E9612.edm" hidden="1">#REF!</definedName>
    <definedName name="_bdm.8139C975CAF544CDB563BE2081382AEC.edm" hidden="1">#REF!</definedName>
    <definedName name="_bdm.813BAF064E96494398F89A05FC54F35A.edm" hidden="1">#REF!</definedName>
    <definedName name="_bdm.814B7EB085944D2C82E560DAB4407AF1.edm" hidden="1">#REF!</definedName>
    <definedName name="_bdm.8155AC51A592408CBC5D726E59992FC8.edm" hidden="1">#REF!</definedName>
    <definedName name="_bdm.81681A2DD16B44BCBD5CF5F9F2CC6258.edm" hidden="1">#REF!</definedName>
    <definedName name="_bdm.816B95F94E4D42CBA7C220BA4E1D600F.edm" hidden="1">#REF!</definedName>
    <definedName name="_bdm.81749B980F264AD4B9A938FBDD96FB7A.edm" hidden="1">#REF!</definedName>
    <definedName name="_bdm.817B6EFC9EDC4FC890FB941101B97A9A.edm" hidden="1">#REF!</definedName>
    <definedName name="_bdm.818F5FA0DF7948F38C83843DF2DA3613.edm" hidden="1">#REF!</definedName>
    <definedName name="_bdm.819EE2A9955144A28C9BB83B652C0128.edm" hidden="1">#REF!</definedName>
    <definedName name="_bdm.81ABA12047CF4D55A1ABDC9842E4049A.edm" hidden="1">#REF!</definedName>
    <definedName name="_bdm.81B4DB8DD1824D7E9D268069ADB3218E.edm" hidden="1">#REF!</definedName>
    <definedName name="_bdm.81BAC47B72AE4B77BC562089667D4A46.edm" hidden="1">#REF!</definedName>
    <definedName name="_bdm.81C2222BF48E4EAABDB32ABE2B976966.edm" hidden="1">#REF!</definedName>
    <definedName name="_bdm.81CED48F7AD24752AFBFEF10B3B10ED6.edm" hidden="1">#REF!</definedName>
    <definedName name="_bdm.81DA9A18A5394118847CF9BDA9640D1A.edm" hidden="1">#REF!</definedName>
    <definedName name="_bdm.81EDA58EE4404223AC2D3F7D6A3A5436.edm" hidden="1">#REF!</definedName>
    <definedName name="_bdm.81EDF7481B044CF8ACDE410115F35EF8.edm" hidden="1">#REF!</definedName>
    <definedName name="_bdm.81F5FC7CE2174B6E8BA22F04F0A3B71F.edm" hidden="1">#REF!</definedName>
    <definedName name="_bdm.81FB1C8E0C224C03B2D7A094F55683E0.edm" hidden="1">#REF!</definedName>
    <definedName name="_bdm.821901E9B3D34914ADA5CAE10832D686.edm" hidden="1">#REF!</definedName>
    <definedName name="_bdm.821BF2CC345E4D18918B723D7EADFA8A.edm" hidden="1">#REF!</definedName>
    <definedName name="_bdm.821D7E14A7A24530993018E48BD60F3D.edm" hidden="1">#REF!</definedName>
    <definedName name="_bdm.82316E152A0F43CDA86133311E45061D.edm" hidden="1">#REF!</definedName>
    <definedName name="_bdm.82471DA34D764522ADDB008073FEE170.edm" hidden="1">#REF!</definedName>
    <definedName name="_bdm.824A4FCB36504B1F8DD3745067A8C128.edm" hidden="1">#REF!</definedName>
    <definedName name="_bdm.8254830CE82C4E49BCF5B72580941AF8.edm" hidden="1">#REF!</definedName>
    <definedName name="_bdm.825ab4611ed043279927e8c8cd7c47c0.edm" hidden="1">#REF!</definedName>
    <definedName name="_bdm.8265B651E1C049CAA54A12324719C409.edm" hidden="1">#REF!</definedName>
    <definedName name="_bdm.827F4DC6AD774F8C9CF8AB249BFD6489.edm" hidden="1">#REF!</definedName>
    <definedName name="_bdm.8282D85B8A8541CC971B76CF882BCAA3.edm" hidden="1">#REF!</definedName>
    <definedName name="_bdm.8291EB94451D4C60A0D2A637EED4558E.edm" hidden="1">#REF!</definedName>
    <definedName name="_bdm.829B492C02954D4488836587EE63B22C.edm" hidden="1">#REF!</definedName>
    <definedName name="_bdm.829E950C4B86486785F57AEF2B37EA32.edm" hidden="1">#REF!</definedName>
    <definedName name="_bdm.82A694EB7EB147509FC050CD916B7FFB.edm" hidden="1">#REF!</definedName>
    <definedName name="_bdm.82A6B3499CE641D1AB8066CE2FE245C9.edm" hidden="1">#REF!</definedName>
    <definedName name="_bdm.82AAD80C14094798B4746410AFFEB4D7.edm" hidden="1">#REF!</definedName>
    <definedName name="_bdm.82B5638335084F8799204DD8269AD923.edm" hidden="1">#REF!</definedName>
    <definedName name="_bdm.82BAA9BB67F34C4D92A031FCD7B395A7.edm" hidden="1">#REF!</definedName>
    <definedName name="_bdm.82C80A629CD2456DBB4398F5E076E4C0.edm" hidden="1">#REF!</definedName>
    <definedName name="_bdm.82CB162278B14F42951A963571E389B4.edm" hidden="1">#REF!</definedName>
    <definedName name="_bdm.82D4BE371AFD4064ADB4A0B69DB4DBDB.edm" hidden="1">#REF!</definedName>
    <definedName name="_bdm.82DB87A2D69E47998AB382D210A0C501.edm" hidden="1">#REF!</definedName>
    <definedName name="_bdm.82E2FBE622D44AA9B633164CA768EB36.edm" hidden="1">#REF!</definedName>
    <definedName name="_bdm.82E6A202212B46EDBF96BF6723702063.edm" hidden="1">#REF!</definedName>
    <definedName name="_bdm.82EE10444A0A434F85C642C4449A2D40.edm" hidden="1">#REF!</definedName>
    <definedName name="_bdm.82FB6219778C48AB9F13E8F30CE3009D.edm" hidden="1">#REF!</definedName>
    <definedName name="_bdm.830C00D98AB145A98FD0EC3013C3EA70.edm" hidden="1">#REF!</definedName>
    <definedName name="_bdm.8310B1B482FE45039508C04357D6224A.edm" hidden="1">#REF!</definedName>
    <definedName name="_bdm.831A4AFF4EB44E3A94F136AA9BB0CB47.edm" hidden="1">#REF!</definedName>
    <definedName name="_bdm.832793198D114EE3879A44910636E4B0.edm" hidden="1">#REF!</definedName>
    <definedName name="_bdm.832D4702CACF4044A2FD878904DC79EB.edm" hidden="1">#REF!</definedName>
    <definedName name="_bdm.83403BC564A64456AC8669A1832B5033.edm" hidden="1">#REF!</definedName>
    <definedName name="_bdm.8350898C34E04B7297B19749FCC62FD9.edm" hidden="1">#REF!</definedName>
    <definedName name="_bdm.835B514404394221BE32CC5262F42E92.edm" hidden="1">#REF!</definedName>
    <definedName name="_bdm.835E8C4E34C24789A2334E53D4562856.edm" hidden="1">#REF!</definedName>
    <definedName name="_bdm.836887DD2423411BBD69C7A3A31FC6E2.edm" hidden="1">#REF!</definedName>
    <definedName name="_bdm.836F750F773747F5AD75EDD4825429F5.edm" hidden="1">#REF!</definedName>
    <definedName name="_bdm.83731699085B4DBEB6599E35D4CC76E3.edm" hidden="1">#REF!</definedName>
    <definedName name="_bdm.8373A52F92D04C22B7C12DD92461D8E0.edm" hidden="1">#REF!</definedName>
    <definedName name="_bdm.83804239F92C4E63B226E7D264AF72CF.edm" hidden="1">#REF!</definedName>
    <definedName name="_bdm.8393A048F77B49028397ABFAF9A0E179.edm" hidden="1">#REF!</definedName>
    <definedName name="_bdm.83966DEA5E02400896F38C65B5490FD7.edm" hidden="1">#REF!</definedName>
    <definedName name="_bdm.83AB78DD4DA54791B10E245259D318C2.edm" hidden="1">#REF!</definedName>
    <definedName name="_bdm.83AD897C88D24A13B501A4B01805E13E.edm" hidden="1">#REF!</definedName>
    <definedName name="_bdm.83BEA126355B48839FCA2E177CBD1B77.edm" hidden="1">#REF!</definedName>
    <definedName name="_bdm.83CE79B1D4ED4F278CB1384111212174.edm" hidden="1">#REF!</definedName>
    <definedName name="_bdm.83CF64E3F2E5404E9558E52EB3B098A6.edm" hidden="1">#REF!</definedName>
    <definedName name="_bdm.83D0752A0BA34CBBB03F82C264DC5CB2.edm" hidden="1">#REF!</definedName>
    <definedName name="_bdm.83D3F050CE2B4E9489F9E87EC727870A.edm" hidden="1">#REF!</definedName>
    <definedName name="_bdm.83D43BFB84F843A19FC00A5A5558BE17.edm" hidden="1">#REF!</definedName>
    <definedName name="_bdm.83D96A2A91FB4CBE9700C6E1AE9E702E.edm" hidden="1">#REF!</definedName>
    <definedName name="_bdm.83DC8C92A1DB49DA826FC416F55F1A53.edm" hidden="1">#REF!</definedName>
    <definedName name="_bdm.83DE173938D34CD5BD5B477116E7F984.edm" hidden="1">#REF!</definedName>
    <definedName name="_bdm.83E2BC9A825246189EEF7789B8F321F9.edm" hidden="1">#REF!</definedName>
    <definedName name="_bdm.83EA3DE67B0D4FCDB0B04BBC735C6E9B.edm" hidden="1">#REF!</definedName>
    <definedName name="_bdm.83F394B9307A432889409ECB996A6B50.edm" hidden="1">#REF!</definedName>
    <definedName name="_bdm.83F3E5D716EF433AA41006872E86D4B3.edm" hidden="1">#REF!</definedName>
    <definedName name="_bdm.83F95BF7B4274F9990C301C672B35426.edm" hidden="1">#REF!</definedName>
    <definedName name="_bdm.84068E103609470A86C48480426D3E03.edm" hidden="1">#REF!</definedName>
    <definedName name="_bdm.84083980125546FD856433605007DFCB.edm" hidden="1">#REF!</definedName>
    <definedName name="_bdm.843274F169F24109B85C666F02304DBE.edm" hidden="1">#REF!</definedName>
    <definedName name="_bdm.843CDCBE5FA344B68A8CBF7916440F1A.edm" hidden="1">#REF!</definedName>
    <definedName name="_bdm.84415D5D974E4CBEBE2E3357856A236A.edm" hidden="1">#REF!</definedName>
    <definedName name="_bdm.8459170F200E446991A47741BD478370.edm" hidden="1">#REF!</definedName>
    <definedName name="_bdm.846624C9DC0F4BF7B2962B8ED1AB407F.edm" hidden="1">#REF!</definedName>
    <definedName name="_bdm.8466446CA999413EADA6F9413D0AFD5A.edm" hidden="1">#REF!</definedName>
    <definedName name="_bdm.84749066458B4A37B149D62833B36AAD.edm" hidden="1">#REF!</definedName>
    <definedName name="_bdm.8488E7E4546442C48F623250CDBBB0AC.edm" hidden="1">#REF!</definedName>
    <definedName name="_bdm.8489244A9C874DCEB64B9A2C741D40F9.edm" hidden="1">#REF!</definedName>
    <definedName name="_bdm.848D62BAC60A41BA9D87303F773D9E36.edm" hidden="1">#REF!</definedName>
    <definedName name="_bdm.84BC6E6760614BEFAF1982E2313910E3.edm" hidden="1">#REF!</definedName>
    <definedName name="_bdm.84C04DD7F9974DBBA98D7EDE6AF987A9.edm" hidden="1">#REF!</definedName>
    <definedName name="_bdm.84CA495C0E5F41CD86E9E694CDF34FBA.edm" hidden="1">#REF!</definedName>
    <definedName name="_bdm.84CDED0BB325415BB8343B96905D5743.edm" hidden="1">#REF!</definedName>
    <definedName name="_bdm.84D30F64EC02423496CCD20299FC3D38.edm" hidden="1">#REF!</definedName>
    <definedName name="_bdm.84D653FA8319431F8F86E9AA22AD557A.edm" hidden="1">#REF!</definedName>
    <definedName name="_bdm.84DD8B0CEEA2435394C77970795DBB8D.edm" hidden="1">#REF!</definedName>
    <definedName name="_bdm.84E215A6DE994B6BABBCC57ADAE212E4.edm" hidden="1">#REF!</definedName>
    <definedName name="_bdm.84E32E7CF4254C98B6C56E2074187F9A.edm" hidden="1">#REF!</definedName>
    <definedName name="_bdm.84EACB81457547319BEEF90B45E3B915.edm" hidden="1">#REF!</definedName>
    <definedName name="_bdm.84EB609B3FEC40ADAC5B09BC86A60837.edm" hidden="1">#REF!</definedName>
    <definedName name="_bdm.84F4FA9EC6B644588E339FCB87A488A2.edm" hidden="1">#REF!</definedName>
    <definedName name="_bdm.84FFB4EDFCEB4D7AAB0A6723078FD5E9.edm" hidden="1">#REF!</definedName>
    <definedName name="_bdm.851400587FA646A0AEDC71F84E829068.edm" hidden="1">#REF!</definedName>
    <definedName name="_bdm.85181B881771485690A2E4B2412A8532.edm" hidden="1">#REF!</definedName>
    <definedName name="_bdm.8519094A92FA4CEFA851C34F7CBC4654.edm" hidden="1">#REF!</definedName>
    <definedName name="_bdm.85303040992F496780441A4A1020268D.edm" hidden="1">#REF!</definedName>
    <definedName name="_bdm.853DE43F375744DCB108129505AB43CD.edm" hidden="1">#REF!</definedName>
    <definedName name="_bdm.854BC4AEEBB647699E6F3740B1B97AE7.edm" hidden="1">#REF!</definedName>
    <definedName name="_bdm.8553259E52AA4BFBB19844E91631CBB6.edm" hidden="1">#REF!</definedName>
    <definedName name="_bdm.85573B7DBFCE495A85AC85774F7CC9B8.edm" hidden="1">#REF!</definedName>
    <definedName name="_bdm.855982047BA247EDB2E740639DFF30F2.edm" hidden="1">#REF!</definedName>
    <definedName name="_bdm.8560832A55254B0A894DE6D13968A6AE.edm" hidden="1">#REF!</definedName>
    <definedName name="_bdm.856B70D3DFF646BCA0D23DE9599C5A40.edm" hidden="1">#REF!</definedName>
    <definedName name="_bdm.85779200523A43EEBD0140EED3ACFA5F.edm" hidden="1">#REF!</definedName>
    <definedName name="_bdm.8580CF7034EF44F3826A470244FD59CB.edm" hidden="1">#REF!</definedName>
    <definedName name="_bdm.8597713E8C3542699204375746B24317.edm" hidden="1">#REF!</definedName>
    <definedName name="_bdm.859F1A9EC579417DA8750BE80E7647BA.edm" hidden="1">#REF!</definedName>
    <definedName name="_bdm.85A77AA2BF134F0AB9182DE94D28BCAA.edm" hidden="1">#REF!</definedName>
    <definedName name="_bdm.85B62D94FE134C948C83EFA3E9E1D5CE.edm" hidden="1">#REF!</definedName>
    <definedName name="_bdm.85B83EC6EE0343BBA4FC8EDF8A51EDFF.edm" hidden="1">#REF!</definedName>
    <definedName name="_bdm.85EDC8D05AB747A8A21EA4D543E44687.edm" hidden="1">#REF!</definedName>
    <definedName name="_bdm.85FA1A27DF484225A762392D09C49D31.edm" hidden="1">#REF!</definedName>
    <definedName name="_bdm.860F435A64264F58B1E92A8E3FF8B621.edm" hidden="1">#REF!</definedName>
    <definedName name="_bdm.861367C7FB89484E968B2424BB0E38A9.edm" hidden="1">#REF!</definedName>
    <definedName name="_bdm.8619F3D754524C70BDF6AF3FD416E13E.edm" hidden="1">#REF!</definedName>
    <definedName name="_bdm.86293F4436814CE99155990A9A1F91CB.edm" hidden="1">#REF!</definedName>
    <definedName name="_bdm.862C85EB2B6A400686159217AE97369B.edm" hidden="1">#REF!</definedName>
    <definedName name="_bdm.8633706C817E46EAA0CABC16E5B67B2E.edm" hidden="1">#REF!</definedName>
    <definedName name="_bdm.863650F5A7B44B84AC022DE5EA4D00C5.edm" hidden="1">#REF!</definedName>
    <definedName name="_bdm.86473067F1BB4E0989C4D413322264BF.edm" hidden="1">#REF!</definedName>
    <definedName name="_bdm.864FDD14FCB44EC7A179B58A9A311FAB.edm" hidden="1">#REF!</definedName>
    <definedName name="_bdm.865D81B5AE25436492555E6E83EEE319.edm" hidden="1">#REF!</definedName>
    <definedName name="_bdm.8660528E72F14494BB7AA914439D5594.edm" hidden="1">#REF!</definedName>
    <definedName name="_bdm.866183B1FE3F412EBD69E52BEABD8825.edm" hidden="1">#REF!</definedName>
    <definedName name="_bdm.866FDD46AF5F4D9B9C287536F4AE050D.edm" hidden="1">#REF!</definedName>
    <definedName name="_bdm.8675ACA1144C46B4BB7B67B8838B553A.edm" hidden="1">#REF!</definedName>
    <definedName name="_bdm.867F133A15F247C2BA34505B74DA11FF.edm" hidden="1">#REF!</definedName>
    <definedName name="_bdm.868836C7EC764830AE1710C04FAED7B4.edm" hidden="1">#REF!</definedName>
    <definedName name="_bdm.868C7896833048349DAE6BD58DB93E1F.edm" hidden="1">#REF!</definedName>
    <definedName name="_bdm.86A57AD197C74EFCB07E21CDC9C89BEA.edm" hidden="1">#REF!</definedName>
    <definedName name="_bdm.86AA86A3A3C1420FB6588FABD995DD80.edm" hidden="1">#REF!</definedName>
    <definedName name="_bdm.86B408B3C66B4DC09E1CD53AA6601976.edm" hidden="1">#REF!</definedName>
    <definedName name="_bdm.86D96693DED947139270A5DA43E6F019.edm" hidden="1">#REF!</definedName>
    <definedName name="_bdm.86F2C4A23FFC4A7EA1F83EA06018BFC0.edm" hidden="1">#REF!</definedName>
    <definedName name="_bdm.86F66879EE7441898C38C2172A039A90.edm" hidden="1">#REF!</definedName>
    <definedName name="_bdm.87150BF80BC24531B6803D87531F1297.edm" hidden="1">#REF!</definedName>
    <definedName name="_bdm.87366AE95F204E1F8D9910B8393564AF.edm" hidden="1">#REF!</definedName>
    <definedName name="_bdm.8737FF7FF65943FDA09AD5F3EF8AED12.edm" hidden="1">#REF!</definedName>
    <definedName name="_bdm.873EA05CF82A42D191B5035AE21D6B6D.edm" hidden="1">#REF!</definedName>
    <definedName name="_bdm.87621477A6ED468198096F7904366118.edm" hidden="1">#REF!</definedName>
    <definedName name="_bdm.8796D8EF81F64936BEDD6CEE155A7896.edm" hidden="1">#REF!</definedName>
    <definedName name="_bdm.879FF0C4AF544500A80D98B8DE7D6E8F.edm" hidden="1">#REF!</definedName>
    <definedName name="_bdm.87A9494A8BBE4C9AB0DE720E1F30454B.edm" hidden="1">#REF!</definedName>
    <definedName name="_bdm.87F6C2D9FF3E44DB8AA78BB08EABA67C.edm" hidden="1">#REF!</definedName>
    <definedName name="_bdm.87FD16AF47314EBDB2B8CAC6C54FFF27.edm" hidden="1">#REF!</definedName>
    <definedName name="_bdm.87FE29D4372A4DE1BF83CDFBA6C816C1.edm" hidden="1">#REF!</definedName>
    <definedName name="_bdm.8803CB5E06A341C48711F1AC75BEDDF3.edm" hidden="1">#REF!</definedName>
    <definedName name="_bdm.88069D852D4640D7A8C35914860734CF.edm" hidden="1">#REF!</definedName>
    <definedName name="_bdm.881313BD61F448C0861D85C88411441D.edm" hidden="1">#REF!</definedName>
    <definedName name="_bdm.882114621C0347EE88F901A78F9B6BDE.edm" hidden="1">#REF!</definedName>
    <definedName name="_bdm.882A5262A2A2438E8B0BF36100402F6C.edm" hidden="1">#REF!</definedName>
    <definedName name="_bdm.886B6EEA0ECD493DBA50E799C8508147.edm" hidden="1">#REF!</definedName>
    <definedName name="_bdm.8872995492F347D9A2E7B1BE81070146.edm" hidden="1">#REF!</definedName>
    <definedName name="_bdm.8874377D0E2543E49951803634CF8AC8.edm" hidden="1">#REF!</definedName>
    <definedName name="_bdm.88785C4275834F119363D0D353475835.edm" hidden="1">#REF!</definedName>
    <definedName name="_bdm.887D87FB3C8441AC8ABCAB94A37A34D1.edm" hidden="1">#REF!</definedName>
    <definedName name="_bdm.88838B3B2D8843008E750553E8911251.edm" hidden="1">#REF!</definedName>
    <definedName name="_bdm.88956C5655E84AEA87BBAD0B9B753421.edm" hidden="1">#REF!</definedName>
    <definedName name="_bdm.88A3E590976B4A49A4612FF879308647.edm" hidden="1">#REF!</definedName>
    <definedName name="_bdm.88A82F5609AD4F019C8024D214C75D36.edm" hidden="1">#REF!</definedName>
    <definedName name="_bdm.88AD1D47E42640F08EDF8E269603839A.edm" hidden="1">#REF!</definedName>
    <definedName name="_bdm.88D218E6CE3043BDAFF922501BD9A1B2.edm" hidden="1">#REF!</definedName>
    <definedName name="_bdm.88D379C9728A417782CAC2E70D092405.edm" hidden="1">#REF!</definedName>
    <definedName name="_bdm.88D7F2D72279465392E3C7E759D44073.edm" hidden="1">#REF!</definedName>
    <definedName name="_bdm.88E229351C394045B452999403475507.edm" hidden="1">#REF!</definedName>
    <definedName name="_bdm.88EB0BC464784495920C1BC3FC447A94.edm" hidden="1">#REF!</definedName>
    <definedName name="_bdm.88F8E3AC08A143D3ABDA8B5D51641E2F.edm" hidden="1">#REF!</definedName>
    <definedName name="_bdm.88FC236AA7F341EFB644AC887970582A.edm" hidden="1">#REF!</definedName>
    <definedName name="_bdm.88FC2FD2D3214406A2BA189B911074EF.edm" hidden="1">#REF!</definedName>
    <definedName name="_bdm.891462C5B25449E88CC6EC1BAA024DEC.edm" hidden="1">#REF!</definedName>
    <definedName name="_bdm.894FE393786E4712B844BE756D38CF0D.edm" hidden="1">#REF!</definedName>
    <definedName name="_bdm.8955181B327E41A1AF344BD4BA82F4B4.edm" hidden="1">#REF!</definedName>
    <definedName name="_bdm.8963D07FF2484C15B76FF5A248FFD50C.edm" hidden="1">#REF!</definedName>
    <definedName name="_bdm.8966D71399B1450890DABB74A08CDDAD.edm" hidden="1">#REF!</definedName>
    <definedName name="_bdm.8973C407772C4986B4645E9610A82753.edm" hidden="1">#REF!</definedName>
    <definedName name="_bdm.897C8D16BC4841B3B01F91111356A186.edm" hidden="1">#REF!</definedName>
    <definedName name="_bdm.89803ADFAAEA4E0C82AEB356E63AE694.edm" hidden="1">#REF!</definedName>
    <definedName name="_bdm.8999AE62BE6748F9B50A68146A3B678C.edm" hidden="1">#REF!</definedName>
    <definedName name="_bdm.89A27D844713427EAE28D0C377C9C243.edm" hidden="1">#REF!</definedName>
    <definedName name="_bdm.89A65CA4187F473894E9156F7EF22013.edm" hidden="1">#REF!</definedName>
    <definedName name="_bdm.89AB83323FB3443E9D8EA5D7B466F3CC.edm" hidden="1">#REF!</definedName>
    <definedName name="_bdm.89B1FFE0C7F142A0A83179DE4C7B8044.edm" hidden="1">#REF!</definedName>
    <definedName name="_bdm.89B9AA337C1A476FAC99770A89A33D03.edm" hidden="1">#REF!</definedName>
    <definedName name="_bdm.89BA2D8AC07F49C685C900598ADA7715.edm" hidden="1">#REF!</definedName>
    <definedName name="_bdm.89C620C1B478477D9E91321F8A70D9EC.edm" hidden="1">#REF!</definedName>
    <definedName name="_bdm.89CBE276AEB34976B86A23B120F8B79F.edm" hidden="1">#REF!</definedName>
    <definedName name="_bdm.89CD484AB6ED473FB26A8A9BC9624C00.edm" hidden="1">#REF!</definedName>
    <definedName name="_bdm.89cecebde4534c2188c6ef9e1a45ed74.edm" hidden="1">#REF!</definedName>
    <definedName name="_bdm.89CF375830554048869D499B40BA053C.edm" hidden="1">#REF!</definedName>
    <definedName name="_bdm.89D5FFEC680C4FF7A8B430F9E021DF45.edm" hidden="1">#REF!</definedName>
    <definedName name="_bdm.89DDEE00CC8041F181F303A6411EABD2.edm" hidden="1">#REF!</definedName>
    <definedName name="_bdm.89F70F9A4285422183179B27594D7244.edm" hidden="1">#REF!</definedName>
    <definedName name="_bdm.89FB4B6668464FED87221A5ED83A1D45.edm" hidden="1">#REF!</definedName>
    <definedName name="_bdm.8A0B9D61DD71448CBC7533FCB0D7BF78.edm" hidden="1">#REF!</definedName>
    <definedName name="_bdm.8A235C02A03C491FA014F83278DCCF21.edm" hidden="1">#REF!</definedName>
    <definedName name="_bdm.8A34F0ECA3CA4CFE90B261A85495BB41.edm" hidden="1">#REF!</definedName>
    <definedName name="_bdm.8A352D3BACE14EF7BCA77F7089969795.edm" hidden="1">#REF!</definedName>
    <definedName name="_bdm.8A3FDF3297A14233AA5FBD595E8705AC.edm" hidden="1">#REF!</definedName>
    <definedName name="_bdm.8A4619A717944973A669F1C7ED36D167.edm" hidden="1">#REF!</definedName>
    <definedName name="_bdm.8A5137ED955D4A389EAE9FE7E33B356D.edm" hidden="1">#REF!</definedName>
    <definedName name="_bdm.8A532DF87EBA42FBBD539B9DB2743EF1.edm" hidden="1">#REF!</definedName>
    <definedName name="_bdm.8A5F5C39A2F84A9096F3382180D2F402.edm" hidden="1">#REF!</definedName>
    <definedName name="_bdm.8A6E4C634C9E4BAB9E5E5EB230861412.edm" hidden="1">#REF!</definedName>
    <definedName name="_bdm.8A6F081E419C4E79B3452127C4167F60.edm" hidden="1">#REF!</definedName>
    <definedName name="_bdm.8A7A36EA10574A509FC1C0BAFA3AA2D7.edm" hidden="1">#REF!</definedName>
    <definedName name="_bdm.8A87E10B3E8649CFABE70C77D4B870E8.edm" hidden="1">#REF!</definedName>
    <definedName name="_bdm.8A8CCC6C37CA493C8DDDA07E4100E99A.edm" hidden="1">#REF!</definedName>
    <definedName name="_bdm.8A9C99FD2AB644A689AB4B9617EC7458.edm" hidden="1">#REF!</definedName>
    <definedName name="_bdm.8AC62394EF7A4E1BB717CD36EE5DA9B9.edm" hidden="1">#REF!</definedName>
    <definedName name="_bdm.8B0304513B814FFB9743711CA2333A81.edm" hidden="1">#REF!</definedName>
    <definedName name="_bdm.8B0D9CDCB3D342F9AB2150598D746C4B.edm" hidden="1">#REF!</definedName>
    <definedName name="_bdm.8B0F5F1FF6B545C9B75A005E1626C719.edm" hidden="1">#REF!</definedName>
    <definedName name="_bdm.8B100E0E8EF74FC8B8C21D66F7DCCBF4.edm" hidden="1">#REF!</definedName>
    <definedName name="_bdm.8B12F41CF8784BE1B324CCF752D4E1CF.edm" hidden="1">#REF!</definedName>
    <definedName name="_bdm.8B16416259CF4F56B9A6DE5EDAA99119.edm" hidden="1">#REF!</definedName>
    <definedName name="_bdm.8B1C0935453243A3BAF36478FA11E2BF.edm" hidden="1">#REF!</definedName>
    <definedName name="_bdm.8B2E22E8149D499297BC0AAA1E153BA1.edm" hidden="1">#REF!</definedName>
    <definedName name="_bdm.8B403E55B16A40AFB119185531BEF27D.edm" hidden="1">#REF!</definedName>
    <definedName name="_bdm.8B457130939F4C62BBDFC08DE4320C40.edm" hidden="1">#REF!</definedName>
    <definedName name="_bdm.8B4D5002125B4E6EB1DD68335F3D1E9D.edm" hidden="1">#REF!</definedName>
    <definedName name="_bdm.8B4F49128A4B4552916FF63922C63FFA.edm" hidden="1">#REF!</definedName>
    <definedName name="_bdm.8B5803B2A8EA41FCBE839F05207419A5.edm" hidden="1">#REF!</definedName>
    <definedName name="_bdm.8B746A87E6994306BD15094B4435F836.edm" hidden="1">#REF!</definedName>
    <definedName name="_bdm.8B81B88CA6EA4BF69B61702AFC13FEDC.edm" hidden="1">#REF!</definedName>
    <definedName name="_bdm.8BABD29D882F4DB196D7224264BC3312.edm" hidden="1">#REF!</definedName>
    <definedName name="_bdm.8BC9AE112E19496C868BFE2CED3093BB.edm" hidden="1">#REF!</definedName>
    <definedName name="_bdm.8BD73CC90F38471AB2C6769016EB3471.edm" hidden="1">#REF!</definedName>
    <definedName name="_bdm.8bd88d77186b4efa820b0c1a465a40ef.edm" hidden="1">#REF!</definedName>
    <definedName name="_bdm.8BE8FCC5C22A4230A7D579D3FACFF0E6.edm" hidden="1">#REF!</definedName>
    <definedName name="_bdm.8BEA35BA86A54B95898035A3C042BC0A.edm" hidden="1">#REF!</definedName>
    <definedName name="_bdm.8BF1413F27CD43FAA65CC44416B7B71E.edm" hidden="1">#REF!</definedName>
    <definedName name="_bdm.8BFF4AA490AD476388372E2B17DD965C.edm" hidden="1">#REF!</definedName>
    <definedName name="_bdm.8C044ECD63F94E91AFB295A41D3F562C.edm" hidden="1">#REF!</definedName>
    <definedName name="_bdm.8C0592AAA2794E4CB279A01242D22F64.edm" hidden="1">#REF!</definedName>
    <definedName name="_bdm.8C087A8CEA554E18A8E2306F14FC9AD1.edm" hidden="1">#REF!</definedName>
    <definedName name="_bdm.8C0B05B482684C9585DD55E44DD01D4C.edm" hidden="1">#REF!</definedName>
    <definedName name="_bdm.8C1276EC48D046F79041E7D9C496863B.edm" hidden="1">#REF!</definedName>
    <definedName name="_bdm.8c147a77e3954f60ac8a0d0e6916b57f.edm" hidden="1">#REF!</definedName>
    <definedName name="_bdm.8C1524824325432BAFB6B80B38BBD26A.edm" hidden="1">#REF!</definedName>
    <definedName name="_bdm.8C199EB765E74A1AA6D1E789F81BB909.edm" hidden="1">#REF!</definedName>
    <definedName name="_bdm.8C1FA97812174570B53B24738A3010C6.edm" hidden="1">#REF!</definedName>
    <definedName name="_bdm.8C3B08C79A1E4C3788543D88931A47C8.edm" hidden="1">#REF!</definedName>
    <definedName name="_bdm.8C46AA617458414E9AA51FFE0707015D.edm" hidden="1">#REF!</definedName>
    <definedName name="_bdm.8C46F112D22B4B42AEFE34E1B8C1B2EA.edm" hidden="1">#REF!</definedName>
    <definedName name="_bdm.8C49F1481B544C19B30EEB3A38537229.edm" hidden="1">#REF!</definedName>
    <definedName name="_bdm.8C58DC75D4BB472B898F7EE04219CE4A.edm" hidden="1">#REF!</definedName>
    <definedName name="_bdm.8C682ACB6A204EA1A82FDFD1E3FCA86A.edm" hidden="1">#REF!</definedName>
    <definedName name="_bdm.8CAAF5AD540F42329243725F55F79656.edm" hidden="1">#REF!</definedName>
    <definedName name="_bdm.8CAEC96305A942BB8C7ECDD6A009BE7A.edm" hidden="1">#REF!</definedName>
    <definedName name="_bdm.8CB6E01D871F4CE8BC9BC833F1664883.edm" hidden="1">#REF!</definedName>
    <definedName name="_bdm.8CCEC7E4704E41E1A7177DB50F76BD08.edm" hidden="1">#REF!</definedName>
    <definedName name="_bdm.8CD408BCD6B24B5CBABCB15E73084F06.edm" hidden="1">#REF!</definedName>
    <definedName name="_bdm.8CDA2AE4DDF84BB1BCD1485BF1139E9F.edm" hidden="1">#REF!</definedName>
    <definedName name="_bdm.8CE3CFF9402044B186D9B00C752E22A3.edm" hidden="1">#REF!</definedName>
    <definedName name="_bdm.8CE940CB517A4373B3DB07D51A6FBC13.edm" hidden="1">#REF!</definedName>
    <definedName name="_bdm.8D0563B016674B2FA12C5DE602112036.edm" hidden="1">#REF!</definedName>
    <definedName name="_bdm.8D1EDE736C1D46E099ED9A0EEB870C14.edm" hidden="1">#REF!</definedName>
    <definedName name="_bdm.8D2F5109A6B3456089ABCC6FB97C4459.edm" hidden="1">#REF!</definedName>
    <definedName name="_bdm.8D365526A5C44AADBEFFC37A448D2628.edm" hidden="1">#REF!</definedName>
    <definedName name="_bdm.8D4A45A360474F32BACB42A30042BDB3.edm" hidden="1">#REF!</definedName>
    <definedName name="_bdm.8D4DC17D004841219B95AE2BA77C5F05.edm" hidden="1">#REF!</definedName>
    <definedName name="_bdm.8D56D0F81D5149A3A47198251B5A8AD7.edm" hidden="1">#REF!</definedName>
    <definedName name="_bdm.8D69041A1D194FC4A7A51D10AFFCE8BD.edm" hidden="1">#REF!</definedName>
    <definedName name="_bdm.8D8018A4F99947638C1E216105B9C30C.edm" hidden="1">#REF!</definedName>
    <definedName name="_bdm.8D9670FBA7D54150A453E754F80290A6.edm" hidden="1">#REF!</definedName>
    <definedName name="_bdm.8DAC565E23244929A04F01D666FF7D41.edm" hidden="1">#REF!</definedName>
    <definedName name="_bdm.8DB240C66E5E4A43A1642735A96D4A65.edm" hidden="1">#REF!</definedName>
    <definedName name="_bdm.8DC9804594DD41F6AF71C6F201AFBA63.edm" hidden="1">#REF!</definedName>
    <definedName name="_bdm.8DD7C1C32988439A9BB8CD03FB8605A1.edm" hidden="1">#REF!</definedName>
    <definedName name="_bdm.8DE6D423ECA9483AA1A4BA3948E6768F.edm" hidden="1">#REF!</definedName>
    <definedName name="_bdm.8DF01DD4D23544BD9FAE9B391B577A68.edm" hidden="1">#REF!</definedName>
    <definedName name="_bdm.8DFDAC136E7A40B498712605E1901D55.edm" hidden="1">#REF!</definedName>
    <definedName name="_bdm.8E07E0691B3540E5B63FED827E4ECFB7.edm" hidden="1">#REF!</definedName>
    <definedName name="_bdm.8E0D9445E8894D269C8C2D7EDB0E014C.edm" hidden="1">#REF!</definedName>
    <definedName name="_bdm.8E1709CEF76B44C7B9F658798881CB4B.edm" hidden="1">#REF!</definedName>
    <definedName name="_bdm.8E1A48C060A542FEA4892C9F17052554.edm" hidden="1">#REF!</definedName>
    <definedName name="_bdm.8E2189E816C54B4EA834F99D152150D3.edm" hidden="1">#REF!</definedName>
    <definedName name="_bdm.8E28546AA39747C09D3431BDA67D8144.edm" hidden="1">#REF!</definedName>
    <definedName name="_bdm.8E289582C0254195A12D9EFA5F920744.edm" hidden="1">#REF!</definedName>
    <definedName name="_bdm.8E3956FDC0C64E6AB6C67CE6BB6E2FCF.edm" hidden="1">#REF!</definedName>
    <definedName name="_bdm.8E485AB794E041A0ADEB718768848A72.edm" hidden="1">#REF!</definedName>
    <definedName name="_bdm.8E637EBF8C154D2F90037B367296E595.edm" hidden="1">#REF!</definedName>
    <definedName name="_bdm.8E6621743B5849E0AC59F0DA9BC68277.edm" hidden="1">#REF!</definedName>
    <definedName name="_bdm.8EA3499649D747E59609F01B1C3F815A.edm" hidden="1">#REF!</definedName>
    <definedName name="_bdm.8EA5EB21F30541319C255DDAC187FF90.edm" hidden="1">#REF!</definedName>
    <definedName name="_bdm.8EAD3C54BD9C42839558CC47BD332245.edm" hidden="1">#REF!</definedName>
    <definedName name="_bdm.8EB4F8A6EB914BC78A61766E7B9C86F5.edm" hidden="1">#REF!</definedName>
    <definedName name="_bdm.8EC85E5A31A6422BAAF74C007CC13060.edm" hidden="1">#REF!</definedName>
    <definedName name="_bdm.8EDFDD5D8E3844FC84FCB71D34864B4E.edm" hidden="1">#REF!</definedName>
    <definedName name="_bdm.8EE21CA494E44FA797C95FAD8571C0C8.edm" hidden="1">#REF!</definedName>
    <definedName name="_bdm.8EECF61001304507A7DEE1EA6E5BE1E9.edm" hidden="1">#REF!</definedName>
    <definedName name="_bdm.8EF25DA54D234D66B1DF44FC1B494E0C.edm" hidden="1">#REF!</definedName>
    <definedName name="_bdm.8EF5C503FCFF43FE8E2E209A799461A5.edm" hidden="1">#REF!</definedName>
    <definedName name="_bdm.8EFACAEAD0354FAA9D583D3A6FB5B1C7.edm" hidden="1">#REF!</definedName>
    <definedName name="_bdm.8F2740566E1A4AAFBE96BA205A6E3A32.edm" hidden="1">#REF!</definedName>
    <definedName name="_bdm.8F2A80B4B7344028B3C8E766468A5624.edm" hidden="1">#REF!</definedName>
    <definedName name="_bdm.8F2C9428DC364790B8EC92895D19DE47.edm" hidden="1">#REF!</definedName>
    <definedName name="_bdm.8F30F2CC5AFE4D1DBAC935E29B9AAB15.edm" hidden="1">#REF!</definedName>
    <definedName name="_bdm.8F34382879274D3AA68ED56354459881.edm" hidden="1">#REF!</definedName>
    <definedName name="_bdm.8F34BF6B228F4C67958DE7BF130B74A9.edm" hidden="1">#REF!</definedName>
    <definedName name="_bdm.8F5395092BD94D9EA260BD6906F4A076.edm" hidden="1">#REF!</definedName>
    <definedName name="_bdm.8F59BB82C9A140F3914C1DDE42E57018.edm" hidden="1">#REF!</definedName>
    <definedName name="_bdm.8F64D8A21F124FC0BCDB6AF609247C05.edm" hidden="1">#REF!</definedName>
    <definedName name="_bdm.8F77E4A179D945EDA0833C4FC27EDA4B.edm" hidden="1">#REF!</definedName>
    <definedName name="_bdm.8F867B2A0C8F43B4B308322BB94FC4A8.edm" hidden="1">#REF!</definedName>
    <definedName name="_bdm.8F8CFF1114524993B921281EF24D39AF.edm" hidden="1">#REF!</definedName>
    <definedName name="_bdm.8F9067A8D8424EF7996BF9B68A84538E.edm" hidden="1">#REF!</definedName>
    <definedName name="_bdm.8F9129E476984E39AEE09CA1F5F7CB44.edm" hidden="1">#REF!</definedName>
    <definedName name="_bdm.8FAFB5B4DFF14C4687D3D770CF5C7580.edm" hidden="1">#REF!</definedName>
    <definedName name="_bdm.8FB16A448BAD4D35A8E8AF8324CE39F8.edm" hidden="1">#REF!</definedName>
    <definedName name="_bdm.8FBA6536E1F8448BA896D215D858B570.edm" hidden="1">#REF!</definedName>
    <definedName name="_bdm.8FDA554331AC4B03AAAD31CE0992DF41.edm" hidden="1">#REF!</definedName>
    <definedName name="_bdm.8FE31462F36A4073A58B79C5B91420E1.edm" hidden="1">#REF!</definedName>
    <definedName name="_bdm.8FECE3C926EC47FBA3467F79A8489A26.edm" hidden="1">#REF!</definedName>
    <definedName name="_bdm.8FFD45F5827F48A7998A3462CD23375F.edm" hidden="1">#REF!</definedName>
    <definedName name="_bdm.9006D322DC614104BFCD01D277377089.edm" hidden="1">#REF!</definedName>
    <definedName name="_bdm.900B2AB706FC4415B1BF1C8352BB39CE.edm" hidden="1">#REF!</definedName>
    <definedName name="_bdm.901EC98DB9A9453FAC763D582F4080FC.edm" hidden="1">#REF!</definedName>
    <definedName name="_bdm.903CBAB5D3FE459A9FBF8871C619C51B.edm" hidden="1">#REF!</definedName>
    <definedName name="_bdm.903CE86AF1034E8DAACDB75E1E22A57B.edm" hidden="1">#REF!</definedName>
    <definedName name="_bdm.9054C514FA4043B0BDD3F2A72657A44D.edm" hidden="1">#REF!</definedName>
    <definedName name="_bdm.905AC8FAAB0A43038EAB44459EF69149.edm" hidden="1">#REF!</definedName>
    <definedName name="_bdm.905C74A069B54E8AA223D37F8899B84F.edm" hidden="1">#REF!</definedName>
    <definedName name="_bdm.906170DBDA6549139713A02ED2D3C5A6.edm" hidden="1">#REF!</definedName>
    <definedName name="_bdm.906E393D69754E05A103AFEA96574396.edm" hidden="1">#REF!</definedName>
    <definedName name="_bdm.907303D7279442048AEB81FD543943CF.edm" hidden="1">#REF!</definedName>
    <definedName name="_bdm.907C2E124B6B474AA011785E20C97ACE.edm" hidden="1">#REF!</definedName>
    <definedName name="_bdm.909B2208DFB0419C8676A0319A772C16.edm" hidden="1">#REF!</definedName>
    <definedName name="_bdm.90AE7E037205498F8442662CF82E4F32.edm" hidden="1">#REF!</definedName>
    <definedName name="_bdm.90B1F9A805564F6D952F302D024041BA.edm" hidden="1">#REF!</definedName>
    <definedName name="_bdm.90B32AC2C7BE4370A8DEE439BEC3292B.edm" hidden="1">#REF!</definedName>
    <definedName name="_bdm.90BBE3E7DA7B44FF91F2775C5746D4E8.edm" hidden="1">#REF!</definedName>
    <definedName name="_bdm.90C1C78FA33B44F3AFF82ED68EF9FC58.edm" hidden="1">#REF!</definedName>
    <definedName name="_bdm.90C679AC9CF842F0BDB3860B873C151E.edm" hidden="1">#REF!</definedName>
    <definedName name="_bdm.90cab353dc9144f198324b90483d2415.edm" hidden="1">#REF!</definedName>
    <definedName name="_bdm.90D1F67E07E4489B82BFFA7826C428AB.edm" hidden="1">#REF!</definedName>
    <definedName name="_bdm.90DCB8EA1E8F4FA38100E1B2109F457C.edm" hidden="1">#REF!</definedName>
    <definedName name="_bdm.90E03FC7E5D544D4A236AA02C103F15C.edm" hidden="1">#REF!</definedName>
    <definedName name="_bdm.90F4A2A12186430083F8AA98BD8912E2.edm" hidden="1">#REF!</definedName>
    <definedName name="_bdm.90F701601A0E49E992B87B5751DDBF61.edm" hidden="1">#REF!</definedName>
    <definedName name="_bdm.910D397A56A54E4BB746CCE47D88F94D.edm" hidden="1">#REF!</definedName>
    <definedName name="_bdm.91110D35F00140B49BDBB0AEF4196E04.edm" hidden="1">#REF!</definedName>
    <definedName name="_bdm.911C4DBCAA044310B5FF29860C7F3B92.edm" hidden="1">#REF!</definedName>
    <definedName name="_bdm.91232305F39B4D2BB39C347D001814EA.edm" hidden="1">#REF!</definedName>
    <definedName name="_bdm.91350FE908BF450198F7C0E5BCF63CBA.edm" hidden="1">#REF!</definedName>
    <definedName name="_bdm.913966C17A76449FA7C02F65478DE9D9.edm" hidden="1">#REF!</definedName>
    <definedName name="_bdm.913A0A9DB10549F8ADDBCC28672DA4D6.edm" hidden="1">#REF!</definedName>
    <definedName name="_bdm.913DB73BEAD042DD962F9539B1D7583E.edm" hidden="1">#REF!</definedName>
    <definedName name="_bdm.9159EE3B6C49430F9EEC226CD7CCB0B8.edm" hidden="1">#REF!</definedName>
    <definedName name="_bdm.915CDAFB4ECE44ADA83D5D203515325F.edm" hidden="1">#REF!</definedName>
    <definedName name="_bdm.9160462B3FB54C2088F2312F3274A28F.edm" hidden="1">#REF!</definedName>
    <definedName name="_bdm.91606A5B58794A98A6625D0967F279DF.edm" hidden="1">#REF!</definedName>
    <definedName name="_bdm.9160FA8B48B94C759D65F3FDB811A191.edm" hidden="1">#REF!</definedName>
    <definedName name="_bdm.9161F11F28BB4B2DAB450B77061142BE.edm" hidden="1">#REF!</definedName>
    <definedName name="_bdm.91675862CD844A07B6CBC2DF3765AD06.edm" hidden="1">#REF!</definedName>
    <definedName name="_bdm.916959D4BAD742769A2DB42B325C74EA.edm" hidden="1">#REF!</definedName>
    <definedName name="_bdm.917350AECBE84C809ACBDAF61BC868A5.edm" hidden="1">#REF!</definedName>
    <definedName name="_bdm.91774F2022B2422D81F51DF97A78D2A0.edm" hidden="1">#REF!</definedName>
    <definedName name="_bdm.917D03621CD14B0187361596A1832329.edm" hidden="1">#REF!</definedName>
    <definedName name="_bdm.918051FD778D4EE9BEDDA864FBCD622B.edm" hidden="1">#REF!</definedName>
    <definedName name="_bdm.918437106D0A47EBB66FD3187572A8B6.edm" hidden="1">#REF!</definedName>
    <definedName name="_bdm.9198B1F607D4444A8441B07C713E3867.edm" hidden="1">#REF!</definedName>
    <definedName name="_bdm.91B98843AF25440C9FEE286BE52A92B3.edm" hidden="1">#REF!</definedName>
    <definedName name="_bdm.91C882B51E9C473FBCCB0F563C6F2A95.edm" hidden="1">#REF!</definedName>
    <definedName name="_bdm.91CB18766EDF444A9DF1901B0D71F6DC.edm" hidden="1">#REF!</definedName>
    <definedName name="_bdm.91D5EFE9C99D49CE95552E9BDAE26796.edm" hidden="1">#REF!</definedName>
    <definedName name="_bdm.91DB1C067A774ABEB6C980AB7DCAA77B.edm" hidden="1">#REF!</definedName>
    <definedName name="_bdm.91E04DB2E71F471B9DA3581A28975F9F.edm" hidden="1">#REF!</definedName>
    <definedName name="_bdm.91E343919D814ADABA7047AA978CBE49.edm" hidden="1">#REF!</definedName>
    <definedName name="_bdm.91E7F635E4A640F2BC7CF6FC54333D15.edm" hidden="1">#REF!</definedName>
    <definedName name="_bdm.91E86542F58A419682DFE383F3120B8B.edm" hidden="1">#REF!</definedName>
    <definedName name="_bdm.91F4D7D73EA645499F61C65460D0071F.edm" hidden="1">#REF!</definedName>
    <definedName name="_bdm.91F586DD2C1B48BD8ECB1FFFB1BE795B.edm" hidden="1">#REF!</definedName>
    <definedName name="_bdm.91FDEFC3DE6D4AEE98D69EE58D01F87E.edm" hidden="1">#REF!</definedName>
    <definedName name="_bdm.9203E5E837CF47CB912ED82AC6787B2B.edm" hidden="1">#REF!</definedName>
    <definedName name="_bdm.92088BAFEC244FED912D1662FDA80FE3.edm" hidden="1">#REF!</definedName>
    <definedName name="_bdm.92111B233B84462D92B4186D8CCF760D.edm" hidden="1">#REF!</definedName>
    <definedName name="_bdm.9214AF35006E4957B91C113556C62BA1.edm" hidden="1">#REF!</definedName>
    <definedName name="_bdm.921B7CEABBC24E19A2C9C80B7D9BFC54.edm" hidden="1">#REF!</definedName>
    <definedName name="_bdm.921D437E0E64452D9D99BE405012D8B8.edm" hidden="1">#REF!</definedName>
    <definedName name="_bdm.921EE54313394732A8504C72C469982B.edm" hidden="1">#REF!</definedName>
    <definedName name="_bdm.921FC151914A4D78B84A12F1AC784139.edm" hidden="1">#REF!</definedName>
    <definedName name="_bdm.9225A7AF626E4326B584C4A582FD8A49.edm" hidden="1">#REF!</definedName>
    <definedName name="_bdm.9244DB1E44304D148D6207443125D808.edm" hidden="1">#REF!</definedName>
    <definedName name="_bdm.924FE462076A4E87BD7153938E941997.edm" hidden="1">#REF!</definedName>
    <definedName name="_bdm.92537D8E5BEB4896855879CF42B634FF.edm" hidden="1">#REF!</definedName>
    <definedName name="_bdm.9255812FCFCA4FF396A9C77200D0D392.edm" hidden="1">#REF!</definedName>
    <definedName name="_bdm.925F84D2942A4071997E8B80C31C4618.edm" hidden="1">#REF!</definedName>
    <definedName name="_bdm.92797C762D744FFFAA23A62CE49FF33E.edm" hidden="1">#REF!</definedName>
    <definedName name="_bdm.928716A18CC84BDBB6EBB905643A66F7.edm" hidden="1">#REF!</definedName>
    <definedName name="_bdm.929E8D3DEA99473AA6FB6745A0B3F356.edm" hidden="1">#REF!</definedName>
    <definedName name="_bdm.92A583FEDAA84208B0DD8C8E5DD54D3A.edm" hidden="1">#REF!</definedName>
    <definedName name="_bdm.92A6831AF7594E738417CCAFE2982901.edm" hidden="1">#REF!</definedName>
    <definedName name="_bdm.92A84C30650346459B2F24210A92E918.edm" hidden="1">#REF!</definedName>
    <definedName name="_bdm.92AA27332C154BA093696A851EF4F84F.edm" hidden="1">#REF!</definedName>
    <definedName name="_bdm.92B0388020C341E8A645E9D9E231268B.edm" hidden="1">#REF!</definedName>
    <definedName name="_bdm.92B72C7477FC46E58A465F2E97066D06.edm" hidden="1">#REF!</definedName>
    <definedName name="_bdm.92B866F2530D4A89853DBFCE42D334A0.edm" hidden="1">#REF!</definedName>
    <definedName name="_bdm.92D4EB57ADD04BB496B855A688383C4E.edm" hidden="1">#REF!</definedName>
    <definedName name="_bdm.92E283F1354D41BEAFC0AD6D90294441.edm" hidden="1">#REF!</definedName>
    <definedName name="_bdm.92E498FC09D04B0789F26C6594789743.edm" hidden="1">#REF!</definedName>
    <definedName name="_bdm.9309172A7C6F447889D350FB2A413D31.edm" hidden="1">#REF!</definedName>
    <definedName name="_bdm.931326E88AB9450E8E584CD3D0706E92.edm" hidden="1">#REF!</definedName>
    <definedName name="_bdm.931781A1A93D472D988E64C721736379.edm" hidden="1">#REF!</definedName>
    <definedName name="_bdm.931E980E43FE48E59B5748F2C9DBB0D3.edm" hidden="1">#REF!</definedName>
    <definedName name="_bdm.9320AE9C351D4B50BC4DDC936D178EF9.edm" hidden="1">#REF!</definedName>
    <definedName name="_bdm.933168B8AF37481489DE0A1385C8DF34.edm" hidden="1">#REF!</definedName>
    <definedName name="_bdm.9339E56B45B84BD7B02A12E62D85718D.edm" hidden="1">#REF!</definedName>
    <definedName name="_bdm.93494ED0E6E947338908A3B0D9D471E3.edm" hidden="1">#REF!</definedName>
    <definedName name="_bdm.934F16FAB07E4EF8B0DD8FBEB36A5F91.edm" hidden="1">#REF!</definedName>
    <definedName name="_bdm.938CC3D6D8CB43C18C1D054F48DDD77E.edm" hidden="1">#REF!</definedName>
    <definedName name="_bdm.9399230F4D4D485E926934161160E641.edm" hidden="1">#REF!</definedName>
    <definedName name="_bdm.93A194EBE7874BE78EC148E716D79393.edm" hidden="1">#REF!</definedName>
    <definedName name="_bdm.93A8A3FE9E784BB18B96DA502298A0E9.edm" hidden="1">#REF!</definedName>
    <definedName name="_bdm.93AC1EAEAB2240D981981361DDE5A5B8.edm" hidden="1">#REF!</definedName>
    <definedName name="_bdm.93AE5E6B83FE4A7D851FD2EFBEE85551.edm" hidden="1">#REF!</definedName>
    <definedName name="_bdm.93D7C5E7C9EE4297B10C31F61CB5C69E.edm" hidden="1">#REF!</definedName>
    <definedName name="_bdm.93E11D893A3A44789FD9DADB96B6DE3C.edm" hidden="1">#REF!</definedName>
    <definedName name="_bdm.93E4D140876F466FB1FFD2A617450463.edm" hidden="1">#REF!</definedName>
    <definedName name="_bdm.93EE0A1A293747A19CD78561ABD64B9F.edm" hidden="1">#REF!</definedName>
    <definedName name="_bdm.93F0BBB5084A4F8BA09F8B0E5558A147.edm" hidden="1">#REF!</definedName>
    <definedName name="_bdm.93F3801639AD4F27B2B75D2A3941644D.edm" hidden="1">#REF!</definedName>
    <definedName name="_bdm.93FC585A32034BE382293F43E1D46E1E.edm" hidden="1">#REF!</definedName>
    <definedName name="_bdm.940355CEEE90496599EA762DEC1D6C86.edm" hidden="1">#REF!</definedName>
    <definedName name="_bdm.94086981B7564F0B97E72365C9F1F0C8.edm" hidden="1">#REF!</definedName>
    <definedName name="_bdm.94171A77F2DD44809C97FF23A9CAEEB8.edm" hidden="1">#REF!</definedName>
    <definedName name="_bdm.941FF6ADA64B4E9981A1B58006555D1F.edm" hidden="1">#REF!</definedName>
    <definedName name="_bdm.943E730592774773924BCFB47EAD0A56.edm" hidden="1">#REF!</definedName>
    <definedName name="_bdm.9451A703C09F4B47A2E1D48417C10F4B.edm" hidden="1">#REF!</definedName>
    <definedName name="_bdm.94571A94BC7343EAA8226D37F25AF790.edm" hidden="1">#REF!</definedName>
    <definedName name="_bdm.9460407D584D4802892B27633AF41314.edm" hidden="1">#REF!</definedName>
    <definedName name="_bdm.9463233B6FF34397A7235763CC64C9E0.edm" hidden="1">#REF!</definedName>
    <definedName name="_bdm.947E985A07324486B1417CBD3F2B3126.edm" hidden="1">#REF!</definedName>
    <definedName name="_bdm.948D32AB428E459DB57CE9A9946E3B0B.edm" hidden="1">#REF!</definedName>
    <definedName name="_bdm.9493F4BC8EB8405F929A499A875EEFD4.edm" hidden="1">#REF!</definedName>
    <definedName name="_bdm.949B5BD18E7B48B8AD629A9BC249BB71.edm" hidden="1">#REF!</definedName>
    <definedName name="_bdm.949E97E55A9A46FB8EC753E7146219E3.edm" hidden="1">#REF!</definedName>
    <definedName name="_bdm.94A791CE51304EE5940149EA31AF57E3.edm" hidden="1">#REF!</definedName>
    <definedName name="_bdm.94AC2EF8A3E845FEAFF15087A1E73F45.edm" hidden="1">#REF!</definedName>
    <definedName name="_bdm.94B814F868F4421192756E48A77232BC.edm" hidden="1">#REF!</definedName>
    <definedName name="_bdm.94BB019E24254A3F93E798B95AB8A3E1.edm" hidden="1">#REF!</definedName>
    <definedName name="_bdm.94DB9DA37CE3491E920AB89063D24508.edm" hidden="1">#REF!</definedName>
    <definedName name="_bdm.94DDAFF5C6B64A0790B1BB0B1A745CC1.edm" hidden="1">#REF!</definedName>
    <definedName name="_bdm.94E1FCA62EDE43859CF055D7402E49F4.edm" hidden="1">#REF!</definedName>
    <definedName name="_bdm.94F0E5F036114458AD93E6F3D48CD063.edm" hidden="1">#REF!</definedName>
    <definedName name="_bdm.94F11F7AA43C4F7C95B7E48610211A93.edm" hidden="1">#REF!</definedName>
    <definedName name="_bdm.94F179E0B32F42C79287CBEFE180F53C.edm" hidden="1">#REF!</definedName>
    <definedName name="_bdm.95086B99854045059103B760EDE51A1E.edm" hidden="1">#REF!</definedName>
    <definedName name="_bdm.9515CBD96A1643CE9EE78E439FE701BF.edm" hidden="1">#REF!</definedName>
    <definedName name="_bdm.9519BDCC12CD4821AB67029AA38FB353.edm" hidden="1">#REF!</definedName>
    <definedName name="_bdm.9523444D17A34F90BFC68E0C35D4291F.edm" hidden="1">#REF!</definedName>
    <definedName name="_bdm.953992F482574590BEBCBB9D08124C79.edm" hidden="1">#REF!</definedName>
    <definedName name="_bdm.953D826003614B40A8874134C426948A.edm" hidden="1">#REF!</definedName>
    <definedName name="_bdm.953F854C1E35419BB8702DF92ECE559E.edm" hidden="1">#REF!</definedName>
    <definedName name="_bdm.954626E843134AFCB77EE50DCA06D721.edm" hidden="1">#REF!</definedName>
    <definedName name="_bdm.9548D58B7C024550903272FB9F7D5BF5.edm" hidden="1">#REF!</definedName>
    <definedName name="_bdm.955F3F8242574A1281E7FA2F4F217ADB.edm" hidden="1">#REF!</definedName>
    <definedName name="_bdm.956AB8C02F5749A793E34F76E57BF064.edm" hidden="1">#REF!</definedName>
    <definedName name="_bdm.95875FF97F6946239C2342E8EB14CA0F.edm" hidden="1">#REF!</definedName>
    <definedName name="_bdm.9593394F47C345118E216743FB6EE706.edm" hidden="1">#REF!</definedName>
    <definedName name="_bdm.95A0B3EB4F2B4212B9015AEC4DF99DAF.edm" hidden="1">#REF!</definedName>
    <definedName name="_bdm.95A82CB4744A41B9957CC29E1427F781.edm" hidden="1">#REF!</definedName>
    <definedName name="_bdm.95AA000149CA4160ABA99090DEA744FB.edm" hidden="1">#REF!</definedName>
    <definedName name="_bdm.95AF3CD825E747CAB8BC3E817A6627E8.edm" hidden="1">#REF!</definedName>
    <definedName name="_bdm.95B22342389746A7B0EFCF703E67D577.edm" hidden="1">#REF!</definedName>
    <definedName name="_bdm.95C59CDA97B745689182FF2A21A55831.edm" hidden="1">#REF!</definedName>
    <definedName name="_bdm.95FC0910A1DA42BFA95EF47E51349E4C.edm" hidden="1">#REF!</definedName>
    <definedName name="_bdm.95FC57371A454BF8AFF553641C1C9060.edm" hidden="1">#REF!</definedName>
    <definedName name="_bdm.960211883F2C475084C55CCDBFB461F5.edm" hidden="1">#REF!</definedName>
    <definedName name="_bdm.9605F983BCA041A7907A8C73E9402DF2.edm" hidden="1">#REF!</definedName>
    <definedName name="_bdm.960FE92EC77241EB87E03864BFEFB45C.edm" hidden="1">#REF!</definedName>
    <definedName name="_bdm.9617038E387A4FD19B7D420A4B215D56.edm" hidden="1">#REF!</definedName>
    <definedName name="_bdm.961C2CFAE3BC4EC3A84635C3A82A597F.edm" hidden="1">#REF!</definedName>
    <definedName name="_bdm.962901A2070342AE855AF5C44BA33AE8.edm" hidden="1">#REF!</definedName>
    <definedName name="_bdm.9634FFB88BDE4BACA4618877B437EB42.edm" hidden="1">#REF!</definedName>
    <definedName name="_bdm.9651C30FDACE4948A0184304A9C1FAD7.edm" hidden="1">#REF!</definedName>
    <definedName name="_bdm.9656B8DB8B134AB6A5E4FF7A5CD81294.edm" hidden="1">#REF!</definedName>
    <definedName name="_bdm.9659AEF7C3B14EDFAA76D1CFC21262AC.edm" hidden="1">#REF!</definedName>
    <definedName name="_bdm.96616FEF1EC24DC59B1143D8CCD11A42.edm" hidden="1">#REF!</definedName>
    <definedName name="_bdm.966AE8ABB6BF43D38310E98310FAB3A7.edm" hidden="1">#REF!</definedName>
    <definedName name="_bdm.967A382954A9426EBE721EB36A53860C.edm" hidden="1">#REF!</definedName>
    <definedName name="_bdm.967AFE0C4CC6479087D50339E2E5994F.edm" hidden="1">#REF!</definedName>
    <definedName name="_bdm.968373C92C274F628351D0C13C4EAAC6.edm" hidden="1">#REF!</definedName>
    <definedName name="_bdm.9689577CD9FF433F8C46AAF3F832426B.edm" hidden="1">#REF!</definedName>
    <definedName name="_bdm.968E1B737BB44A4CBEE20398195023C5.edm" hidden="1">#REF!</definedName>
    <definedName name="_bdm.969420DE3B764895B43A86F925738612.edm" hidden="1">#REF!</definedName>
    <definedName name="_bdm.9694AF20C20947EFB238FFC68D85E810.edm" hidden="1">#REF!</definedName>
    <definedName name="_bdm.969F13FC20BD4997AB3D51BC5DBA7DFF.edm" hidden="1">#REF!</definedName>
    <definedName name="_bdm.96A608CA48C748928914C5C53A3A31F5.edm" hidden="1">#REF!</definedName>
    <definedName name="_bdm.96B66B655D4941FF9D4B7FD22EA111CF.edm" hidden="1">#REF!</definedName>
    <definedName name="_bdm.96BA52A4FDFC4390BE5A580E13A69CE2.edm" hidden="1">#REF!</definedName>
    <definedName name="_bdm.96BEE7C738D74469B13F09D38798090B.edm" hidden="1">#REF!</definedName>
    <definedName name="_bdm.96C91F74E44C464D8E7F47C70176CDD2.edm" hidden="1">#REF!</definedName>
    <definedName name="_bdm.96CC8C3E6ED840CFA4F999EA72DCD260.edm" hidden="1">#REF!</definedName>
    <definedName name="_bdm.96E66CC407DD4342A701DF769A7CEA2E.edm" hidden="1">#REF!</definedName>
    <definedName name="_bdm.96E97AAE3DF64541BEE281632EA5F538.edm" hidden="1">#REF!</definedName>
    <definedName name="_bdm.971DB9EF608F44D6957336182E73D4D6.edm" hidden="1">#REF!</definedName>
    <definedName name="_bdm.9722DD0C83AE4549A8275610C2A15F1B.edm" hidden="1">#REF!</definedName>
    <definedName name="_bdm.972F3D69F4634B86B8A643784846ABD8.edm" hidden="1">#REF!</definedName>
    <definedName name="_bdm.973BADFA84494171944280BE57591EB2.edm" hidden="1">#REF!</definedName>
    <definedName name="_bdm.97445D2276454B23B0A778A3B5664E3E.edm" hidden="1">#REF!</definedName>
    <definedName name="_bdm.97457A94D48345B7AD1B57DCB17E9627.edm" hidden="1">#REF!</definedName>
    <definedName name="_bdm.974CF9AAA6EB4FF8BB3FAABA2F5734B4.edm" hidden="1">#REF!</definedName>
    <definedName name="_bdm.9765AAAA7CF04C339E2A3756B012EC5B.edm" hidden="1">#REF!</definedName>
    <definedName name="_bdm.976778AA8CC748CE8A27DF3484503DBC.edm" hidden="1">#REF!</definedName>
    <definedName name="_bdm.97688516C2ED43EC8DFAC64B493676EA.edm" hidden="1">#REF!</definedName>
    <definedName name="_bdm.97718EDAB9554271AE81F38A4FB55370.edm" hidden="1">#REF!</definedName>
    <definedName name="_bdm.9795CAA29CEB4875A349853528A49F26.edm" hidden="1">#REF!</definedName>
    <definedName name="_bdm.97987575F3594C3EA8A40B89C3907643.edm" hidden="1">#REF!</definedName>
    <definedName name="_bdm.97A1CBC24FEC4BFB9A70651C42D5CBD8.edm" hidden="1">#REF!</definedName>
    <definedName name="_bdm.97B03E7A8DDB452E9B587CEE2EF146ED.edm" hidden="1">#REF!</definedName>
    <definedName name="_bdm.97B24579F8BC4FA29DD26C3F01D8E22D.edm" hidden="1">#REF!</definedName>
    <definedName name="_bdm.97B4764A831448AA9D4BD2768D61ED32.edm" hidden="1">#REF!</definedName>
    <definedName name="_bdm.97CBA173173B472392BC01BD4FC215D6.edm" hidden="1">#REF!</definedName>
    <definedName name="_bdm.97D5B61165654D7395BF2CD03174D36B.edm" hidden="1">#REF!</definedName>
    <definedName name="_bdm.97E808F4FD3F44F88CD9B43E6EE52134.edm" hidden="1">#REF!</definedName>
    <definedName name="_bdm.97FD3E719369491782AA325C664E0DC7.edm" hidden="1">#REF!</definedName>
    <definedName name="_bdm.980DBA4B42A74F079EEB7277E7CA8487.edm" hidden="1">#REF!</definedName>
    <definedName name="_bdm.98199B6AC05D4443BF6232A398875140.edm" hidden="1">#REF!</definedName>
    <definedName name="_bdm.982545F762124F869484702BE6C733E2.edm" hidden="1">#REF!</definedName>
    <definedName name="_bdm.98259B95EC4E47F3AC0556090FCEE410.edm" hidden="1">#REF!</definedName>
    <definedName name="_bdm.9852614C04644B7B9C2040649A037C22.edm" hidden="1">#REF!</definedName>
    <definedName name="_bdm.985FF243FC5049988CB9D2C890E5772F.edm" hidden="1">#REF!</definedName>
    <definedName name="_bdm.98737F75EEC94569ACBB397749F34387.edm" hidden="1">#REF!</definedName>
    <definedName name="_bdm.9878d4b727d34664b5128ea1c79d4f47.edm" hidden="1">#REF!</definedName>
    <definedName name="_bdm.987E787123FE460FA3A8E0950658EF62.edm" hidden="1">#REF!</definedName>
    <definedName name="_bdm.98B6E4FA656040719F45DBC42C6B59A8.edm" hidden="1">#REF!</definedName>
    <definedName name="_bdm.98D3F02D346A4FB2B0E867CFFD472069.edm" hidden="1">#REF!</definedName>
    <definedName name="_bdm.98E4AD7C5E2F4BFE9A4612269DC25415.edm" hidden="1">#REF!</definedName>
    <definedName name="_bdm.98F8C7A96C7E4A7F9623F2EBC2E2A989.edm" hidden="1">#REF!</definedName>
    <definedName name="_bdm.990FCA9294584D5DAF8A5C20F213FE41.edm" hidden="1">#REF!</definedName>
    <definedName name="_bdm.99174A8752A14085941636CF779F19E3.edm" hidden="1">#REF!</definedName>
    <definedName name="_bdm.992D2E5FC0A8447D8E87DB632A9841DB.edm" hidden="1">#REF!</definedName>
    <definedName name="_bdm.99382CF05B1640AA885C385392BC913B.edm" hidden="1">#REF!</definedName>
    <definedName name="_bdm.993AACDC04EC410F942A6E917AD7CB7D.edm" hidden="1">#REF!</definedName>
    <definedName name="_bdm.993AC1B2EB754B5A8EC5F6719A4BBCA1.edm" hidden="1">#REF!</definedName>
    <definedName name="_bdm.99475E85EB3245BDBDF618039F999EBD.edm" hidden="1">#REF!</definedName>
    <definedName name="_bdm.994D950A9B12472C9E585FD24F97A272.edm" hidden="1">#REF!</definedName>
    <definedName name="_bdm.9950F0BEDE8F41268D5ABB596837016E.edm" hidden="1">#REF!</definedName>
    <definedName name="_bdm.99576bb7fc3847dab4a9b4e2aed5b07a.edm" hidden="1">#REF!</definedName>
    <definedName name="_bdm.995947970B3D48589C89772CD105E03B.edm" hidden="1">#REF!</definedName>
    <definedName name="_bdm.99642F15D045457DB2C2A32A5D5BEA10.edm" hidden="1">#REF!</definedName>
    <definedName name="_bdm.996DA9AA8A11434391D31AE4242DCE13.edm" hidden="1">#REF!</definedName>
    <definedName name="_bdm.99899C4D9E114C9E8A34DC2CD1B2276E.edm" hidden="1">#REF!</definedName>
    <definedName name="_bdm.998B333F6979484C8579C1369951804D.edm" hidden="1">#REF!</definedName>
    <definedName name="_bdm.998B385CD5D44F78A34DEB3D38DEE5A7.edm" hidden="1">#REF!</definedName>
    <definedName name="_bdm.9994BC618C3E4BE3BEDEB0B79B33D66D.edm" hidden="1">#REF!</definedName>
    <definedName name="_bdm.999AE5A523654304A1191FD330114C9A.edm" hidden="1">#REF!</definedName>
    <definedName name="_bdm.99AAC46CF30F4563A2798E31111297F6.edm" hidden="1">#REF!</definedName>
    <definedName name="_bdm.99B22D229DEC4C0E8C6F1100E4B29733.edm" hidden="1">#REF!</definedName>
    <definedName name="_bdm.99B3A35E320B406FAA24E1C4A3A6DB5E.edm" hidden="1">#REF!</definedName>
    <definedName name="_bdm.99BEA8347AF84CF7B614D78EBA62B4E3.edm" hidden="1">#REF!</definedName>
    <definedName name="_bdm.99C0DB4F33494E7AA428227D9B84493A.edm" hidden="1">#REF!</definedName>
    <definedName name="_bdm.99C19B88D632414D8C9E5C08789BD97E.edm" hidden="1">#REF!</definedName>
    <definedName name="_bdm.99C3BB4418DC43959604E8221D32B681.edm" hidden="1">#REF!</definedName>
    <definedName name="_bdm.99D4CEAFFE264B4E828B26C7134BF99A.edm" hidden="1">#REF!</definedName>
    <definedName name="_bdm.99D7E586E3574360B72321C0A80901DC.edm" hidden="1">#REF!</definedName>
    <definedName name="_bdm.99EB6E6B52064D069F141C41E4298CF4.edm" hidden="1">#REF!</definedName>
    <definedName name="_bdm.99FA03C65770427487C832F76BBB29B7.edm" hidden="1">#REF!</definedName>
    <definedName name="_bdm.99FBCDB7051444178F335C3174EC81A1.edm" hidden="1">#REF!</definedName>
    <definedName name="_bdm.99FC4676BB9A46039D6B86DD468CAE9B.edm" hidden="1">#REF!</definedName>
    <definedName name="_bdm.9A0901E3210A417CA076FF4FB9F86C31.edm" hidden="1">#REF!</definedName>
    <definedName name="_bdm.9A0ABB56AE994F59BC6F923ABD3C2CD1.edm" hidden="1">#REF!</definedName>
    <definedName name="_bdm.9A0CEB6AFD884416A1182538F3CDF0F0.edm" hidden="1">#REF!</definedName>
    <definedName name="_bdm.9A0DFD26E81A40C3BA3D1D2B11425F67.edm" hidden="1">#REF!</definedName>
    <definedName name="_bdm.9A14745B0EB94DED9F88E1DFC80FD752.edm" hidden="1">#REF!</definedName>
    <definedName name="_bdm.9A182B9DF5554B0982A7C37981C6002B.edm" hidden="1">#REF!</definedName>
    <definedName name="_bdm.9A2DD2D1019B44C4BABE8EE5B1574E32.edm" hidden="1">#REF!</definedName>
    <definedName name="_bdm.9A45B3E09DF047E8AA6F3B32AAE04DC5.edm" hidden="1">#REF!</definedName>
    <definedName name="_bdm.9A530169E72744DCB718291BFA0BE28B.edm" hidden="1">#REF!</definedName>
    <definedName name="_bdm.9A58F282111A4462A334D89352D4CF75.edm" hidden="1">#REF!</definedName>
    <definedName name="_bdm.9A6D89FFCE3C49238A16CC74BD8ACE96.edm" hidden="1">#REF!</definedName>
    <definedName name="_bdm.9A806FE341AD425EBB58463DAA0E4A4D.edm" hidden="1">#REF!</definedName>
    <definedName name="_bdm.9A8648E0F22349179CE4F9C79A68860D.edm" hidden="1">#REF!</definedName>
    <definedName name="_bdm.9A9162C223C447B69671FBE6D85AB512.edm" hidden="1">#REF!</definedName>
    <definedName name="_bdm.9A95B59F49C64011853B4BA103B7D5EF.edm" hidden="1">#REF!</definedName>
    <definedName name="_bdm.9AB2783A53D94AD29AC62247E5A557F7.edm" hidden="1">#REF!</definedName>
    <definedName name="_bdm.9AB3C4DE4C464BDC9555FF2EB36080A1.edm" hidden="1">#REF!</definedName>
    <definedName name="_bdm.9AC250C97AE4478DACE27BAF8E3ACD1F.edm" hidden="1">#REF!</definedName>
    <definedName name="_bdm.9AEA66E60F3F49A0B61B61A3FCFD4B2E.edm" hidden="1">#REF!</definedName>
    <definedName name="_bdm.9af1fa35a1eb46c29c9054c56101a3dd.edm" hidden="1">#REF!</definedName>
    <definedName name="_bdm.9AF5C7A0C7704205ABADFFB919F92497.edm" hidden="1">#REF!</definedName>
    <definedName name="_bdm.9B0CD646A36D4DB0997F5510880A26B8.edm" hidden="1">#REF!</definedName>
    <definedName name="_bdm.9B1C06E3F3044CDE8330D652CED27BCA.edm" hidden="1">#REF!</definedName>
    <definedName name="_bdm.9B234DC2674445ACA524FC85E5767F6F.edm" hidden="1">#REF!</definedName>
    <definedName name="_bdm.9B2DC79AB8E24BE5B6DF031E168E9EBF.edm" hidden="1">#REF!</definedName>
    <definedName name="_bdm.9B3846B35FD4484EB2D08CF00D2288CC.edm" hidden="1">#REF!</definedName>
    <definedName name="_bdm.9B3F850BA21A478C85A5460C7C680D03.edm" hidden="1">#REF!</definedName>
    <definedName name="_bdm.9B473025AEA140839ABA0D148B87C21B.edm" hidden="1">#REF!</definedName>
    <definedName name="_bdm.9B508D231513445BB6BAE368603ABF54.edm" hidden="1">#REF!</definedName>
    <definedName name="_bdm.9B54B74FC9A04227AAAC548ECAB18F60.edm" hidden="1">#REF!</definedName>
    <definedName name="_bdm.9B6A4A4A48C1473BBE3FCCF2C2DD4C14.edm" hidden="1">#REF!</definedName>
    <definedName name="_bdm.9B769925FC7C4EE79EEE23CCFDF2D119.edm" hidden="1">#REF!</definedName>
    <definedName name="_bdm.9B8D76FCE6F9454CB81995D2ED9D6E16.edm" hidden="1">#REF!</definedName>
    <definedName name="_bdm.9B94743A1DD248FF82DFE09D579D2242.edm" hidden="1">#REF!</definedName>
    <definedName name="_bdm.9B9D20A5E3B144DBA2F13C4BE4D0A0A8.edm" hidden="1">#REF!</definedName>
    <definedName name="_bdm.9BA93F79ADD64DEBBB28D2E48C67007D.edm" hidden="1">#REF!</definedName>
    <definedName name="_bdm.9BAF4A32AE634803BCA15F7AFBDA0421.edm" hidden="1">#REF!</definedName>
    <definedName name="_bdm.9BC41EEE3F7347E68FF7B42F4D67B83F.edm" hidden="1">#REF!</definedName>
    <definedName name="_bdm.9BD1C0EB192D43B69AEE082E542AB960.edm" hidden="1">#REF!</definedName>
    <definedName name="_bdm.9BE16FA451F4457B98B481A91328D50B.edm" hidden="1">#REF!</definedName>
    <definedName name="_bdm.9BE4FEEE67574AD1948C0B937A2CE1B7.edm" hidden="1">#REF!</definedName>
    <definedName name="_bdm.9BE8FDDAD3D3413C874F45F22FA7D169.edm" hidden="1">#REF!</definedName>
    <definedName name="_bdm.9BF7981BCBB84F86BC99D1FF304857BF.edm" hidden="1">#REF!</definedName>
    <definedName name="_bdm.9BF9DFA19442457991A46D80ACFA5B21.edm" hidden="1">#REF!</definedName>
    <definedName name="_bdm.9C05116B98734ECA94CC1D6B88C0CEC9.edm" hidden="1">#REF!</definedName>
    <definedName name="_bdm.9C12C1DA047A434287AA7BC3CFDDCF44.edm" hidden="1">#REF!</definedName>
    <definedName name="_bdm.9C176130397C4BD9854D10339D0B2DFD.edm" hidden="1">#REF!</definedName>
    <definedName name="_bdm.9C1D8C0171A24BBE967DEB3127EEE337.edm" hidden="1">#REF!</definedName>
    <definedName name="_bdm.9C254241B6044CC9A65586853316EB82.edm" hidden="1">#REF!</definedName>
    <definedName name="_bdm.9C2B9E424D034DBE9F854C1AB63199BF.edm" hidden="1">#REF!</definedName>
    <definedName name="_bdm.9C32F121DAB5416EAB242F26B9F4D6D8.edm" hidden="1">#REF!</definedName>
    <definedName name="_bdm.9C377226DAB14A3F9393C00F08D5E86D.edm" hidden="1">#REF!</definedName>
    <definedName name="_bdm.9C4496C000A84DF5975F8A30199C24D1.edm" hidden="1">#REF!</definedName>
    <definedName name="_bdm.9C4E193139D64FDCB0148D37337FAC95.edm" hidden="1">#REF!</definedName>
    <definedName name="_bdm.9C6278043DAB4F3E88459D74D21EBC74.edm" hidden="1">#REF!</definedName>
    <definedName name="_bdm.9C64CD6540764A639C91C0D361B62FCE.edm" hidden="1">#REF!</definedName>
    <definedName name="_bdm.9C6DBF274C114034B095935F0CAC1CD0.edm" hidden="1">#REF!</definedName>
    <definedName name="_bdm.9C749515A14D4890975B1A098152B793.edm" hidden="1">#REF!</definedName>
    <definedName name="_bdm.9C749ACA69544DD6BB46769BA296A5EF.edm" hidden="1">#REF!</definedName>
    <definedName name="_bdm.9C769F8BCAA24CB1B50BD8F536391F33.edm" hidden="1">#REF!</definedName>
    <definedName name="_bdm.9C88E2C54F7F4862854EE1FD46CAC199.edm" hidden="1">#REF!</definedName>
    <definedName name="_bdm.9C89F16279FF48B08C93EAD3F92568EB.edm" hidden="1">#REF!</definedName>
    <definedName name="_bdm.9C8E5ED629C741DDB07E9B32DD26846B.edm" hidden="1">#REF!</definedName>
    <definedName name="_bdm.9C8EA2D6891D4F80A75174D20387CE67.edm" hidden="1">#REF!</definedName>
    <definedName name="_bdm.9C99CA24E7414841AF51C9839FC02279.edm" hidden="1">#REF!</definedName>
    <definedName name="_bdm.9CAFB20A6DB34DE78E97F1050034093B.edm" hidden="1">#REF!</definedName>
    <definedName name="_bdm.9CBF7F0306274DF2AF4994973731F64E.edm" hidden="1">#REF!</definedName>
    <definedName name="_bdm.9CC4BA6E2E6F48B6B03C22CC641A5F8A.edm" hidden="1">#REF!</definedName>
    <definedName name="_bdm.9CCBBFB936404982AA347C14AB7EFE43.edm" hidden="1">#REF!</definedName>
    <definedName name="_bdm.9CCF784ACF0A4E008B68DF714F1690DB.edm" hidden="1">#REF!</definedName>
    <definedName name="_bdm.9CE1B8B6F3B14F37AF9907E6A349829B.edm" hidden="1">#REF!</definedName>
    <definedName name="_bdm.9CEA0A7132BA49608DB5F290E53D0F90.edm" hidden="1">#REF!</definedName>
    <definedName name="_bdm.9CF5B0451F9A4F3CA590916D6549C4C9.edm" hidden="1">#REF!</definedName>
    <definedName name="_bdm.9CF98E65E73C4ACEAEE0DFFB1F2FD52B.edm" hidden="1">#REF!</definedName>
    <definedName name="_bdm.9D11D97AF0BE495D906967DA77594854.edm" hidden="1">#REF!</definedName>
    <definedName name="_bdm.9D1550CCE5B74A5D9A4C5B478608C354.edm" hidden="1">#REF!</definedName>
    <definedName name="_bdm.9D1E56909B8E4F7595048CE61BF029DF.edm" hidden="1">#REF!</definedName>
    <definedName name="_bdm.9D2082AAEB974367849B26D5DDC6ECFC.edm" hidden="1">#REF!</definedName>
    <definedName name="_bdm.9D20B54B1884440081A328C2E44C3D71.edm" hidden="1">#REF!</definedName>
    <definedName name="_bdm.9D2DC9E0F9E24245B112578290B35299.edm" hidden="1">#REF!</definedName>
    <definedName name="_bdm.9D392EA6736A4CE8A7D9FA443A93E496.edm" hidden="1">#REF!</definedName>
    <definedName name="_bdm.9D3E7E7809E44F2D922F67E7F9D0AABC.edm" hidden="1">#REF!</definedName>
    <definedName name="_bdm.9D5E3700B2404C5D8807361BD5652999.edm" hidden="1">#REF!</definedName>
    <definedName name="_bdm.9D62BEFF0F2B4329A4E62569829070EF.edm" hidden="1">#REF!</definedName>
    <definedName name="_bdm.9D71CDA2B23C40E4960743EC20BCF688.edm" hidden="1">#REF!</definedName>
    <definedName name="_bdm.9D83B51A4AC24E76B7B48C8237443910.edm" hidden="1">#REF!</definedName>
    <definedName name="_bdm.9D904CAD9C244A6BB763BDAFA3664913.edm" hidden="1">#REF!</definedName>
    <definedName name="_bdm.9DA968818590456CA5F5EB794D2A434B.edm" hidden="1">#REF!</definedName>
    <definedName name="_bdm.9DAC1A634B26439D81824743094AA354.edm" hidden="1">#REF!</definedName>
    <definedName name="_bdm.9DB40042413E4BF8923E616385D54B3E.edm" hidden="1">#REF!</definedName>
    <definedName name="_bdm.9DC03983AF904C02BA4866941DFC1B14.edm" hidden="1">#REF!</definedName>
    <definedName name="_bdm.9DC941B5CD184C6C88FAD6F3F5B7038C.edm" hidden="1">#REF!</definedName>
    <definedName name="_bdm.9DCAE8CC2A3948E7A7289F2728EE2E1F.edm" hidden="1">#REF!</definedName>
    <definedName name="_bdm.9DD678A324BB4E069D90347A3D271BCE.edm" hidden="1">#REF!</definedName>
    <definedName name="_bdm.9DDB42D4ACB1414C900035D561086B7D.edm" hidden="1">#REF!</definedName>
    <definedName name="_bdm.9DDC88FA8B5D40A6832808EE3943FA05.edm" hidden="1">#REF!</definedName>
    <definedName name="_bdm.9DF2C7969DC04BC7A9B03C5806D0E818.edm" hidden="1">#REF!</definedName>
    <definedName name="_bdm.9DF472925A2B40D2ACEFADACE02B1565.edm" hidden="1">#REF!</definedName>
    <definedName name="_bdm.9E02A5ADFD5A4CBD98E33FF019CD3422.edm" hidden="1">#REF!</definedName>
    <definedName name="_bdm.9E03CF8E00414ED0B1812F7C5F51558B.edm" hidden="1">#REF!</definedName>
    <definedName name="_bdm.9E0D5D955BF940D9A2577840F42ABAC8.edm" hidden="1">#REF!</definedName>
    <definedName name="_bdm.9E143006B61B40AC9DF873571F2142DF.edm" hidden="1">#REF!</definedName>
    <definedName name="_bdm.9E1AA229942F4B75BFE2CF50F3B5726A.edm" hidden="1">#REF!</definedName>
    <definedName name="_bdm.9E2837576AFE4E729CB732CE28ED8CB7.edm" hidden="1">#REF!</definedName>
    <definedName name="_bdm.9E3D0830D5BC4354A7BE571778A9C556.edm" hidden="1">#REF!</definedName>
    <definedName name="_bdm.9E55A0FB479E472F9A49879B50EC4A9E.edm" hidden="1">#REF!</definedName>
    <definedName name="_bdm.9E58DB6665284418A8E3B105803B698D.edm" hidden="1">#REF!</definedName>
    <definedName name="_bdm.9E5C9CB22DCC4B98AF57F5919488E431.edm" hidden="1">#REF!</definedName>
    <definedName name="_bdm.9E63BB069FA54DAF89982EDD875C75E8.edm" hidden="1">#REF!</definedName>
    <definedName name="_bdm.9E68D381EF764DD185C98557F853B148.edm" hidden="1">#REF!</definedName>
    <definedName name="_bdm.9E7182F7A1E94843BBF845BF997D8014.edm" hidden="1">#REF!</definedName>
    <definedName name="_bdm.9E74E33B6FF649F391080C8015AC8868.edm" hidden="1">#REF!</definedName>
    <definedName name="_bdm.9E79B0CE275F47ECACAFD5973BF73382.edm" hidden="1">#REF!</definedName>
    <definedName name="_bdm.9E79DE78ED1A4FE0AF5EC288F98AE984.edm" hidden="1">#REF!</definedName>
    <definedName name="_bdm.9E7B63E3A655417CAD5A574CB5D9315F.edm" hidden="1">#REF!</definedName>
    <definedName name="_bdm.9E9CD81A5D594BC8BB5054CB86D4C4B4.edm" hidden="1">#REF!</definedName>
    <definedName name="_bdm.9EAC7A3FA83542E491908ADCAAF9D091.edm" hidden="1">#REF!</definedName>
    <definedName name="_bdm.9EB461B6F9DE44DEA74E9CFC2F17E6AE.edm" hidden="1">#REF!</definedName>
    <definedName name="_bdm.9EB544EA2D6441C0B56F73F8B1B3DC0B.edm" hidden="1">#REF!</definedName>
    <definedName name="_bdm.9ED8D8BAD3F84D57AEB30C52DF9BAC65.edm" hidden="1">#REF!</definedName>
    <definedName name="_bdm.9EDCBF12385244188C4D6DC82554AE33.edm" hidden="1">#REF!</definedName>
    <definedName name="_bdm.9EE2C4DE5217401A991356DE82340563.edm" hidden="1">#REF!</definedName>
    <definedName name="_bdm.9EEE5B8C049F4CA2AED74F61F1F5AF73.edm" hidden="1">#REF!</definedName>
    <definedName name="_bdm.9EF68B5474AF4D7A8C175507BFB2CEFC.edm" hidden="1">#REF!</definedName>
    <definedName name="_bdm.9F072C60D908492AA9FD3023A4701412.edm" hidden="1">#REF!</definedName>
    <definedName name="_bdm.9F11EE9A7178482E9E5DBD7E21413615.edm" hidden="1">#REF!</definedName>
    <definedName name="_bdm.9F1406844D9A4C9AB10003281792BCA3.edm" hidden="1">#REF!</definedName>
    <definedName name="_bdm.9F146F8480B84BBFB8F2381CF2565C76.edm" hidden="1">#REF!</definedName>
    <definedName name="_bdm.9F2BBC628F35490093B6B88517A5BFE3.edm" hidden="1">#REF!</definedName>
    <definedName name="_bdm.9F31C062D5F94069B4196DE390D7AF77.edm" hidden="1">#REF!</definedName>
    <definedName name="_bdm.9F330803079642318AFB549D2CA37C0E.edm" hidden="1">#REF!</definedName>
    <definedName name="_bdm.9F33E77B5F604322864B838CF10D80FE.edm" hidden="1">#REF!</definedName>
    <definedName name="_bdm.9F382242450D4FD2B2A2AE25F6C55621.edm" hidden="1">#REF!</definedName>
    <definedName name="_bdm.9F49A52229834C4780A0FD7A18C6B09F.edm" hidden="1">#REF!</definedName>
    <definedName name="_bdm.9F4BBF7D808D4D9C903598BB1ECD8738.edm" hidden="1">#REF!</definedName>
    <definedName name="_bdm.9F600961F0FA4649A59F8E5D48DE0A69.edm" hidden="1">#REF!</definedName>
    <definedName name="_bdm.9F66D77FAD284AB99C1D0AD2CAECAC75.edm" hidden="1">#REF!</definedName>
    <definedName name="_bdm.9F67073054744B09A8318BC9106CE176.edm" hidden="1">#REF!</definedName>
    <definedName name="_bdm.9F718A8C8F694380BFC5DAAE66C8BA3C.edm" hidden="1">#REF!</definedName>
    <definedName name="_bdm.9F7FE9F945F8482F8EF7180CFF69FFBE.edm" hidden="1">#REF!</definedName>
    <definedName name="_bdm.9F80F20A43DB4CC6AFAB44DA9EDEB914.edm" hidden="1">#REF!</definedName>
    <definedName name="_bdm.9F8378E386E34895AE44FA96583A53CC.edm" hidden="1">#REF!</definedName>
    <definedName name="_bdm.9F86BD18C671466B944AF8364A75B679.edm" hidden="1">#REF!</definedName>
    <definedName name="_bdm.9F8B9BE9AB5344BE8DAF2490598B747D.edm" hidden="1">#REF!</definedName>
    <definedName name="_bdm.9F8E21709BA0466DAD5035AD22325760.edm" hidden="1">#REF!</definedName>
    <definedName name="_bdm.9F9093C54C4B45D2BB07B032E42559AD.edm" hidden="1">#REF!</definedName>
    <definedName name="_bdm.9FA3E6808D8E49B1A0BD8D19FFF052A9.edm" hidden="1">#REF!</definedName>
    <definedName name="_bdm.9FA9B1F097D34B93A821C118D779CEF2.edm" hidden="1">#REF!</definedName>
    <definedName name="_bdm.9FB17E9534C941D8B1D98C041C2EE0F6.edm" hidden="1">#REF!</definedName>
    <definedName name="_bdm.9FB4F6D054DA4B88B8257A3DDFD7ABE9.edm" hidden="1">#REF!</definedName>
    <definedName name="_bdm.9FC3080F118C4AD381F0AED1E0500103.edm" hidden="1">#REF!</definedName>
    <definedName name="_bdm.9FDF57DACB41408A86E8E9F3F92CF47D.edm" hidden="1">#REF!</definedName>
    <definedName name="_bdm.9FE19D1D52724A64AE8CEEBF6AA2AD6B.edm" hidden="1">#REF!</definedName>
    <definedName name="_bdm.9FE4EA9208C74980A58BBB46E02E58C2.edm" hidden="1">#REF!</definedName>
    <definedName name="_bdm.9FE696CDBCF240A2BB9C8FF6A21073D4.edm" hidden="1">#REF!</definedName>
    <definedName name="_bdm.9FF8EAD2221A453FAB17F45E7546E794.edm" hidden="1">#REF!</definedName>
    <definedName name="_bdm.A000ABC1AD934DC894E638C39038B4D7.edm" hidden="1">#REF!</definedName>
    <definedName name="_bdm.A03363A4EFE74AF982399A078C81F445.edm" hidden="1">#REF!</definedName>
    <definedName name="_bdm.A036A359D88E47F6BD6D80C9559A9DEE.edm" hidden="1">#REF!</definedName>
    <definedName name="_bdm.A04F91255EE241DEA7F18D753681612C.edm" hidden="1">#REF!</definedName>
    <definedName name="_bdm.A05B1505F58F4868841C7CEAF00E946C.edm" hidden="1">#REF!</definedName>
    <definedName name="_bdm.A06078A44DF7495D8445A1E09FE73F8F.edm" hidden="1">#REF!</definedName>
    <definedName name="_bdm.A065CDE6A2E74DB384695BADD61BBAB0.edm" hidden="1">#REF!</definedName>
    <definedName name="_bdm.A06EE8BC81B5494AAE1122D581F89440.edm" hidden="1">#REF!</definedName>
    <definedName name="_bdm.A0705AF3C96D493A8FA86577EA9EB97F.edm" hidden="1">#REF!</definedName>
    <definedName name="_bdm.A070CD4C3E8148728B904B6EDD58E1AF.edm" hidden="1">#REF!</definedName>
    <definedName name="_bdm.A0715BAE01B14CEBB68D9ABCA53E6B63.edm" hidden="1">#REF!</definedName>
    <definedName name="_bdm.A071F88C3DA14A33AB0CEE9752B253B7.edm" hidden="1">#REF!</definedName>
    <definedName name="_bdm.A08AAB1491F247248D9D5838D9BD2575.edm" hidden="1">#REF!</definedName>
    <definedName name="_bdm.A08B3B2256084CC088BE09627C54E2DD.edm" hidden="1">#REF!</definedName>
    <definedName name="_bdm.A099A6DF4BCC40B9B6F77871EDCE9318.edm" hidden="1">#REF!</definedName>
    <definedName name="_bdm.A099E281A7534B3CA5963611819CC7F9.edm" hidden="1">#REF!</definedName>
    <definedName name="_bdm.A0AB834E86FE42FAA65AFAC8E7CFD3B0.edm" hidden="1">#REF!</definedName>
    <definedName name="_bdm.A0B29BE7037D4BFA8DC09045C300BC32.edm" hidden="1">#REF!</definedName>
    <definedName name="_bdm.A0BA8EAED73F4C14A40679410488B350.edm" hidden="1">#REF!</definedName>
    <definedName name="_bdm.A0C69E79755E49618BC80FF954EC2505.edm" hidden="1">#REF!</definedName>
    <definedName name="_bdm.A0D10006FB074DBBB80665B01D3A2910.edm" hidden="1">#REF!</definedName>
    <definedName name="_bdm.A0D9262C910840E092D7716E2F38CC27.edm" hidden="1">#REF!</definedName>
    <definedName name="_bdm.A0E547143013438A98FD9107E3AAD2B3.edm" hidden="1">#REF!</definedName>
    <definedName name="_bdm.A0F017E3AA4E482495CBEBA144CAE04C.edm" hidden="1">#REF!</definedName>
    <definedName name="_bdm.A0F27D0504C34696BFA9022CC918602E.edm" hidden="1">#REF!</definedName>
    <definedName name="_bdm.A0F64C208A294A5D95E69D072C7900B6.edm" hidden="1">#REF!</definedName>
    <definedName name="_bdm.A0F7BF3E5BBA4835A1DD42444A82DF6E.edm" hidden="1">#REF!</definedName>
    <definedName name="_bdm.A103DCF124F24590BDE2411908532D82.edm" hidden="1">#REF!</definedName>
    <definedName name="_bdm.a10a1045745140cfbd699624e36fc566.edm" hidden="1">#REF!</definedName>
    <definedName name="_bdm.A10A2A61E62743E1BC960DF1C208EC6F.edm" hidden="1">#REF!</definedName>
    <definedName name="_bdm.A1478906EE154F5FA3FF1F2E1538128D.edm" hidden="1">#REF!</definedName>
    <definedName name="_bdm.A155305F3A3A48FBB619E94135CEBEF9.edm" hidden="1">#REF!</definedName>
    <definedName name="_bdm.A15E96FC0E254369AAE41BA5AE4E0FB7.edm" hidden="1">#REF!</definedName>
    <definedName name="_bdm.A16EB78C1BA1487A9F1BCCDDAE6BC4B4.edm" hidden="1">#REF!</definedName>
    <definedName name="_bdm.A17548B75C8E49619B1D4C91647561EA.edm" hidden="1">#REF!</definedName>
    <definedName name="_bdm.A177CB46CD994EA78E4336A76AB66B33.edm" hidden="1">#REF!</definedName>
    <definedName name="_bdm.A19031D9889F4D1EB130B2B422B225A1.edm" hidden="1">#REF!</definedName>
    <definedName name="_bdm.A190A9419D0B4035AA2D6E277CEE7A9D.edm" hidden="1">#REF!</definedName>
    <definedName name="_bdm.A196BE126A2C46839EFB9611B8D5F59E.edm" hidden="1">#REF!</definedName>
    <definedName name="_bdm.A1976E7B7DEF4AD4A7D7ABFC6F6B320B.edm" hidden="1">#REF!</definedName>
    <definedName name="_bdm.A1A6EBB16FF6491984008AE14890A768.edm" hidden="1">#REF!</definedName>
    <definedName name="_bdm.A1A9AD4391B6427DA9A34DAB039C24DF.edm" hidden="1">#REF!</definedName>
    <definedName name="_bdm.A1ABE693BE52409AA637CB62E0184D33.edm" hidden="1">#REF!</definedName>
    <definedName name="_bdm.A1B028B4DAC046F9BAB92AFB39C6AC95.edm" hidden="1">#REF!</definedName>
    <definedName name="_bdm.A1C27E458C124B7C92ACABD655F4A596.edm" hidden="1">#REF!</definedName>
    <definedName name="_bdm.A1C799A4B9D9414482CBE76D51F21B77.edm" hidden="1">#REF!</definedName>
    <definedName name="_bdm.A1CF590D6AC443EFAA78E83F302B5B63.edm" hidden="1">#REF!</definedName>
    <definedName name="_bdm.A1D5B0D3190C40A0BD15CD05751AB67B.edm" hidden="1">#REF!</definedName>
    <definedName name="_bdm.A1F104B8DEF2417699640FD1FFDEFEA5.edm" hidden="1">#REF!</definedName>
    <definedName name="_bdm.A1F79F38A0C2411DAEE1FA8FAE808FA0.edm" hidden="1">#REF!</definedName>
    <definedName name="_bdm.A2116F2F5F3C42759A83EE1A7272959F.edm" hidden="1">#REF!</definedName>
    <definedName name="_bdm.A21CF5FEF0CF49BE82277E509FA00D2E.edm" hidden="1">#REF!</definedName>
    <definedName name="_bdm.A2217482DADF458799004389259D2A43.edm" hidden="1">#REF!</definedName>
    <definedName name="_bdm.A22D8FA0273A4946B838F8ADC6C0CB5C.edm" hidden="1">#REF!</definedName>
    <definedName name="_bdm.A2312ADFB6E44610AB4DC7B9090A2D2B.edm" hidden="1">#REF!</definedName>
    <definedName name="_bdm.A2318264E43F4D26BF67668820F2FD95.edm" hidden="1">#REF!</definedName>
    <definedName name="_bdm.A2374653DDEF4F42AC9E27A2F5A512EE.edm" hidden="1">#REF!</definedName>
    <definedName name="_bdm.A245295507C2407098FDF2D6B92C9BD1.edm" hidden="1">#REF!</definedName>
    <definedName name="_bdm.A256AD44B01A49A393D1ABFC9C7FA31A.edm" hidden="1">#REF!</definedName>
    <definedName name="_bdm.A2579710C07D4DC8BA9396E9D725FD7A.edm" hidden="1">#REF!</definedName>
    <definedName name="_bdm.A25AA52B80E542C5A6E74642275FDAD6.edm" hidden="1">#REF!</definedName>
    <definedName name="_bdm.A264268864DA4F7A8460A43228352FC7.edm" hidden="1">#REF!</definedName>
    <definedName name="_bdm.a2671cbeb11544ab84a6817b233d4929.edm" hidden="1">#REF!</definedName>
    <definedName name="_bdm.A26BEE38748F464383F651FF2DBF0CDA.edm" hidden="1">#REF!</definedName>
    <definedName name="_bdm.A278359FC4084BC6A704BCB5F1BF17A9.edm" hidden="1">#REF!</definedName>
    <definedName name="_bdm.A29C329ED3B0423993BD4178CAE849B1.edm" hidden="1">#REF!</definedName>
    <definedName name="_bdm.A29D811E0D5B428EA33E35724AF1F8AF.edm" hidden="1">#REF!</definedName>
    <definedName name="_bdm.A2ADB410C8904D2B8F23568DB2A9F3A3.edm" hidden="1">#REF!</definedName>
    <definedName name="_bdm.A2AFD3261E2646EE918C64B95B416E2E.edm" hidden="1">#REF!</definedName>
    <definedName name="_bdm.A2B4345DEA554D39B685CC84DFD01E1D.edm" hidden="1">#REF!</definedName>
    <definedName name="_bdm.A2D5989E6A5F42648C4BDC96E30AE00F.edm" hidden="1">#REF!</definedName>
    <definedName name="_bdm.A2E4B8397BCA4369A44333DFFB7375DF.edm" hidden="1">#REF!</definedName>
    <definedName name="_bdm.A2F60BA6194A49C4B0C59CFCC9978438.edm" hidden="1">#REF!</definedName>
    <definedName name="_bdm.A2F82C7CB6E94869B5BC6330197F0F67.edm" hidden="1">#REF!</definedName>
    <definedName name="_bdm.A30085E4FA9849D485E14CA327F014E6.edm" hidden="1">#REF!</definedName>
    <definedName name="_bdm.A301FC2D64F046009FC92A3DAFAD3026.edm" hidden="1">#REF!</definedName>
    <definedName name="_bdm.A30300FAB208425DB95D3E1404F9786D.edm" hidden="1">#REF!</definedName>
    <definedName name="_bdm.A304722F589C4D8B864330D14BF4449E.edm" hidden="1">#REF!</definedName>
    <definedName name="_bdm.A30A90A19E704A509DDD39F9AE72EE9E.edm" hidden="1">#REF!</definedName>
    <definedName name="_bdm.A3210F5855214BD49524C0DDB04E5568.edm" hidden="1">#REF!</definedName>
    <definedName name="_bdm.A327C52E705C4D62881C557790E8E9C4.edm" hidden="1">#REF!</definedName>
    <definedName name="_bdm.A32EC3D98D6F46878001BD15E559421F.edm" hidden="1">#REF!</definedName>
    <definedName name="_bdm.A348EC619CAD46748358D9D7A08A9020.edm" hidden="1">#REF!</definedName>
    <definedName name="_bdm.A34BC713558C4B128D18391C1FEA8F14.edm" hidden="1">#REF!</definedName>
    <definedName name="_bdm.A34FA365ED4F412584C3F0A0DF8C4659.edm" hidden="1">#REF!</definedName>
    <definedName name="_bdm.A352D518136A421A9D72296B1998B362.edm" hidden="1">#REF!</definedName>
    <definedName name="_bdm.A354921A11A941F28F4F7E65157607C2.edm" hidden="1">#REF!</definedName>
    <definedName name="_bdm.A35E7B92211F4D95B3DA81ABEEE977CA.edm" hidden="1">#REF!</definedName>
    <definedName name="_bdm.A37DDF790AB047D8A8CDB87F3684511A.edm" hidden="1">#REF!</definedName>
    <definedName name="_bdm.A37FD063D40A46ADA537AA9E421F831C.edm" hidden="1">#REF!</definedName>
    <definedName name="_bdm.A389233D150B4C90B6462DFD9C573BD5.edm" hidden="1">#REF!</definedName>
    <definedName name="_bdm.A38F3C62B1C446E985D6053D06779983.edm" hidden="1">#REF!</definedName>
    <definedName name="_bdm.A3991C8203C14F47BD8B3D7F05F68E1E.edm" hidden="1">#REF!</definedName>
    <definedName name="_bdm.A3A7BE05033C44438A40A022150AA8A2.edm" hidden="1">#REF!</definedName>
    <definedName name="_bdm.A3E22646F38D40D9ADD13A4C274270E1.edm" hidden="1">#REF!</definedName>
    <definedName name="_bdm.A3EEDF99B1074E949BA17F1A76DC1FE1.edm" hidden="1">#REF!</definedName>
    <definedName name="_bdm.A3F55B97D1754EA0A380DE52C01A394F.edm" hidden="1">#REF!</definedName>
    <definedName name="_bdm.A41A4E4CFE85495A9FA9BF946FF26151.edm" hidden="1">#REF!</definedName>
    <definedName name="_bdm.A42F259C5EB44DFC82428DB5BD8D9A12.edm" hidden="1">#REF!</definedName>
    <definedName name="_bdm.A42F9E637C804161B0AEA53EEDDD5D64.edm" hidden="1">#REF!</definedName>
    <definedName name="_bdm.A43D10C7F8334ACB8D8019CA223DA532.edm" hidden="1">#REF!</definedName>
    <definedName name="_bdm.A43D4F033FA84D349D3428473D61B478.edm" hidden="1">#REF!</definedName>
    <definedName name="_bdm.A44D68D84FAC48C2B5C9E4CF8F830D23.edm" hidden="1">#REF!</definedName>
    <definedName name="_bdm.A44F0BA7F2A144E19E8F988CF820FEA8.edm" hidden="1">#REF!</definedName>
    <definedName name="_bdm.A451EDE6D6CF4709ABCBB7F1A450AB2C.edm" hidden="1">#REF!</definedName>
    <definedName name="_bdm.A46E8903CBCD48D992CB84CF17D82AFB.edm" hidden="1">#REF!</definedName>
    <definedName name="_bdm.A480DBF0FA194C5BAC2600A18BCF03B0.edm" hidden="1">#REF!</definedName>
    <definedName name="_bdm.A48189068FDF41C8AF07F72C8630EE49.edm" hidden="1">#REF!</definedName>
    <definedName name="_bdm.A48B720CF2D24441B9841F43330A9A1A.edm" hidden="1">#REF!</definedName>
    <definedName name="_bdm.A4AF88BEFCCB4D6F9483AF564A4451D3.edm" hidden="1">#REF!</definedName>
    <definedName name="_bdm.A4B96276028B4605A0761EA113CEF53F.edm" hidden="1">#REF!</definedName>
    <definedName name="_bdm.A4CDF9D0B0A3418785BD5E3085DB0320.edm" hidden="1">#REF!</definedName>
    <definedName name="_bdm.A4D16B2589344CBDA1CD19D600002209.edm" hidden="1">#REF!</definedName>
    <definedName name="_bdm.A4D309F8870F4CA78E48120F899F500A.edm" hidden="1">#REF!</definedName>
    <definedName name="_bdm.A4D915BE0ABD4F1DBB126993F51CFD90.edm" hidden="1">#REF!</definedName>
    <definedName name="_bdm.A4DE12367F9A423FAA347EAF73C65737.edm" hidden="1">#REF!</definedName>
    <definedName name="_bdm.A4DE417CF2C04D2F83747F5991D7903E.edm" hidden="1">#REF!</definedName>
    <definedName name="_bdm.A4E698B9700C44BCB2710FB0EC457631.edm" hidden="1">#REF!</definedName>
    <definedName name="_bdm.A4E735189B274474BBE16524B2404646.edm" hidden="1">#REF!</definedName>
    <definedName name="_bdm.A4EE1FADC91A4AC78C2019A63FA6D192.edm" hidden="1">#REF!</definedName>
    <definedName name="_bdm.A4F27D3D0CFC447C9629B2451CD3381D.edm" hidden="1">#REF!</definedName>
    <definedName name="_bdm.A503C793E898420182E7C6BF0ADB6A51.edm" hidden="1">#REF!</definedName>
    <definedName name="_bdm.A5072B3E1ECE4101B98D9C2BF2501F24.edm" hidden="1">#REF!</definedName>
    <definedName name="_bdm.A52BF1CF0D174AACB5EA4961B65615E6.edm" hidden="1">#REF!</definedName>
    <definedName name="_bdm.A52E664F84CB425E84A6C31405A2C32F.edm" hidden="1">#REF!</definedName>
    <definedName name="_bdm.A52ECCF745CF4388BC27C1A7B5E9077C.edm" hidden="1">#REF!</definedName>
    <definedName name="_bdm.A535676D947545C58D81EE93FD6B5612.edm" hidden="1">#REF!</definedName>
    <definedName name="_bdm.A53E0610C9D8413794FCBAC8B72FE990.edm" hidden="1">#REF!</definedName>
    <definedName name="_bdm.A54E5C6C4BF042B7A225886786502892.edm" hidden="1">#REF!</definedName>
    <definedName name="_bdm.A55BEB4D317C4B42A413C2DE8CAA36E6.edm" hidden="1">#REF!</definedName>
    <definedName name="_bdm.A55D74F03C6C428F899D3CDA8F0F66AB.edm" hidden="1">#REF!</definedName>
    <definedName name="_bdm.A5935108920B41EAA79269BAADC0A347.edm" hidden="1">#REF!</definedName>
    <definedName name="_bdm.A597FBE2A7FC48C2A1ABDFCB77AB273E.edm" hidden="1">#REF!</definedName>
    <definedName name="_bdm.A59E6E847B384D3CA607C1C1FC3A8F63.edm" hidden="1">#REF!</definedName>
    <definedName name="_bdm.A59FF522D9B6413E86B8CF8A9E100E4D.edm" hidden="1">#REF!</definedName>
    <definedName name="_bdm.A5A169A7B0AB466E805A12FC82E0BE2E.edm" hidden="1">#REF!</definedName>
    <definedName name="_bdm.A5A91C74D77141F999094520969113D9.edm" hidden="1">#REF!</definedName>
    <definedName name="_bdm.A5B8D149ADAC434890780F2FF7155F22.edm" hidden="1">#REF!</definedName>
    <definedName name="_bdm.A5C99E307F744024B23ADD010362CCDE.edm" hidden="1">#REF!</definedName>
    <definedName name="_bdm.A5D97C4C046442A3812D0C38A4F0AFED.edm" hidden="1">#REF!</definedName>
    <definedName name="_bdm.A5DCE291F6164F57A50838E6D683ABDC.edm" hidden="1">#REF!</definedName>
    <definedName name="_bdm.A60E9A3CC2424E90A4F4B9760C21173E.edm" hidden="1">#REF!</definedName>
    <definedName name="_bdm.A6115EC1B26A4691AA015E3E7DC1D0B9.edm" hidden="1">#REF!</definedName>
    <definedName name="_bdm.A61A4535809946BAAC9827E3E1B73CFE.edm" hidden="1">#REF!</definedName>
    <definedName name="_bdm.A6227976942E460AA0433BE25A43B5EE.edm" hidden="1">#REF!</definedName>
    <definedName name="_bdm.A6275A30D4A144FCA5CD56A4729C8B48.edm" hidden="1">#REF!</definedName>
    <definedName name="_bdm.A64DDDD673E64C9AA1CA27944D6467A2.edm" hidden="1">#REF!</definedName>
    <definedName name="_bdm.A6569F398D2B40C4AA1DDD74A4836378.edm" hidden="1">#REF!</definedName>
    <definedName name="_bdm.A65D763D491A4677A2CBFF47C40AACFD.edm" hidden="1">#REF!</definedName>
    <definedName name="_bdm.A6613DF754A04676B84593332F82ABAC.edm" hidden="1">#REF!</definedName>
    <definedName name="_bdm.A66D6972B9CE4FCEA721092608F68AFF.edm" hidden="1">#REF!</definedName>
    <definedName name="_bdm.A674B7E02CCD436E9426CF04578F83B0.edm" hidden="1">#REF!</definedName>
    <definedName name="_bdm.A684C494A7E1444F948C204B7456311E.edm" hidden="1">#REF!</definedName>
    <definedName name="_bdm.A68B17F8667A42C4A94631071805C0A1.edm" hidden="1">#REF!</definedName>
    <definedName name="_bdm.A69DF44ED4484735BB2DBC5408203576.edm" hidden="1">#REF!</definedName>
    <definedName name="_bdm.A69F916AA21140AE8F75D4E48E798040.edm" hidden="1">#REF!</definedName>
    <definedName name="_bdm.A6A724ABF4634C3C8EC44F0E7F6E3079.edm" hidden="1">#REF!</definedName>
    <definedName name="_bdm.A6C17E037D1246A98C2EF92651790117.edm" hidden="1">#REF!</definedName>
    <definedName name="_bdm.A6C42D41CF8D4B2B908126BEEA033FBD.edm" hidden="1">#REF!</definedName>
    <definedName name="_bdm.A6CE9126BFAB48E19D5ED6A86AAF318F.edm" hidden="1">#REF!</definedName>
    <definedName name="_bdm.A6D2A57D2F134633BF770E4332EEBDDA.edm" hidden="1">#REF!</definedName>
    <definedName name="_bdm.A6DED2BDF5AA45C7AEAEEDE600E4710A.edm" hidden="1">#REF!</definedName>
    <definedName name="_bdm.A6EA0A59029844FCBA5E7B6002C67E64.edm" hidden="1">#REF!</definedName>
    <definedName name="_bdm.A701D707B7B4425B8BE42160F4D8FFE1.edm" hidden="1">#REF!</definedName>
    <definedName name="_bdm.A7047EBD0D13409FAC529D8AC70DA52B.edm" hidden="1">#REF!</definedName>
    <definedName name="_bdm.A70731B7DB984BDE906DEED91D742EFD.edm" hidden="1">#REF!</definedName>
    <definedName name="_bdm.A718AB9AF50542D8AE8B5BB5CB0F0252.edm" hidden="1">#REF!</definedName>
    <definedName name="_bdm.A725D0F42EE94443887612A0268114C6.edm" hidden="1">#REF!</definedName>
    <definedName name="_bdm.A73C8974850845A984A7362472D98D1F.edm" hidden="1">#REF!</definedName>
    <definedName name="_bdm.A7419557B92B40109C8E0BE31CCFAE8E.edm" hidden="1">#REF!</definedName>
    <definedName name="_bdm.A74F118A9F7F4DC8AFF085AD30C675A4.edm" hidden="1">#REF!</definedName>
    <definedName name="_bdm.A7544955F21C47B280B8CDCD34CA5BFA.edm" hidden="1">#REF!</definedName>
    <definedName name="_bdm.A762F6EB5E414EB1A32A006E0FD96DCA.edm" hidden="1">#REF!</definedName>
    <definedName name="_bdm.A764F5D7223548D7BCAB0B0C1796BBE6.edm" hidden="1">#REF!</definedName>
    <definedName name="_bdm.A77F438ED683460DBF26E79BD3303E49.edm" hidden="1">#REF!</definedName>
    <definedName name="_bdm.A780A4FD31F8450EA9043F0E47310595.edm" hidden="1">#REF!</definedName>
    <definedName name="_bdm.A7AA4BFB2ABA442E82799EA8F0FFF7B7.edm" hidden="1">#REF!</definedName>
    <definedName name="_bdm.A7B1D326CDC349BF9C1B011122A85506.edm" hidden="1">#REF!</definedName>
    <definedName name="_bdm.A7C11272EFA84AA18430CD67FB8DE721.edm" hidden="1">#REF!</definedName>
    <definedName name="_bdm.A7C254F10F974D16928AA5C5D718D910.edm" hidden="1">#REF!</definedName>
    <definedName name="_bdm.A7CC21A0AE924D24A9077C23E667AE62.edm" hidden="1">#REF!</definedName>
    <definedName name="_bdm.A7D6C600207047FBB125B3E78CCC22C8.edm" hidden="1">#REF!</definedName>
    <definedName name="_bdm.A7D6FE9218334DBCA44F72F6E1539C21.edm" hidden="1">#REF!</definedName>
    <definedName name="_bdm.A7E564550AD547CD8BBDE3698DEB3C2D.edm" hidden="1">#REF!</definedName>
    <definedName name="_bdm.A7FA5B50D9CC4B3F93D372E60E16634B.edm" hidden="1">#REF!</definedName>
    <definedName name="_bdm.A7FC663E653A41D2A0274C412D6E82A8.edm" hidden="1">#REF!</definedName>
    <definedName name="_bdm.A803F9DE805E46DFB3628C7F580827AA.edm" hidden="1">#REF!</definedName>
    <definedName name="_bdm.A804742BA6B74D6086DCA75C4AD5D2D7.edm" hidden="1">#REF!</definedName>
    <definedName name="_bdm.A80C2144BEC84F4F8C22EDEDB59B35C1.edm" hidden="1">#REF!</definedName>
    <definedName name="_bdm.A810D0ABB487437DA2E8053B161D1130.edm" hidden="1">#REF!</definedName>
    <definedName name="_bdm.A83B7456EDA34B99BCF568EB63BACED6.edm" hidden="1">#REF!</definedName>
    <definedName name="_bdm.A8485FE2D94345CD85697BAB49483811.edm" hidden="1">#REF!</definedName>
    <definedName name="_bdm.A848DBB0BE294DC1A35E576F2CE03B57.edm" hidden="1">#REF!</definedName>
    <definedName name="_bdm.A84A970B50084E0C9AB446DF92431AC3.edm" hidden="1">#REF!</definedName>
    <definedName name="_bdm.A84C0BF5EDB54B08B49F0F5EEF65CC0E.edm" hidden="1">#REF!</definedName>
    <definedName name="_bdm.A84CFC526AEB4FB2B0D96B04761998E8.edm" hidden="1">#REF!</definedName>
    <definedName name="_bdm.A87AAFD3053449FDA4C8A49333242D6A.edm" hidden="1">#REF!</definedName>
    <definedName name="_bdm.A88B85297D164247939041F3CF66340B.edm" hidden="1">#REF!</definedName>
    <definedName name="_bdm.A88DC23F2F044FA3AA8D66FEF905DB40.edm" hidden="1">#REF!</definedName>
    <definedName name="_bdm.A88E5DA8A51C4E82A39BE774546B7B56.edm" hidden="1">#REF!</definedName>
    <definedName name="_bdm.A8959DCA14AF4C488ACC184791EC8BA6.edm" hidden="1">#REF!</definedName>
    <definedName name="_bdm.A89D91F9102F4A57B642D2589AF3C114.edm" hidden="1">#REF!</definedName>
    <definedName name="_bdm.A8A54E062EA9481EAFC59EFC1B4D8986.edm" hidden="1">#REF!</definedName>
    <definedName name="_bdm.A8BBA19FBD264AB5A26A0AE5C5289817.edm" hidden="1">#REF!</definedName>
    <definedName name="_bdm.A8C4AE8FF95242B3B429D3F37DB3F054.edm" hidden="1">#REF!</definedName>
    <definedName name="_bdm.A8E65341531A4726ABDFCA602689E475.edm" hidden="1">#REF!</definedName>
    <definedName name="_bdm.A8F367E66EC14B0AAD50C61BCE759D9A.edm" hidden="1">#REF!</definedName>
    <definedName name="_bdm.A8F7B3CEC5D44BF09232FA11DF2F90F4.edm" hidden="1">#REF!</definedName>
    <definedName name="_bdm.A90F4CC18B3B444999F0394F6DD67F63.edm" hidden="1">#REF!</definedName>
    <definedName name="_bdm.A9120E8D147E40F187E0519767073C80.edm" hidden="1">#REF!</definedName>
    <definedName name="_bdm.A92678879FA04E34BB806C7320728869.edm" hidden="1">#REF!</definedName>
    <definedName name="_bdm.A9322DB48387403983286538070B8E07.edm" hidden="1">#REF!</definedName>
    <definedName name="_bdm.A94746E533AD4ADD9E359E7AC43ED48B.edm" hidden="1">#REF!</definedName>
    <definedName name="_bdm.A94CF99284DF4DAB999B0A7BF6F23691.edm" hidden="1">#REF!</definedName>
    <definedName name="_bdm.a94ea2cb31bc4cffa70d83f72e2d0cfe.edm" hidden="1">#REF!</definedName>
    <definedName name="_bdm.A958F4F9799444E7B32100512940AC4C.edm" hidden="1">#REF!</definedName>
    <definedName name="_bdm.A95A3BCF0ED447C79471B913EE101FD8.edm" hidden="1">#REF!</definedName>
    <definedName name="_bdm.A95F35E1EF524AAA968BEC8747289C76.edm" hidden="1">#REF!</definedName>
    <definedName name="_bdm.A9636EC49F61446299346580856DCC85.edm" hidden="1">#REF!</definedName>
    <definedName name="_bdm.A98C1BADC97745FAB7E638BB51BCCB44.edm" hidden="1">#REF!</definedName>
    <definedName name="_bdm.A9B1B76B5B5C4831A2CB5D3B96EF5C5F.edm" hidden="1">#REF!</definedName>
    <definedName name="_bdm.A9B2CF56248840A9AB007F910C989A74.edm" hidden="1">#REF!</definedName>
    <definedName name="_bdm.A9C66605F3A34C74B78B609E29B2BBDD.edm" hidden="1">#REF!</definedName>
    <definedName name="_bdm.A9D02CCD9C9848F093E5C227D45AE858.edm" hidden="1">#REF!</definedName>
    <definedName name="_bdm.A9E9895AC2474E0EB54DA94D29821AC0.edm" hidden="1">#REF!</definedName>
    <definedName name="_bdm.AA04E259B62348009AD38D7BC83C2C93.edm" hidden="1">#REF!</definedName>
    <definedName name="_bdm.AA0C56CB2C61460595C29A0D28B3F213.edm" hidden="1">#REF!</definedName>
    <definedName name="_bdm.AA205D48B43C4F8B9671ECEA34C8B6EA.edm" hidden="1">#REF!</definedName>
    <definedName name="_bdm.AA26EFE1BD114BF6A5660404ABB11E62.edm" hidden="1">#REF!</definedName>
    <definedName name="_bdm.AA313D8AF64345E1B2B4C500051D59E6.edm" hidden="1">#REF!</definedName>
    <definedName name="_bdm.AA325851556348B09D576CCFE02D68C4.edm" hidden="1">#REF!</definedName>
    <definedName name="_bdm.AA4896322F4E4FA5A5287EC113FF5CB4.edm" hidden="1">#REF!</definedName>
    <definedName name="_bdm.AA4CD8623D9E4092BE49373744000DA7.edm" hidden="1">#REF!</definedName>
    <definedName name="_bdm.AA54E5696F21470BA2674EBF7B3AD197.edm" hidden="1">#REF!</definedName>
    <definedName name="_bdm.AA58702FACD64109AC435DA28DA82503.edm" hidden="1">#REF!</definedName>
    <definedName name="_bdm.AA632FB125AB42D8A75E0E821DFF4F8D.edm" hidden="1">#REF!</definedName>
    <definedName name="_bdm.AA7D5DF56F1F4773860FD9CF01404BA9.edm" hidden="1">#REF!</definedName>
    <definedName name="_bdm.AA80F7D38B7C426EB881EEF12505B08A.edm" hidden="1">#REF!</definedName>
    <definedName name="_bdm.AA837E9B8FC345E2A3900B7E14FC83C4.edm" hidden="1">#REF!</definedName>
    <definedName name="_bdm.AAA544FDF7E64C2E8B52DFFCFE7A6980.edm" hidden="1">#REF!</definedName>
    <definedName name="_bdm.AAAF76BAD2D84A1CAE9D86F7C9DC2585.edm" hidden="1">#REF!</definedName>
    <definedName name="_bdm.AAD435EFD52F468BB98C4889EA092B4A.edm" hidden="1">#REF!</definedName>
    <definedName name="_bdm.AAE2E036E16E4D9995C0582E6243578E.edm" hidden="1">#REF!</definedName>
    <definedName name="_bdm.AAE520ED89014F788D58F03E5B0122F6.edm" hidden="1">#REF!</definedName>
    <definedName name="_bdm.AAE7673F206D4F9FB46504FC1D30FADB.edm" hidden="1">#REF!</definedName>
    <definedName name="_bdm.AAEB9AC1026742DEB10C094C327D83E6.edm" hidden="1">#REF!</definedName>
    <definedName name="_bdm.AAF42637DE3048F9B3D2A2491BCD26D0.edm" hidden="1">#REF!</definedName>
    <definedName name="_bdm.AAF816FBFF41483FB6810AD00183AD90.edm" hidden="1">#REF!</definedName>
    <definedName name="_bdm.AAFCB3B36EE24D3485D547E8948903BA.edm" hidden="1">#REF!</definedName>
    <definedName name="_bdm.AB15ABDA8E8E4F2BA819CDEBA0717DCB.edm" hidden="1">#REF!</definedName>
    <definedName name="_bdm.AB1B74B0E2AD45578FACFECE18CC5773.edm" hidden="1">#REF!</definedName>
    <definedName name="_bdm.AB255DB5A0804C54A2BEF95253F38E3B.edm" hidden="1">#REF!</definedName>
    <definedName name="_bdm.AB3519E84BB349288307608B1AA60A79.edm" hidden="1">#REF!</definedName>
    <definedName name="_bdm.AB42B5A29814453396189A9D878B0A1D.edm" hidden="1">#REF!</definedName>
    <definedName name="_bdm.AB51F1156B7849138C816A288722C9E5.edm" hidden="1">#REF!</definedName>
    <definedName name="_bdm.AB85A507B8314F5487F46A141823C16E.edm" hidden="1">#REF!</definedName>
    <definedName name="_bdm.AB973DF9820C4D1FA007029BB11EBEAD.edm" hidden="1">#REF!</definedName>
    <definedName name="_bdm.AB9DCFEB3B634C1E8B8BE25830FEF00F.edm" hidden="1">#REF!</definedName>
    <definedName name="_bdm.ABABCC07704C4C4081ED60917E490C6B.edm" hidden="1">#REF!</definedName>
    <definedName name="_bdm.ABB0205B4F114857A6EBC655E7BB7732.edm" hidden="1">#REF!</definedName>
    <definedName name="_bdm.ABB4219E763641B4BC8EDCD5B68F94DC.edm" hidden="1">#REF!</definedName>
    <definedName name="_bdm.ABBAD799DCA24D74A072435AD1A60A1B.edm" hidden="1">#REF!</definedName>
    <definedName name="_bdm.ABBF6FBE131C425BB7EEE310CD2ECF2B.edm" hidden="1">#REF!</definedName>
    <definedName name="_bdm.ABCE757D04EC43048B8A2C3245D5ECF0.edm" hidden="1">#REF!</definedName>
    <definedName name="_bdm.ABD20600804447B0894863C35CB7500E.edm" hidden="1">#REF!</definedName>
    <definedName name="_bdm.AC03B4A753334EE1A56E97D4E1AD4929.edm" hidden="1">#REF!</definedName>
    <definedName name="_bdm.AC19B3B6CC6742AFBE376A716F75711C.edm" hidden="1">#REF!</definedName>
    <definedName name="_bdm.AC228BB31AB84C538032FBDE2D02FF45.edm" hidden="1">#REF!</definedName>
    <definedName name="_bdm.AC233CB0EC8844EE98A3F92AB681E610.edm" hidden="1">#REF!</definedName>
    <definedName name="_bdm.AC319C5027644329B5FCC01492C38B36.edm" hidden="1">#REF!</definedName>
    <definedName name="_bdm.AC3ACDBDC50F496E82EB965A5DEC3414.edm" hidden="1">#REF!</definedName>
    <definedName name="_bdm.AC437224D4D84DF1AAB0ADD20F7086B1.edm" hidden="1">#REF!</definedName>
    <definedName name="_bdm.AC45844202B34AEEBD76B1AC28B1CD4C.edm" hidden="1">#REF!</definedName>
    <definedName name="_bdm.ac574f734a4a45309c843d87e122134d.edm" hidden="1">#REF!</definedName>
    <definedName name="_bdm.AC65819A34174B6E8F47B7A587B6BA4F.edm" hidden="1">#REF!</definedName>
    <definedName name="_bdm.AC7826352BB14179ACD69DEB2C1FE1C5.edm" hidden="1">#REF!</definedName>
    <definedName name="_bdm.AC8292D1A79745A388C199469FEB3870.edm" hidden="1">#REF!</definedName>
    <definedName name="_bdm.AC936BBCFCCB4AAF8EB7F4AA800566F7.edm" hidden="1">#REF!</definedName>
    <definedName name="_bdm.ACA5FA3B716F46FAB7629C09330243D6.edm" hidden="1">#REF!</definedName>
    <definedName name="_bdm.ACB26A07488745B6B2EA9A51486075F7.edm" hidden="1">#REF!</definedName>
    <definedName name="_bdm.ACB6DC43D14C4301AAB826DA1D767D74.edm" hidden="1">#REF!</definedName>
    <definedName name="_bdm.ACBE4E6E44BF414CBA2479D8EE82D4BA.edm" hidden="1">#REF!</definedName>
    <definedName name="_bdm.ACDE9D9E5F5E4CCE82C7EC20E1CF4D77.edm" hidden="1">#REF!</definedName>
    <definedName name="_bdm.ACE6DA7E1D404BA2A039DC2F277417DF.edm" hidden="1">#REF!</definedName>
    <definedName name="_bdm.ACED7A7CE73A4EEA8FE10BC1612E9273.edm" hidden="1">#REF!</definedName>
    <definedName name="_bdm.ACEE8D4FE85149A99E06CEB61F4A1EDE.edm" hidden="1">#REF!</definedName>
    <definedName name="_bdm.ACF322FD3D324CEDA3AFB66A18935889.edm" hidden="1">#REF!</definedName>
    <definedName name="_bdm.AD20E27A916C4AAD889057D7A9C29AB6.edm" hidden="1">#REF!</definedName>
    <definedName name="_bdm.AD292B4230094EF8AFA638DD4349C3AA.edm" hidden="1">#REF!</definedName>
    <definedName name="_bdm.AD358D5A67BC4D6899834709853B1A6E.edm" hidden="1">#REF!</definedName>
    <definedName name="_bdm.AD43BB100BC34DE4A427F48579514373.edm" hidden="1">#REF!</definedName>
    <definedName name="_bdm.AD54BF9540AA449DAA4F6280043635C4.edm" hidden="1">#REF!</definedName>
    <definedName name="_bdm.AD62D10E9B7F42D4B279A4F1BE3DB768.edm" hidden="1">#REF!</definedName>
    <definedName name="_bdm.AD64E7EA8688474BB0BC2077D601848B.edm" hidden="1">#REF!</definedName>
    <definedName name="_bdm.AD67C20907344E588DFDDAD9CEE739E5.edm" hidden="1">#REF!</definedName>
    <definedName name="_bdm.AD6D89E49C0F4369A6FCA38D0C29B937.edm" hidden="1">#REF!</definedName>
    <definedName name="_bdm.AD6F0918149140FCB6A0D077284370D5.edm" hidden="1">#REF!</definedName>
    <definedName name="_bdm.AD8AE291F4224943B70E1DF5933E0EBA.edm" hidden="1">#REF!</definedName>
    <definedName name="_bdm.AD92E54234184AAC8980CAB95307F1CC.edm" hidden="1">#REF!</definedName>
    <definedName name="_bdm.AD992FCC5B3644A4B8873E89468A5FA3.edm" hidden="1">#REF!</definedName>
    <definedName name="_bdm.AD9CBA59DBE743B69B97BC714A38D423.edm" hidden="1">#REF!</definedName>
    <definedName name="_bdm.ADBA434987AB43D68D7449EF711C42B8.edm" hidden="1">#REF!</definedName>
    <definedName name="_bdm.ADC9039D9F6A4AB983773F602CBF1CB4.edm" hidden="1">#REF!</definedName>
    <definedName name="_bdm.ADC949D219744C1DB7313BAFA83ABFAA.edm" hidden="1">#REF!</definedName>
    <definedName name="_bdm.ADCD35EE58B64AC7BC72659B4C41C210.edm" hidden="1">#REF!</definedName>
    <definedName name="_bdm.ADD9AC6BA243492E8519D1A893AA0FE2.edm" hidden="1">#REF!</definedName>
    <definedName name="_bdm.ADE7D05786EB472C9ED39193AA94AE6F.edm" hidden="1">#REF!</definedName>
    <definedName name="_bdm.ADFD5EE299BC4737AA1E8269661CDB5B.edm" hidden="1">#REF!</definedName>
    <definedName name="_bdm.ADFF05DAE8F2493EB2C51A9F4AEEA3F1.edm" hidden="1">#REF!</definedName>
    <definedName name="_bdm.ADFF4AA1BF4442B4B84E1C62293924B1.edm" hidden="1">#REF!</definedName>
    <definedName name="_bdm.AE27224CB6294C8FADAEBBECEC2DCF1A.edm" hidden="1">#REF!</definedName>
    <definedName name="_bdm.AE2A5342DAA04DA0B8144B38DC76035D.edm" hidden="1">#REF!</definedName>
    <definedName name="_bdm.AE33C9145EC1439CB3FCBA9509B0DD4B.edm" hidden="1">#REF!</definedName>
    <definedName name="_bdm.AE364769D52B495CB92BBA08475277D3.edm" hidden="1">#REF!</definedName>
    <definedName name="_bdm.AE439DCE20BA4DFAB484A35ED788310A.edm" hidden="1">#REF!</definedName>
    <definedName name="_bdm.AE48CD8F10864F6DA0753F605CE7907D.edm" hidden="1">#REF!</definedName>
    <definedName name="_bdm.AE4B25D69AF94358A086042D1B63F80D.edm" hidden="1">#REF!</definedName>
    <definedName name="_bdm.ae4cf4adf6a745d2b2aa59e333366aec.edm" hidden="1">#REF!</definedName>
    <definedName name="_bdm.AE729756B7A546538C523C73AE66C0F7.edm" hidden="1">#REF!</definedName>
    <definedName name="_bdm.AE786BCD2D5449E2980C0329E39FD4CB.edm" hidden="1">#REF!</definedName>
    <definedName name="_bdm.AE7969FB8488485586624D340EAC84CC.edm" hidden="1">#REF!</definedName>
    <definedName name="_bdm.AE7F9862EC3D4AA3A266E743D77DB795.edm" hidden="1">#REF!</definedName>
    <definedName name="_bdm.AE83439D876E41D68CDE686F8E115017.edm" hidden="1">#REF!</definedName>
    <definedName name="_bdm.AE9023477F9045069688C52159334678.edm" hidden="1">#REF!</definedName>
    <definedName name="_bdm.AE9A164688934A7C86E55709583A0696.edm" hidden="1">#REF!</definedName>
    <definedName name="_bdm.AE9EA0B5C5F5440FBE7288CF9EA7C7AA.edm" hidden="1">#REF!</definedName>
    <definedName name="_bdm.AEB03E51D5B2466D971E769DDE94CF08.edm" hidden="1">#REF!</definedName>
    <definedName name="_bdm.AEE126D4DBE8415DAE55BB32ACA33ABC.edm" hidden="1">#REF!</definedName>
    <definedName name="_bdm.AEE6259473424AC6A9CA6A74C255F2FB.edm" hidden="1">#REF!</definedName>
    <definedName name="_bdm.AEFEF3D1F3524871A951406606EB4E2A.edm" hidden="1">#REF!</definedName>
    <definedName name="_bdm.AF0097ED86DD4D8A8FEA7FFF25D06B9A.edm" hidden="1">#REF!</definedName>
    <definedName name="_bdm.AF0FD5290E554955B4D353A35F29152D.edm" hidden="1">#REF!</definedName>
    <definedName name="_bdm.AF281D438B6B49909C8023D6431C44CC.edm" hidden="1">#REF!</definedName>
    <definedName name="_bdm.AF2D5E6D186946E7977F5664D1BB4D9F.edm" hidden="1">#REF!</definedName>
    <definedName name="_bdm.AF3BB96D361448F8BD411C7D5ED22768.edm" hidden="1">#REF!</definedName>
    <definedName name="_bdm.AF40C56E228A467FB7E8A7331357A033.edm" hidden="1">#REF!</definedName>
    <definedName name="_bdm.AF43768B00B24018B43FCCC67EBBD3AC.edm" hidden="1">#REF!</definedName>
    <definedName name="_bdm.AF5A8B1F7AD341C293DE9C86AF2FED59.edm" hidden="1">#REF!</definedName>
    <definedName name="_bdm.AF5B979EE2E846F1B6614A18255837B2.edm" hidden="1">#REF!</definedName>
    <definedName name="_bdm.AF9BB868C48A42218B085CF5CFB0DE9C.edm" hidden="1">#REF!</definedName>
    <definedName name="_bdm.AFAA8FD22BE24BBE9481ED1B379386CA.edm" hidden="1">#REF!</definedName>
    <definedName name="_bdm.AFBAA482F30645E38BDCB02D29A87605.edm" hidden="1">#REF!</definedName>
    <definedName name="_bdm.AFC083C2AFE14867976AFE9DED82A3E1.edm" hidden="1">#REF!</definedName>
    <definedName name="_bdm.AFC59EB2D8E04B39B4332B00CC492C70.edm" hidden="1">#REF!</definedName>
    <definedName name="_bdm.AFC90E5B117D493295063D9A8CB722C0.edm" hidden="1">#REF!</definedName>
    <definedName name="_bdm.AFCEE2D5EF3F437CAB9E02D7B77B44CD.edm" hidden="1">#REF!</definedName>
    <definedName name="_bdm.AFDBEC329D8D4CDC8B68222500728E5C.edm" hidden="1">#REF!</definedName>
    <definedName name="_bdm.AFDCA14F06864CC19223DEA49F8B1F99.edm" hidden="1">#REF!</definedName>
    <definedName name="_bdm.AFE438881762426E90E380671CC0763C.edm" hidden="1">#REF!</definedName>
    <definedName name="_bdm.AFEE162EC93C413D97E0E744501B207D.edm" hidden="1">#REF!</definedName>
    <definedName name="_bdm.AFEF7B0E45954CC7989D20F9618CFB7D.edm" hidden="1">#REF!</definedName>
    <definedName name="_bdm.B010E863028F4D0BAE8C91B83D4D9A70.edm" hidden="1">#REF!</definedName>
    <definedName name="_bdm.B023AC0F112B466BA0D4E54D4FBED226.edm" hidden="1">#REF!</definedName>
    <definedName name="_bdm.B027F609D5024A72AFCC81A27E07E5E1.edm" hidden="1">#REF!</definedName>
    <definedName name="_bdm.B0453E71272F4A3CAD30C77A114BBB89.edm" hidden="1">#REF!</definedName>
    <definedName name="_bdm.B04A42E7E7654BB5BF6D26679AA53475.edm" hidden="1">#REF!</definedName>
    <definedName name="_bdm.B05667C079E24A6CB4A31EFE6632BE56.edm" hidden="1">#REF!</definedName>
    <definedName name="_bdm.B066D37D55E94F93AE42229D9489F550.edm" hidden="1">#REF!</definedName>
    <definedName name="_bdm.B06EB9123C904457A71F97973D16F85B.edm" hidden="1">#REF!</definedName>
    <definedName name="_bdm.B09196428F7547C6B8ACD535544EF72B.edm" hidden="1">#REF!</definedName>
    <definedName name="_bdm.B093CF96196F4E55B955071EC8D48802.edm" hidden="1">#REF!</definedName>
    <definedName name="_bdm.B0949C15903F43A8854E456BD64764CD.edm" hidden="1">#REF!</definedName>
    <definedName name="_bdm.B0BF2D9B009F49FD929AA1460A4F8210.edm" hidden="1">#REF!</definedName>
    <definedName name="_bdm.B0C56793C94C4009B5C5610EA928899C.edm" hidden="1">#REF!</definedName>
    <definedName name="_bdm.B0C6EF61573148669230588E4F42DFDD.edm" hidden="1">#REF!</definedName>
    <definedName name="_bdm.B0CA0263B8AD41169B6F486D431170FD.edm" hidden="1">#REF!</definedName>
    <definedName name="_bdm.B0D6F8370135467489DC54C66147877A.edm" hidden="1">#REF!</definedName>
    <definedName name="_bdm.B0E7F383A54F4CA9840C63F2609A89F3.edm" hidden="1">#REF!</definedName>
    <definedName name="_bdm.B113E133BC314DCAA4CACDE71166ACC9.edm" hidden="1">#REF!</definedName>
    <definedName name="_bdm.B125AA2E3AD24792935EA80B8599A975.edm" hidden="1">#REF!</definedName>
    <definedName name="_bdm.B131F77E9F0441C8AD5F3913E7473CC3.edm" hidden="1">#REF!</definedName>
    <definedName name="_bdm.B14C866FC9D145C68BFF116ECBD066A2.edm" hidden="1">#REF!</definedName>
    <definedName name="_bdm.B14CB1C333C14E07A6A3BC7D0692BD0A.edm" hidden="1">#REF!</definedName>
    <definedName name="_bdm.B1618B996DEB4B8B937A7BD2F37B176A.edm" hidden="1">#REF!</definedName>
    <definedName name="_bdm.B16959C640E8417FA40BF8240865EF5D.edm" hidden="1">#REF!</definedName>
    <definedName name="_bdm.B16D7E10E7F5436E80C5AB0A305EF753.edm" hidden="1">#REF!</definedName>
    <definedName name="_bdm.B16E543852C2491995CB84C99F42DDE9.edm" hidden="1">#REF!</definedName>
    <definedName name="_bdm.B1735B35A43246D2902196B682D41B15.edm" hidden="1">#REF!</definedName>
    <definedName name="_bdm.B17AD8FED38F4156802F19BC8A0B7CEC.edm" hidden="1">#REF!</definedName>
    <definedName name="_bdm.B1811F91546E4C739C527CECB104B0AE.edm" hidden="1">#REF!</definedName>
    <definedName name="_bdm.B187B04E0AFB4E978E6770DAA7EDDE7C.edm" hidden="1">#REF!</definedName>
    <definedName name="_bdm.B1ADAEE9E0BF4400AC6A021902C6C5C8.edm" hidden="1">#REF!</definedName>
    <definedName name="_bdm.B1B5B184AA94412B9B9EE4E307F45853.edm" hidden="1">#REF!</definedName>
    <definedName name="_bdm.B1B829D14DB144E19A0B511D663D78BA.edm" hidden="1">#REF!</definedName>
    <definedName name="_bdm.B1C439E498DD435FBC94EF7759258520.edm" hidden="1">#REF!</definedName>
    <definedName name="_bdm.B1C904F8FECA423DA67357F783CED3BF.edm" hidden="1">#REF!</definedName>
    <definedName name="_bdm.B1C9B5FC76154449997D8F1B0C69C98B.edm" hidden="1">#REF!</definedName>
    <definedName name="_bdm.B1CDD8F7A68D4107842A689B895BE66B.edm" hidden="1">#REF!</definedName>
    <definedName name="_bdm.B1D896C0A16D44A0B84DA64F882BB78C.edm" hidden="1">#REF!</definedName>
    <definedName name="_bdm.B1DEEFB5E1B34D53B5D70D8F1445F395.edm" hidden="1">#REF!</definedName>
    <definedName name="_bdm.B1E6840FBE054D18BBCE051D80802F8E.edm" hidden="1">#REF!</definedName>
    <definedName name="_bdm.B1F9AF37B80541F5905CC3EEEC910BD8.edm" hidden="1">#REF!</definedName>
    <definedName name="_bdm.B212A84F1685429B9C8C91C72E63A542.edm" hidden="1">#REF!</definedName>
    <definedName name="_bdm.B216FD027FDE47C297BE99273B7F619F.edm" hidden="1">#REF!</definedName>
    <definedName name="_bdm.B2173EFB6F80495CA8E4E272BE03B107.edm" hidden="1">#REF!</definedName>
    <definedName name="_bdm.B238C869581C4390880336A5F7926504.edm" hidden="1">#REF!</definedName>
    <definedName name="_bdm.B23AB4D29BF0400AB202600879B64330.edm" hidden="1">#REF!</definedName>
    <definedName name="_bdm.B25288B112C74C7681A59BC78CCF8CA4.edm" hidden="1">#REF!</definedName>
    <definedName name="_bdm.B25531CBA02F4AC4922010AE9B094429.edm" hidden="1">#REF!</definedName>
    <definedName name="_bdm.B25E847CEFE94058BE3B6106E5DE310F.edm" hidden="1">#REF!</definedName>
    <definedName name="_bdm.B2626A38ED0A4A55B3D3EA277CBF3E33.edm" hidden="1">#REF!</definedName>
    <definedName name="_bdm.B2666D12F59B441F91407427EA4D5617.edm" hidden="1">#REF!</definedName>
    <definedName name="_bdm.B26C4CD3C080427680B78FF1A0A2A692.edm" hidden="1">#REF!</definedName>
    <definedName name="_bdm.B26C5740ADBD41DC9A1B6684E444A623.edm" hidden="1">#REF!</definedName>
    <definedName name="_bdm.B274A2BA5CE042FE8B776E1BC5B90583.edm" hidden="1">#REF!</definedName>
    <definedName name="_bdm.B2842BF6868A4959890635538837840B.edm" hidden="1">#REF!</definedName>
    <definedName name="_bdm.B294B28B533F4A05AD08DF6252FF2377.edm" hidden="1">#REF!</definedName>
    <definedName name="_bdm.B2BF15A96BE44D438518E929B2AEA5DC.edm" hidden="1">#REF!</definedName>
    <definedName name="_bdm.B2CBD4EE77234BD68719F3A2438AC93C.edm" hidden="1">#REF!</definedName>
    <definedName name="_bdm.B2CC6B6E157F4F719283AC48F7A339AD.edm" hidden="1">#REF!</definedName>
    <definedName name="_bdm.B2D058FB5F9641DD95F6C4E888938F5B.edm" hidden="1">#REF!</definedName>
    <definedName name="_bdm.B2EBBA857D54437EB8D35EF109F19B29.edm" hidden="1">#REF!</definedName>
    <definedName name="_bdm.B2F97D6EAE0C4743865AA06FF2420BE9.edm" hidden="1">#REF!</definedName>
    <definedName name="_bdm.B3143765A796455BBBC239AAC64400CE.edm" hidden="1">#REF!</definedName>
    <definedName name="_bdm.B31D8FC45D9D43D49D609B755D5CD444.edm" hidden="1">#REF!</definedName>
    <definedName name="_bdm.B35D7D542E2A477CAAE5488D5111158F.edm" hidden="1">#REF!</definedName>
    <definedName name="_bdm.B3805E4CC65F4F4CBA9CC89A16967FB4.edm" hidden="1">#REF!</definedName>
    <definedName name="_bdm.B39193E6E98C48F7BDD614DBC88EE93B.edm" hidden="1">#REF!</definedName>
    <definedName name="_bdm.B39AC088747B4014A1041D244901EDDC.edm" hidden="1">#REF!</definedName>
    <definedName name="_bdm.B39CEA0389814E60B691A08E845ACC95.edm" hidden="1">#REF!</definedName>
    <definedName name="_bdm.B39DA0C5F3FC43B4A4E804DD068CD2EE.edm" hidden="1">#REF!</definedName>
    <definedName name="_bdm.B3ACBA593C654E93A923D1453037B7C2.edm" hidden="1">#REF!</definedName>
    <definedName name="_bdm.B3B29AF64656483BAADA5C38F0BE68FF.edm" hidden="1">#REF!</definedName>
    <definedName name="_bdm.B3B75FBDB0E3402A9C2DAF9542BB28E8.edm" hidden="1">#REF!</definedName>
    <definedName name="_bdm.B3D31A92C928476E808287FB8DF72D78.edm" hidden="1">#REF!</definedName>
    <definedName name="_bdm.B3D6AEF861CF4CA5B23BAF6137485E90.edm" hidden="1">#REF!</definedName>
    <definedName name="_bdm.B3EDC44A69F149D9B196CACF961F5CAF.edm" hidden="1">#REF!</definedName>
    <definedName name="_bdm.B3EDE5C70DD242DF81E9122D1089098E.edm" hidden="1">#REF!</definedName>
    <definedName name="_bdm.B3F473F30AE443FA984C60F71F21A025.edm" hidden="1">#REF!</definedName>
    <definedName name="_bdm.B3FA7B02C89043089530B49207F970CB.edm" hidden="1">#REF!</definedName>
    <definedName name="_bdm.B3FAFB978B5A40E8A10FABC4AFD395D8.edm" hidden="1">#REF!</definedName>
    <definedName name="_bdm.B415D3C8249444509638FDFCBED6F8A3.edm" hidden="1">#REF!</definedName>
    <definedName name="_bdm.B41DB451B936441FB7414D9600E2F067.edm" hidden="1">#REF!</definedName>
    <definedName name="_bdm.B41ECF42A8214E6FAB801D6D8E1AC84E.edm" hidden="1">#REF!</definedName>
    <definedName name="_bdm.B42EB9FB57904FA0B90044B36D6317FE.edm" hidden="1">#REF!</definedName>
    <definedName name="_bdm.B43E932181A8465B980646EB9DA244D0.edm" hidden="1">#REF!</definedName>
    <definedName name="_bdm.B44E07E2AC7D4DD6B1FC9B88B0D3A41D.edm" hidden="1">#REF!</definedName>
    <definedName name="_bdm.B462FFCAA911455DACC0188AF5343E7E.edm" hidden="1">#REF!</definedName>
    <definedName name="_bdm.B4685607A0B140949264A0DC4DBB23E9.edm" hidden="1">#REF!</definedName>
    <definedName name="_bdm.B47D08AF06744B719CFA4A68782A4F63.edm" hidden="1">#REF!</definedName>
    <definedName name="_bdm.B47DE5E811D04B869322342B1675FDDA.edm" hidden="1">#REF!</definedName>
    <definedName name="_bdm.B48A66305F104187B61E57285A790AD7.edm" hidden="1">#REF!</definedName>
    <definedName name="_bdm.B491256BB4344DE6BA86A2BF2CF6B569.edm" hidden="1">#REF!</definedName>
    <definedName name="_bdm.B49217F4ACE54016AB72BF65349EE363.edm" hidden="1">#REF!</definedName>
    <definedName name="_bdm.B499FC7430564C8097C4FB58BD8C69C1.edm" hidden="1">#REF!</definedName>
    <definedName name="_bdm.B4A49485DDBC42828165FF26100D4DF5.edm" hidden="1">#REF!</definedName>
    <definedName name="_bdm.B4ADF49CC3B94CC398007E96DE537D54.edm" hidden="1">#REF!</definedName>
    <definedName name="_bdm.B4B2A11F82EA4C989C1006D4EE5B2628.edm" hidden="1">#REF!</definedName>
    <definedName name="_bdm.b4c80206d01848f09024f0d4a43e2a65.edm" hidden="1">#REF!</definedName>
    <definedName name="_bdm.B4D204550C6B4CE68954964C74114108.edm" hidden="1">#REF!</definedName>
    <definedName name="_bdm.B4DFE1BE26EF4D6CA525DF9F2D8B1653.edm" hidden="1">#REF!</definedName>
    <definedName name="_bdm.B4E06025AAD54A8E9A5CA41A3A2FD562.edm" hidden="1">#REF!</definedName>
    <definedName name="_bdm.B4E0DDA2E52A4FA58FA6E1AC7E891598.edm" hidden="1">#REF!</definedName>
    <definedName name="_bdm.B4E17536738E4D898CFB9607F7A07AFA.edm" hidden="1">#REF!</definedName>
    <definedName name="_bdm.B4E34164FE7F4A27B2A45C1221DAD753.edm" hidden="1">#REF!</definedName>
    <definedName name="_bdm.B4F3E551556C42D3AF0CA94BD778E719.edm" hidden="1">#REF!</definedName>
    <definedName name="_bdm.B4F8348EB6DD42C7879028B75248DE65.edm" hidden="1">#REF!</definedName>
    <definedName name="_bdm.B507360DDE6F494BA007A83AFB4D88C9.edm" hidden="1">#REF!</definedName>
    <definedName name="_bdm.B50B6CD4A9E24B779CDAE7FFAB5FD68A.edm" hidden="1">#REF!</definedName>
    <definedName name="_bdm.B50BB154678F4A52A001CDEA91FCB3CB.edm" hidden="1">#REF!</definedName>
    <definedName name="_bdm.B50BDBD5C6074BC583E9698FBE06CFAC.edm" hidden="1">#REF!</definedName>
    <definedName name="_bdm.B50D3A10261A4281A038E38F9404D449.edm" hidden="1">#REF!</definedName>
    <definedName name="_bdm.B5107742965C48019020CAF25D31D66D.edm" hidden="1">#REF!</definedName>
    <definedName name="_bdm.B514225CCD354AFE9FD5C9E8600D8442.edm" hidden="1">#REF!</definedName>
    <definedName name="_bdm.B52441EADF384D8FA6C4F9EEE1FA6635.edm" hidden="1">#REF!</definedName>
    <definedName name="_bdm.B53DE99ECB0748BF80FB777D4D0FFF63.edm" hidden="1">#REF!</definedName>
    <definedName name="_bdm.B54135EBC3794D66AEDA8DF1ABDC79A1.edm" hidden="1">#REF!</definedName>
    <definedName name="_bdm.B5423ECD48DE4BFAB3DD8A674FCE3202.edm" hidden="1">#REF!</definedName>
    <definedName name="_bdm.B54A804B59BE4456A568F28513DB6A8B.edm" hidden="1">#REF!</definedName>
    <definedName name="_bdm.B54EB5C3DED64E1D9A79EE7A60DE64A4.edm" hidden="1">#REF!</definedName>
    <definedName name="_bdm.B569582C17D14EDE9D3383CC19DF23C3.edm" hidden="1">#REF!</definedName>
    <definedName name="_bdm.B570DD5DC1C64D45BB991D08C4DB9FAB.edm" hidden="1">#REF!</definedName>
    <definedName name="_bdm.B574879AE6DB4688941374D23CC0729D.edm" hidden="1">#REF!</definedName>
    <definedName name="_bdm.B5915B768BA4463988F6D65DF18D1DE1.edm" hidden="1">#REF!</definedName>
    <definedName name="_bdm.B59C586D9D0B44C0817A4CF5F442831E.edm" hidden="1">#REF!</definedName>
    <definedName name="_bdm.B59E03BD6A3A48D79494C5FB15F7A95B.edm" hidden="1">#REF!</definedName>
    <definedName name="_bdm.B59E247C8AD04382B5FB49BF66795989.edm" hidden="1">#REF!</definedName>
    <definedName name="_bdm.B5A5966FE08443FEADB28A08A0CB4A75.edm" hidden="1">#REF!</definedName>
    <definedName name="_bdm.B5AA7DBD45B94EEEBF751651889430C0.edm" hidden="1">#REF!</definedName>
    <definedName name="_bdm.B5ACFEB7FF534C028F9F86F78FDC9EDF.edm" hidden="1">#REF!</definedName>
    <definedName name="_bdm.B5B2A4C03C38480D96C7468C59A36CD1.edm" hidden="1">#REF!</definedName>
    <definedName name="_bdm.B5B4058A4E7546F88DEF5A572FA57C94.edm" hidden="1">#REF!</definedName>
    <definedName name="_bdm.B5B60092D2D04BE1B30DDAAD8232F396.edm" hidden="1">#REF!</definedName>
    <definedName name="_bdm.B5B756F89D0A41668A9271D87E63C9D4.edm" hidden="1">#REF!</definedName>
    <definedName name="_bdm.B5D10773B4234D37B38680739DD5568B.edm" hidden="1">#REF!</definedName>
    <definedName name="_bdm.B5D12245B18C4DCFAB2DD979148E2A24.edm" hidden="1">#REF!</definedName>
    <definedName name="_bdm.B5DA2B2D03904F85B6536712143B5F2C.edm" hidden="1">#REF!</definedName>
    <definedName name="_bdm.B5DD41DE30D647369970DB8464AE7BFE.edm" hidden="1">#REF!</definedName>
    <definedName name="_bdm.B5EB529815254731BE6A6326D0AE7166.edm" hidden="1">#REF!</definedName>
    <definedName name="_bdm.B5FC14B0AB9A456EBF9F6BF74A0339BE.edm" hidden="1">#REF!</definedName>
    <definedName name="_bdm.B6028AC083AB478CA01A6D010F1A6762.edm" hidden="1">#REF!</definedName>
    <definedName name="_bdm.B60C007C159A4661A3FFF123CA4160E9.edm" hidden="1">#REF!</definedName>
    <definedName name="_bdm.B60EDBA3024145389F04806E80D1B87E.edm" hidden="1">#REF!</definedName>
    <definedName name="_bdm.B6133F8765C6426FB01AD8346CFB6037.edm" hidden="1">#REF!</definedName>
    <definedName name="_bdm.B61E59EC71474FFF842373B51C502D28.edm" hidden="1">#REF!</definedName>
    <definedName name="_bdm.B6318AC0755940FFBBB6D0826D3FF2CA.edm" hidden="1">#REF!</definedName>
    <definedName name="_bdm.B635C9C5C19C49D7AE2C2BA973E2BAA7.edm" hidden="1">#REF!</definedName>
    <definedName name="_bdm.B6525D0B694E44AF8E5DC70D569E68E2.edm" hidden="1">#REF!</definedName>
    <definedName name="_bdm.B659C596C4D449E3A7F9A46997DAB6A4.edm" hidden="1">#REF!</definedName>
    <definedName name="_bdm.B65B68ACAA144A619A1EC4EBA757C7CA.edm" hidden="1">#REF!</definedName>
    <definedName name="_bdm.B665C0F2D9604CC989BCC39A1DFE1CD4.edm" hidden="1">#REF!</definedName>
    <definedName name="_bdm.B67B4EDBE7E84A358B6D7AE710C224E6.edm" hidden="1">#REF!</definedName>
    <definedName name="_bdm.B68368F0C6AB46A3A0843E469A7C4F96.edm" hidden="1">#REF!</definedName>
    <definedName name="_bdm.B687FD058DD24ED4A7787603EF9EB60B.edm" hidden="1">#REF!</definedName>
    <definedName name="_bdm.B698C12D4F054BFFA5F764BF31DE09CC.edm" hidden="1">#REF!</definedName>
    <definedName name="_bdm.B69FB2870CF444BBA4E3C9CB347E74B4.edm" hidden="1">#REF!</definedName>
    <definedName name="_bdm.B6B938F27C124148889E3C1EF39DDC49.edm" hidden="1">#REF!</definedName>
    <definedName name="_bdm.B6C16BF31A1B4D8DA43590617AE7E417.edm" hidden="1">#REF!</definedName>
    <definedName name="_bdm.B6D2C5C9CE484EFE9820B58F8DE665CF.edm" hidden="1">#REF!</definedName>
    <definedName name="_bdm.B6D60A482F1448348CE436BC2E07985B.edm" hidden="1">#REF!</definedName>
    <definedName name="_bdm.B6F9C2FEF92748CF94DBFF0B4B91BB6C.edm" hidden="1">#REF!</definedName>
    <definedName name="_bdm.B6FD054D68084FE6B9A9203F17A333E2.edm" hidden="1">#REF!</definedName>
    <definedName name="_bdm.B70DB2311CB84494A9B2203B38CCDA6F.edm" hidden="1">#REF!</definedName>
    <definedName name="_bdm.B71995C815C648BCAD283400AD3ED34C.edm" hidden="1">#REF!</definedName>
    <definedName name="_bdm.B71D7779A4A4430680423FAEBA10378B.edm" hidden="1">#REF!</definedName>
    <definedName name="_bdm.B73A9303A4F3450881DD8109CCDCF335.edm" hidden="1">#REF!</definedName>
    <definedName name="_bdm.B74D65A65CEA46FAA4FF95399C459A91.edm" hidden="1">#REF!</definedName>
    <definedName name="_bdm.B764CA0127A3471C92BA3E21D0BFAD84.edm" hidden="1">#REF!</definedName>
    <definedName name="_bdm.B768CFF1DA8747ED91BC671E4E1ED175.edm" hidden="1">#REF!</definedName>
    <definedName name="_bdm.B76C65311C35463DAADC90A913792DBF.edm" hidden="1">#REF!</definedName>
    <definedName name="_bdm.B778930B9D5D4077B409BE907017FAD8.edm" hidden="1">#REF!</definedName>
    <definedName name="_bdm.B78F81EC1DB8412EA4DD8C917448FFA6.edm" hidden="1">#REF!</definedName>
    <definedName name="_bdm.B7A96690A78D4335BC578D7EA5A714FC.edm" hidden="1">#REF!</definedName>
    <definedName name="_bdm.B7B949A84BD04F48BCD717B1B6142400.edm" hidden="1">#REF!</definedName>
    <definedName name="_bdm.B7C0CC43A5B74CBBA54A46B034FB0698.edm" hidden="1">#REF!</definedName>
    <definedName name="_bdm.B7C58437E98C499694EAE8CE4382539A.edm" hidden="1">#REF!</definedName>
    <definedName name="_bdm.B7CBAF41457040ACB8FDA186CD061838.edm" hidden="1">#REF!</definedName>
    <definedName name="_bdm.B7DA85726DCC46BF872453F4A9080004.edm" hidden="1">#REF!</definedName>
    <definedName name="_bdm.B7E56506B25D415FB63088AED5D712C4.edm" hidden="1">#REF!</definedName>
    <definedName name="_bdm.B80F062C3DE440B2BED82A6D2B27911F.edm" hidden="1">#REF!</definedName>
    <definedName name="_bdm.B8279FA37970473B829B1CF8B3695A3C.edm" hidden="1">#REF!</definedName>
    <definedName name="_bdm.B84ED0CAEFE745DE93BB6CBE2D7E5E47.edm" hidden="1">#REF!</definedName>
    <definedName name="_bdm.B85D490D9A9A46729E5C3F83E8DD2F5A.edm" hidden="1">#REF!</definedName>
    <definedName name="_bdm.B86615232C414C0AA5820CEF7FCCB0C5.edm" hidden="1">#REF!</definedName>
    <definedName name="_bdm.B87661D5DCE44FFE89916DF7186F5810.edm" hidden="1">#REF!</definedName>
    <definedName name="_bdm.B883CC20F38F4C67AFB799A38224514F.edm" hidden="1">#REF!</definedName>
    <definedName name="_bdm.B88557644C5F4AD19BD421E2077EC27B.edm" hidden="1">#REF!</definedName>
    <definedName name="_bdm.B889D92C53DB437E8693AA07B27F1A1E.edm" hidden="1">#REF!</definedName>
    <definedName name="_bdm.B88D33BC9DB74A9CACED9180403B2E42.edm" hidden="1">#REF!</definedName>
    <definedName name="_bdm.B89A7A9EDC654D9E8AC28B326BD0C2D6.edm" hidden="1">#REF!</definedName>
    <definedName name="_bdm.B8A47C628C764306A4FD63A89E122372.edm" hidden="1">#REF!</definedName>
    <definedName name="_bdm.B8AEEA6987F140A7B4EB70726FA24B66.edm" hidden="1">#REF!</definedName>
    <definedName name="_bdm.B8B4D101C7854D508310CC5254808F5C.edm" hidden="1">#REF!</definedName>
    <definedName name="_bdm.B8CCAE7055C34A758730904AFA84405F.edm" hidden="1">#REF!</definedName>
    <definedName name="_bdm.B8D6E688C5F74E56A83138DB3F083F52.edm" hidden="1">#REF!</definedName>
    <definedName name="_bdm.B8D6F7A7D0BD4DF391BD35603150243E.edm" hidden="1">#REF!</definedName>
    <definedName name="_bdm.B8FC95DF0AA04C99A622D68762417670.edm" hidden="1">#REF!</definedName>
    <definedName name="_bdm.B90E825B11074791AC8CA2A27FB4E520.edm" hidden="1">#REF!</definedName>
    <definedName name="_bdm.B926790694C041B480766110B147729B.edm" hidden="1">#REF!</definedName>
    <definedName name="_bdm.B9319752D6574FAEA206995D3D69ADAC.edm" hidden="1">#REF!</definedName>
    <definedName name="_bdm.B93C0A9AB3FA4522A3C89DECD2D2680E.edm" hidden="1">#REF!</definedName>
    <definedName name="_bdm.B94B23F166AA47B78B01D6E115C2E7B4.edm" hidden="1">#REF!</definedName>
    <definedName name="_bdm.B95504EDB733444B9BFBB3F312AF1AD9.edm" hidden="1">#REF!</definedName>
    <definedName name="_bdm.B956A0303C174C56984D13BD47C1528E.edm" hidden="1">#REF!</definedName>
    <definedName name="_bdm.B95A2C2E634640DC8DBEDF8E2B9B6248.edm" hidden="1">#REF!</definedName>
    <definedName name="_bdm.B96EE210C0DD4F07AC3DAAD63A71B8A8.edm" hidden="1">#REF!</definedName>
    <definedName name="_bdm.B98761C0BA1F4105B9266CD003A5DF11.edm" hidden="1">#REF!</definedName>
    <definedName name="_bdm.B98D0715AA3E494D933FC371FB4BD58B.edm" hidden="1">#REF!</definedName>
    <definedName name="_bdm.B99B905A28BF407BA07671851658C0F5.edm" hidden="1">#REF!</definedName>
    <definedName name="_bdm.B9AB79CE279B4A9DAE4A2FB106E4E243.edm" hidden="1">#REF!</definedName>
    <definedName name="_bdm.B9AC61F7619645CEAE7100625689A44C.edm" hidden="1">#REF!</definedName>
    <definedName name="_bdm.B9AFA5AED8D946308F1CF7C141107A34.edm" hidden="1">#REF!</definedName>
    <definedName name="_bdm.B9B40438FD8E4A2CB461AE9F87719669.edm" hidden="1">#REF!</definedName>
    <definedName name="_bdm.B9B6C8C5115B4549B259A2115DD32F81.edm" hidden="1">#REF!</definedName>
    <definedName name="_bdm.B9BEA5F18E5342DD8585BD9283C63E21.edm" hidden="1">#REF!</definedName>
    <definedName name="_bdm.B9BEF6A793564EF9874B1D4DE289B398.edm" hidden="1">#REF!</definedName>
    <definedName name="_bdm.B9C8989520F245EA8F87C2D875F28520.edm" hidden="1">#REF!</definedName>
    <definedName name="_bdm.B9CA43029303435AA3CB599E5A927222.edm" hidden="1">#REF!</definedName>
    <definedName name="_bdm.B9CBAEEB48F949448CA6377E40CED01B.edm" hidden="1">#REF!</definedName>
    <definedName name="_bdm.B9D66BC0185941B0BCC412A4437E28C4.edm" hidden="1">#REF!</definedName>
    <definedName name="_bdm.B9D78FBFF4F54A3EA51BE6DFB310653F.edm" hidden="1">#REF!</definedName>
    <definedName name="_bdm.B9E159AF42644F5DAD686DCC0B117856.edm" hidden="1">#REF!</definedName>
    <definedName name="_bdm.B9E44AF08C34485D909BA231089CA347.edm" hidden="1">#REF!</definedName>
    <definedName name="_bdm.B9F340B560024F038585D4F21F4A76E8.edm" hidden="1">#REF!</definedName>
    <definedName name="_bdm.B9F92E414CA74DE4B907F68BC799EFB3.edm" hidden="1">#REF!</definedName>
    <definedName name="_bdm.B9FADD67867D4BF9827CC043782F815E.edm" hidden="1">#REF!</definedName>
    <definedName name="_bdm.B9FDFDC762244628B29A8704D2282842.edm" hidden="1">#REF!</definedName>
    <definedName name="_bdm.BA06DF35B0764E0FA86491D3DB6E1315.edm" hidden="1">#REF!</definedName>
    <definedName name="_bdm.BA0B3FD5333548F3A8EE08A871EB0631.edm" hidden="1">#REF!</definedName>
    <definedName name="_bdm.BA0E4692BDF94D46A7F192B8167D8083.edm" hidden="1">#REF!</definedName>
    <definedName name="_bdm.BA13620E6BB047EC8A93D3FEE5357BFC.edm" hidden="1">#REF!</definedName>
    <definedName name="_bdm.BA16F193D68246FF86F8310C5D0CF402.edm" hidden="1">#REF!</definedName>
    <definedName name="_bdm.BA1FFD51028C43999775FD92AB0C600D.edm" hidden="1">#REF!</definedName>
    <definedName name="_bdm.BA21ED6D780544C1B1AA68790D5D8DC6.edm" hidden="1">#REF!</definedName>
    <definedName name="_bdm.BA325FA5558E4165A7D6000AEF0FCDC0.edm" hidden="1">#REF!</definedName>
    <definedName name="_bdm.BA3292C6A4C545C39FC1D3A4B29CC57D.edm" hidden="1">#REF!</definedName>
    <definedName name="_bdm.BA4258CEB4714F7797FCA3853E293C41.edm" hidden="1">#REF!</definedName>
    <definedName name="_bdm.BA4793424AFB405FA1D640C9C11B07AE.edm" hidden="1">#REF!</definedName>
    <definedName name="_bdm.BA55251E3ED1458EA632AC5225CDBD5C.edm" hidden="1">#REF!</definedName>
    <definedName name="_bdm.BA57E081ABF3479DB6E5D54750C3C425.edm" hidden="1">#REF!</definedName>
    <definedName name="_bdm.BA75C7BC416E477FB9032C84F5ED8D75.edm" hidden="1">#REF!</definedName>
    <definedName name="_bdm.BA7BBCBEC9EA4A86877ADC3E3732EC30.edm" hidden="1">#REF!</definedName>
    <definedName name="_bdm.BA86F808E8894372870990A8318D4D10.edm" hidden="1">#REF!</definedName>
    <definedName name="_bdm.BA8DD1FE63454C39B8CA4F4CD54389D4.edm" hidden="1">#REF!</definedName>
    <definedName name="_bdm.BA8F8945CA6F421B9CA6EAC35DB75CDF.edm" hidden="1">#REF!</definedName>
    <definedName name="_bdm.BA9FB04D83B8443785E95F290EF58B96.edm" hidden="1">#REF!</definedName>
    <definedName name="_bdm.BAB3D550DF8641F9A1A9A25583CFCA3B.edm" hidden="1">#REF!</definedName>
    <definedName name="_bdm.BADBF82258AA46F5B20B4900FA630D60.edm" hidden="1">#REF!</definedName>
    <definedName name="_bdm.BAE9E92421B445A4B73118D0558FE20F.edm" hidden="1">#REF!</definedName>
    <definedName name="_bdm.BAF5459E925C4F8C83B03FF6C5C3D867.edm" hidden="1">#REF!</definedName>
    <definedName name="_bdm.BAF8418B41824C3BB79047035A4BEBBD.edm" hidden="1">#REF!</definedName>
    <definedName name="_bdm.BAFB4C6ADBB5420987159F550A389554.edm" hidden="1">#REF!</definedName>
    <definedName name="_bdm.BB02EBEEBEF34065929CF820DC4A8F6D.edm" hidden="1">#REF!</definedName>
    <definedName name="_bdm.BB27B4D6ADDB436A91B878ADA4FBA8C1.edm" hidden="1">#REF!</definedName>
    <definedName name="_bdm.BB2B235CB7874DFF8C6C6B2D6E3E846D.edm" hidden="1">#REF!</definedName>
    <definedName name="_bdm.BB2FCF5930F64A019247D1C5671E4186.edm" hidden="1">#REF!</definedName>
    <definedName name="_bdm.BB32C6157B714DA2881F866321CEA929.edm" hidden="1">#REF!</definedName>
    <definedName name="_bdm.BB3ED1A931AF4D50B8373154165A34AA.edm" hidden="1">#REF!</definedName>
    <definedName name="_bdm.BB51713F3E40402DA09012859BA9958F.edm" hidden="1">#REF!</definedName>
    <definedName name="_bdm.BB5DECB5C32F4B71B35FC02B21EEE6CA.edm" hidden="1">#REF!</definedName>
    <definedName name="_bdm.BB64DE43F30342189584EAE4BE945DDC.edm" hidden="1">#REF!</definedName>
    <definedName name="_bdm.BB89DB4EB8E3427F85612372FFE5294F.edm" hidden="1">#REF!</definedName>
    <definedName name="_bdm.BB8C20208E39432E8160A3D71F8FAA3A.edm" hidden="1">#REF!</definedName>
    <definedName name="_bdm.BB953D439F704997BB2A37CF32909F79.edm" hidden="1">#REF!</definedName>
    <definedName name="_bdm.BBA01AAC21FD4149BB93D05B75F316CA.edm" hidden="1">#REF!</definedName>
    <definedName name="_bdm.BBB26DFF145D4369A356AFD01895E7C0.edm" hidden="1">#REF!</definedName>
    <definedName name="_bdm.BBC4578171A4406980B8D3CC1454ED17.edm" hidden="1">#REF!</definedName>
    <definedName name="_bdm.BBC7E989AE8E4364B60B35D622F90089.edm" hidden="1">#REF!</definedName>
    <definedName name="_bdm.BBECE66C11864B9AB569DB4B8A6D795B.edm" hidden="1">#REF!</definedName>
    <definedName name="_bdm.BBF9FF8C75704699A549DA350A144341.edm" hidden="1">#REF!</definedName>
    <definedName name="_bdm.BBFC0C6976444662AA5F7D38757F2AB3.edm" hidden="1">#REF!</definedName>
    <definedName name="_bdm.BC0815DD7449464FA23520EB70AFD7E2.edm" hidden="1">#REF!</definedName>
    <definedName name="_bdm.BC0E68EF928447C2B7C5389FD0D9F32A.edm" hidden="1">#REF!</definedName>
    <definedName name="_bdm.BC112A79FB754CCD9A8BC185C1C19078.edm" hidden="1">#REF!</definedName>
    <definedName name="_bdm.BC15DD24E6BD41109A21BDBAEDF05FB3.edm" hidden="1">#REF!</definedName>
    <definedName name="_bdm.BC1605F5E9204EFDB1BD99E15BFE32B9.edm" hidden="1">#REF!</definedName>
    <definedName name="_bdm.BC1BA6297752432E9182DBA7C50732CA.edm" hidden="1">#REF!</definedName>
    <definedName name="_bdm.BC258B6886ED4B5FA073D31BF5643F25.edm" hidden="1">#REF!</definedName>
    <definedName name="_bdm.BC25B8D5B05A49C385EB93846BAD130A.edm" hidden="1">#REF!</definedName>
    <definedName name="_bdm.BC28C22C356540C8BFB39BDB76A504AD.edm" hidden="1">#REF!</definedName>
    <definedName name="_bdm.BC39824383A14D1EA2B13AF26F0C411F.edm" hidden="1">#REF!</definedName>
    <definedName name="_bdm.BC42CE96DAB34D7A89DFA05A36A8CD7F.edm" hidden="1">#REF!</definedName>
    <definedName name="_bdm.BC493AC62A5645539256E9C165E66DAE.edm" hidden="1">#REF!</definedName>
    <definedName name="_bdm.BC4B18A8155948BC90EA340CB2C0CCB8.edm" hidden="1">#REF!</definedName>
    <definedName name="_bdm.BC5695EA52D64F7092C7916456898DD1.edm" hidden="1">#REF!</definedName>
    <definedName name="_bdm.BC5745CCE88642E1904ED754ECEEDDA0.edm" hidden="1">#REF!</definedName>
    <definedName name="_bdm.BC58EEDDBEB9434DB18B94E1038AF058.edm" hidden="1">#REF!</definedName>
    <definedName name="_bdm.BC5C0984B55F4965A150D2891AC74900.edm" hidden="1">#REF!</definedName>
    <definedName name="_bdm.BC5F7A74D22444158E54A4B404DDADE2.edm" hidden="1">#REF!</definedName>
    <definedName name="_bdm.BC62402C781D4078BAD48FDF238480ED.edm" hidden="1">#REF!</definedName>
    <definedName name="_bdm.BC6A9118479048A58B0B88B898BB1BB2.edm" hidden="1">#REF!</definedName>
    <definedName name="_bdm.BC7D7F57DEF94B318999AA529AA693B9.edm" hidden="1">#REF!</definedName>
    <definedName name="_bdm.BC7FD3106DF14C9C9E536C19E1BB0E90.edm" hidden="1">#REF!</definedName>
    <definedName name="_bdm.BC844A2074F64EA6BD8008E56FA6216B.edm" hidden="1">#REF!</definedName>
    <definedName name="_bdm.BCB711D1263547C197E5A65CAD341E70.edm" hidden="1">#REF!</definedName>
    <definedName name="_bdm.BCBD9BB2C8FA4A0C9DEB23E832A21698.edm" hidden="1">#REF!</definedName>
    <definedName name="_bdm.BCCCF761958D42B1BD57B93EB5BBD9AA.edm" hidden="1">#REF!</definedName>
    <definedName name="_bdm.BCCFFBE68D1D40929B1C8B8CA1A0BBB0.edm" hidden="1">#REF!</definedName>
    <definedName name="_bdm.BCD11D773930431CB3C6B7DB0E10DB29.edm" hidden="1">#REF!</definedName>
    <definedName name="_bdm.BCE3E4033E5C4375B37B3B5EADCD15E2.edm" hidden="1">#REF!</definedName>
    <definedName name="_bdm.BCE6EE14883D470E99DE30D532555E3B.edm" hidden="1">#REF!</definedName>
    <definedName name="_bdm.BCEA448C54C940F393978308EA875EE8.edm" hidden="1">#REF!</definedName>
    <definedName name="_bdm.BCEF87D2239E402386620439C15D11FE.edm" hidden="1">#REF!</definedName>
    <definedName name="_bdm.BCF361B533FD4119934425936AE471A1.edm" hidden="1">#REF!</definedName>
    <definedName name="_bdm.BD0DB248C09647BE989C2B7FD7492841.edm" hidden="1">#REF!</definedName>
    <definedName name="_bdm.BD11F2C04B014F46AC0DF147F4754A5F.edm" hidden="1">#REF!</definedName>
    <definedName name="_bdm.BD2896854FD749858C4AEB9331D1B98F.edm" hidden="1">#REF!</definedName>
    <definedName name="_bdm.BD3304C814A0497CB3C9085A9C589DB9.edm" hidden="1">#REF!</definedName>
    <definedName name="_bdm.BD33510B935E40FA84EED2D334A4B4DE.edm" hidden="1">#REF!</definedName>
    <definedName name="_bdm.BD4998B3B5B343CCBFA8F65A88371F07.edm" hidden="1">#REF!</definedName>
    <definedName name="_bdm.BD50D5A8A37C4685924FF9ECC39D94E8.edm" hidden="1">#REF!</definedName>
    <definedName name="_bdm.BD63B1F6D10D4A34B631B3EB4B23B0A2.edm" hidden="1">#REF!</definedName>
    <definedName name="_bdm.BD652150097C4FA98C8797773D9BBA5D.edm" hidden="1">#REF!</definedName>
    <definedName name="_bdm.BD660536F08540AFB1254814C7F7D8C9.edm" hidden="1">#REF!</definedName>
    <definedName name="_bdm.BD6A948867314DCA8EEFEEA3272B2E1F.edm" hidden="1">#REF!</definedName>
    <definedName name="_bdm.BD6B0C5C7F124A81B0D2FDC3C2D82D8B.edm" hidden="1">#REF!</definedName>
    <definedName name="_bdm.BD7589E598F6416C9288EF70C06D05BE.edm" hidden="1">#REF!</definedName>
    <definedName name="_bdm.BD7CDF203B5A4ADA970F9EA2C5FB945E.edm" hidden="1">#REF!</definedName>
    <definedName name="_bdm.BD7FFD876B7740AF801D9F6CF0401EE1.edm" hidden="1">#REF!</definedName>
    <definedName name="_bdm.BD9B24E8F1CE47D29922149FD9F957ED.edm" hidden="1">#REF!</definedName>
    <definedName name="_bdm.BD9DDB49DA1F4747BE62013441CE800F.edm" hidden="1">#REF!</definedName>
    <definedName name="_bdm.BDBB166FB2454AB39069048A4CA1372D.edm" hidden="1">#REF!</definedName>
    <definedName name="_bdm.BDC36D3435EB42F29CA6C91C21E7C36B.edm" hidden="1">#REF!</definedName>
    <definedName name="_bdm.BDD6D46871694FED8E58A5B863F31B36.edm" hidden="1">#REF!</definedName>
    <definedName name="_bdm.BDE25AA56C1448299DD43C7BBCE62129.edm" hidden="1">#REF!</definedName>
    <definedName name="_bdm.BDE71AB3E1B0468D945F314F33A6E08B.edm" hidden="1">#REF!</definedName>
    <definedName name="_bdm.BDE9519E6305424CABEF6E72460AD476.edm" hidden="1">#REF!</definedName>
    <definedName name="_bdm.BDEDDB9FC6D54ABD892FA73C8843EF90.edm" hidden="1">#REF!</definedName>
    <definedName name="_bdm.BDF28544F24B4599B2C6A51AEDBF8094.edm" hidden="1">#REF!</definedName>
    <definedName name="_bdm.BDFDFD35E5CA4C36991CCE11650D01A4.edm" hidden="1">#REF!</definedName>
    <definedName name="_bdm.BE0C8667C3D24FF1A759BDE06A0EC029.edm" hidden="1">#REF!</definedName>
    <definedName name="_bdm.BE0D991EB2CF46BD81F83893A749EA93.edm" hidden="1">#REF!</definedName>
    <definedName name="_bdm.BE11DAE87B0F452DAAFA4A6D2C562A29.edm" hidden="1">#REF!</definedName>
    <definedName name="_bdm.BE1BD062AD234747A56DF53312230F4C.edm" hidden="1">#REF!</definedName>
    <definedName name="_bdm.BE1D2A41DD774C27BDC594D96F86F9D2.edm" hidden="1">#REF!</definedName>
    <definedName name="_bdm.BE1EF19C09F64E7AA6B0E5928D905A7A.edm" hidden="1">#REF!</definedName>
    <definedName name="_bdm.BE501F9F44A94BA5AFFD03BEFE005F0D.edm" hidden="1">#REF!</definedName>
    <definedName name="_bdm.BE5048A1CE0C4A688F204770E0F595A2.edm" hidden="1">#REF!</definedName>
    <definedName name="_bdm.BE52932B20714A67A0CA2E3B4DC3EB89.edm" hidden="1">#REF!</definedName>
    <definedName name="_bdm.BE5AD599F71F4FDD8F23D19B872743F0.edm" hidden="1">#REF!</definedName>
    <definedName name="_bdm.BE66B2C1BD694DD09E00EBD1AFAE7A74.edm" hidden="1">#REF!</definedName>
    <definedName name="_bdm.BE85AC73CEE744DC85F23EFA205202E9.edm" hidden="1">#REF!</definedName>
    <definedName name="_bdm.BE875F8386CC4762B6FD828C1D8AD041.edm" hidden="1">#REF!</definedName>
    <definedName name="_bdm.BE898976A7074F1394B25C34CE6B59B9.edm" hidden="1">#REF!</definedName>
    <definedName name="_bdm.BEA1437B47AA45BDBFF9E056AD5787A4.edm" hidden="1">#REF!</definedName>
    <definedName name="_bdm.BEA62C87CBC44772B57D7C76BEC5FA51.edm" hidden="1">#REF!</definedName>
    <definedName name="_bdm.BEAE3FA6A4A641CEA800837F3EC09392.edm" hidden="1">#REF!</definedName>
    <definedName name="_bdm.BEB21AC89FD9467FACBB77E16CCD9BF3.edm" hidden="1">#REF!</definedName>
    <definedName name="_bdm.BECDA64FB9EB46439010E0ACC9161BC9.edm" hidden="1">#REF!</definedName>
    <definedName name="_bdm.BED282C3C6494C4187104FBC0D5DE30C.edm" hidden="1">#REF!</definedName>
    <definedName name="_bdm.BEEF2D32BC87451B92E7A7BF762B8964.edm" hidden="1">#REF!</definedName>
    <definedName name="_bdm.BEF229AA6EAA49F98AEDD02C4B205FEF.edm" hidden="1">#REF!</definedName>
    <definedName name="_bdm.BEFB1E86564645739735D6C96752FC34.edm" hidden="1">#REF!</definedName>
    <definedName name="_bdm.BF10618237084B2ABA6D8B6A5913544F.edm" hidden="1">#REF!</definedName>
    <definedName name="_bdm.BF2373CBAF2242FDA3482E25F344A818.edm" hidden="1">#REF!</definedName>
    <definedName name="_bdm.BF25C00327D8400F9413053AEBDC568B.edm" hidden="1">#REF!</definedName>
    <definedName name="_bdm.BF2668A2EA0D40FC8DB08DCC3678D09B.edm" hidden="1">#REF!</definedName>
    <definedName name="_bdm.BF39C16ADA64479181F25814AD4C3C7A.edm" hidden="1">#REF!</definedName>
    <definedName name="_bdm.BF430F14DAD342DBA1C931C705A4FC22.edm" hidden="1">#REF!</definedName>
    <definedName name="_bdm.BF4859D0620145A38A0D7D9A9E678595.edm" hidden="1">#REF!</definedName>
    <definedName name="_bdm.BF53602A36174FCEBE14A461AE910286.edm" hidden="1">#REF!</definedName>
    <definedName name="_bdm.BF5F39F6928C4DAEA8146C5F52F733F3.edm" hidden="1">#REF!</definedName>
    <definedName name="_bdm.BF6AFE66F28A4C4FBF37BA424D9246FE.edm" hidden="1">#REF!</definedName>
    <definedName name="_bdm.BF6C83584EE04EE79D0525D3D75BF0AE.edm" hidden="1">#REF!</definedName>
    <definedName name="_bdm.BF8137E9B9ED41D28DA676907E1E0454.edm" hidden="1">#REF!</definedName>
    <definedName name="_bdm.BFA27DB50D3B41D284808489F701A1F3.edm" hidden="1">#REF!</definedName>
    <definedName name="_bdm.BFACDB109DA04B3E9D74B57C00803296.edm" hidden="1">#REF!</definedName>
    <definedName name="_bdm.bfb0d1d8468c4c069862d58bf85b2d75.edm" hidden="1">#REF!</definedName>
    <definedName name="_bdm.BFB119B5D0724662B61361671EE0AB1A.edm" hidden="1">#REF!</definedName>
    <definedName name="_bdm.BFC5EB81A6284044B03440CBC4CDBEA8.edm" hidden="1">#REF!</definedName>
    <definedName name="_bdm.BFC731C53ED146F6B1543F91A1319DDB.edm" hidden="1">#REF!</definedName>
    <definedName name="_bdm.BFCAB766744E403CAAB154AD8BAD0BE2.edm" hidden="1">#REF!</definedName>
    <definedName name="_bdm.BFDA47FC96674ECAB66B44BF7BB704B1.edm" hidden="1">#REF!</definedName>
    <definedName name="_bdm.BFE665040968447195E2AEA9E75B0548.edm" hidden="1">#REF!</definedName>
    <definedName name="_bdm.BFEA55BB385A4A738BC24CB9407B6886.edm" hidden="1">#REF!</definedName>
    <definedName name="_bdm.BFFFBF3D4C654B8BB8E4F392A9F0F1CF.edm" hidden="1">#REF!</definedName>
    <definedName name="_bdm.C01A5E47DC8E4EFF91B68DDC15F9F690.edm" hidden="1">#REF!</definedName>
    <definedName name="_bdm.C0238CDFCD9848DE8CCA6369DD8A9DD4.edm" hidden="1">#REF!</definedName>
    <definedName name="_bdm.C034499F565C4C9F891A89DA6FBCA099.edm" hidden="1">#REF!</definedName>
    <definedName name="_bdm.C03476167D3844B2870C556E054A7AA1.edm" hidden="1">#REF!</definedName>
    <definedName name="_bdm.C038603E529E4DF894404E3B7128A8E2.edm" hidden="1">#REF!</definedName>
    <definedName name="_bdm.C0466BA3507D47A1BF62A7665882E0D4.edm" hidden="1">#REF!</definedName>
    <definedName name="_bdm.C0487A6F6A034333B09FDDBB2257BE36.edm" hidden="1">#REF!</definedName>
    <definedName name="_bdm.C050958B8A1D4AA198FAD009B6587718.edm" hidden="1">#REF!</definedName>
    <definedName name="_bdm.C053F903774F4733857BA72CEC643A01.edm" hidden="1">#REF!</definedName>
    <definedName name="_bdm.C05610D0CCB840B28D6C82A1A5097B3C.edm" hidden="1">#REF!</definedName>
    <definedName name="_bdm.C064E2A7391744A2BC7C403784E54E1D.edm" hidden="1">#REF!</definedName>
    <definedName name="_bdm.C065A56CB5F14D3B8FA79C137F14087A.edm" hidden="1">#REF!</definedName>
    <definedName name="_bdm.C075393604BD4A2ABE871291EEB7C677.edm" hidden="1">#REF!</definedName>
    <definedName name="_bdm.C08D8F528E1E495F8AA7A9FD9DE376A6.edm" hidden="1">#REF!</definedName>
    <definedName name="_bdm.C08E40BE58D14BA1B989B11E6571117D.edm" hidden="1">#REF!</definedName>
    <definedName name="_bdm.C093A5D8D2DA42B0AA37822A75901E56.edm" hidden="1">#REF!</definedName>
    <definedName name="_bdm.C094C48A5D254F5A83B874AB3ED00C81.edm" hidden="1">#REF!</definedName>
    <definedName name="_bdm.C096A5D1E94746A8AA3E6BB838199464.edm" hidden="1">#REF!</definedName>
    <definedName name="_bdm.C0A411403C6C42AC899B5641F360A21B.edm" hidden="1">#REF!</definedName>
    <definedName name="_bdm.C0A70A79AB11482C9547A87EAC2075A3.edm" hidden="1">#REF!</definedName>
    <definedName name="_bdm.C0BFE93210034635BB37CCCB4D33F8F0.edm" hidden="1">#REF!</definedName>
    <definedName name="_bdm.C0D1349A5953418F9FEE2A2C33DF697E.edm" hidden="1">#REF!</definedName>
    <definedName name="_bdm.C0D71FD670A346F48EA3AF8898D3195E.edm" hidden="1">#REF!</definedName>
    <definedName name="_bdm.C0D73C29630A4E95B432C71B381AB002.edm" hidden="1">#REF!</definedName>
    <definedName name="_bdm.C0F0D3DA394948EABBF1B41BE23F173E.edm" hidden="1">#REF!</definedName>
    <definedName name="_bdm.C104FB8396194DDF82C4412364D2246F.edm" hidden="1">#REF!</definedName>
    <definedName name="_bdm.C10F302E9815488CBA9A4353330267BF.edm" hidden="1">#REF!</definedName>
    <definedName name="_bdm.C11D9634F3644D9B91AF4FAD945334A0.edm" hidden="1">#REF!</definedName>
    <definedName name="_bdm.C120B6F4D5954E2285045F986A080890.edm" hidden="1">#REF!</definedName>
    <definedName name="_bdm.C1454DF881DD4C12AB5ABA65C3899847.edm" hidden="1">#REF!</definedName>
    <definedName name="_bdm.C14DD214C7F245ABA3199AD32EEDF9B0.edm" hidden="1">#REF!</definedName>
    <definedName name="_bdm.C15536D85C8F4F6A80882BC02D108516.edm" hidden="1">#REF!</definedName>
    <definedName name="_bdm.C15836B45A3C47078FBA4102F29146E1.edm" hidden="1">#REF!</definedName>
    <definedName name="_bdm.C161443E241D49ED90D27C8CD85D474B.edm" hidden="1">#REF!</definedName>
    <definedName name="_bdm.C1662DC7BF79436B8401EDBA1D2649A8.edm" hidden="1">#REF!</definedName>
    <definedName name="_bdm.C16820D215BA4092B210A3752F06F258.edm" hidden="1">#REF!</definedName>
    <definedName name="_bdm.C16B9AE053B848D48227D2F030D17B00.edm" hidden="1">#REF!</definedName>
    <definedName name="_bdm.C174A88C5EAB4704ADA51B210E0978EB.edm" hidden="1">#REF!</definedName>
    <definedName name="_bdm.C17671D08CF046DCACA6F26868C7CEF9.edm" hidden="1">#REF!</definedName>
    <definedName name="_bdm.C1780CA6390D4B7585C9AC54DD1739E3.edm" hidden="1">#REF!</definedName>
    <definedName name="_bdm.C18F3AC93F5F4EE5B01E90B30FE9F640.edm" hidden="1">#REF!</definedName>
    <definedName name="_bdm.C19B2E3935804AB6B259BE5D36F791F1.edm" hidden="1">#REF!</definedName>
    <definedName name="_bdm.C1A6A58E4944462EB012D79342C28A12.edm" hidden="1">#REF!</definedName>
    <definedName name="_bdm.C1AD2F8F5EC145908DCED2880F2B42E2.edm" hidden="1">#REF!</definedName>
    <definedName name="_bdm.C1BB856222AE4ADDAC973B476BB16208.edm" hidden="1">#REF!</definedName>
    <definedName name="_bdm.C1F1BFF79BBA4C1B8DF9A2766678914A.edm" hidden="1">#REF!</definedName>
    <definedName name="_bdm.C1F7FFF5E5464F30804426128BD0E6EF.edm" hidden="1">#REF!</definedName>
    <definedName name="_bdm.C1F9957C4A7641E3B5226F17756C90AD.edm" hidden="1">#REF!</definedName>
    <definedName name="_bdm.C1FAD55C931548E692D263FC36FD4143.edm" hidden="1">#REF!</definedName>
    <definedName name="_bdm.C206C79340124664AAE4B1F4A0946198.edm" hidden="1">#REF!</definedName>
    <definedName name="_bdm.C20CE51F1CCB419BADF0807BB22ADBBB.edm" hidden="1">#REF!</definedName>
    <definedName name="_bdm.C2217045BFE04C16B38B9A757A601ED3.edm" hidden="1">#REF!</definedName>
    <definedName name="_bdm.C23A1F80FD924C86887A2B390EC15877.edm" hidden="1">#REF!</definedName>
    <definedName name="_bdm.C23E64070C954F9F93C3D9A22A16420E.edm" hidden="1">#REF!</definedName>
    <definedName name="_bdm.C246E422752041F0B728611C134CF3DB.edm" hidden="1">#REF!</definedName>
    <definedName name="_bdm.C25AB97B8A8848EA8903B213F6471EAF.edm" hidden="1">#REF!</definedName>
    <definedName name="_bdm.C262080E19364045BF24A58DDE819093.edm" hidden="1">#REF!</definedName>
    <definedName name="_bdm.C2743362A6484223A41D3C4FA0194111.edm" hidden="1">#REF!</definedName>
    <definedName name="_bdm.C283E3F3A3264978B893D4E5790568D3.edm" hidden="1">#REF!</definedName>
    <definedName name="_bdm.C2899DC3E4D44CFB959D79F85DB0AB98.edm" hidden="1">#REF!</definedName>
    <definedName name="_bdm.C297A84362E14570AC12B94D93336159.edm" hidden="1">#REF!</definedName>
    <definedName name="_bdm.C2A0AB9E39144D3E801A90FEA8A1CD90.edm" hidden="1">#REF!</definedName>
    <definedName name="_bdm.C2A5655B16964E629440C7BE0D179171.edm" hidden="1">#REF!</definedName>
    <definedName name="_bdm.C2A7DC4A0F4D42F3A2F164DC9B534D2C.edm" hidden="1">#REF!</definedName>
    <definedName name="_bdm.C2A7FEBA0B58476D9F07FD64656DD89E.edm" hidden="1">#REF!</definedName>
    <definedName name="_bdm.C2AEC119DF9A46BA9F6FA9B32D368869.edm" hidden="1">#REF!</definedName>
    <definedName name="_bdm.C2CB6C4B80094D25A565F12642ED1A52.edm" hidden="1">#REF!</definedName>
    <definedName name="_bdm.C2D38403F2624DA481F1C36B180830A8.edm" hidden="1">#REF!</definedName>
    <definedName name="_bdm.C2EE150E3D4B4289B58FA7F4D8F528F2.edm" hidden="1">#REF!</definedName>
    <definedName name="_bdm.C2F1883E5B5A436BBB8D898265CB337B.edm" hidden="1">#REF!</definedName>
    <definedName name="_bdm.C31D813F0A3E4379822D360BF4572E45.edm" hidden="1">#REF!</definedName>
    <definedName name="_bdm.C32951C04B094CA391DE81706824515C.edm" hidden="1">#REF!</definedName>
    <definedName name="_bdm.C32D0633991A4B8AB317A22C42335516.edm" hidden="1">#REF!</definedName>
    <definedName name="_bdm.C32DF9AFBE634841AC22D662163EC1C2.edm" hidden="1">#REF!</definedName>
    <definedName name="_bdm.C34C9B1CEE874D978E7F87FAC21B1342.edm" hidden="1">#REF!</definedName>
    <definedName name="_bdm.C35605C31104475CBE9F63C1585F1CF7.edm" hidden="1">#REF!</definedName>
    <definedName name="_bdm.C35692B719224254897E61D228966A7F.edm" hidden="1">#REF!</definedName>
    <definedName name="_bdm.C3744DE37BF44AF5BF63EB7630092C79.edm" hidden="1">#REF!</definedName>
    <definedName name="_bdm.C3A115BC5266479084DC87A22A714F73.edm" hidden="1">#REF!</definedName>
    <definedName name="_bdm.C3A3E7A572E14DE784E9FB03C8603379.edm" hidden="1">#REF!</definedName>
    <definedName name="_bdm.C3A9915507FC48D68A6D76E6068931EE.edm" hidden="1">#REF!</definedName>
    <definedName name="_bdm.C3C41EAAFEC340C79F0A740B79BCEC8C.edm" hidden="1">#REF!</definedName>
    <definedName name="_bdm.C3CBF3176B7D4B449A71726BDA0EE036.edm" hidden="1">#REF!</definedName>
    <definedName name="_bdm.C3D6CA1A740342588F9A20E18A85E2CB.edm" hidden="1">#REF!</definedName>
    <definedName name="_bdm.C3DB5791205148349B6B7DE8F3AD24E7.edm" hidden="1">#REF!</definedName>
    <definedName name="_bdm.C3F4488D66A1412697A52D3BBEF5201E.edm" hidden="1">#REF!</definedName>
    <definedName name="_bdm.C40CE0D8297C433D8801A41E0A17765F.edm" hidden="1">#REF!</definedName>
    <definedName name="_bdm.C416DEE8D87345AF83F7E5B4B7830B5E.edm" hidden="1">#REF!</definedName>
    <definedName name="_bdm.C42E4C103DA74A67BCEF6F08008DF0B7.edm" hidden="1">#REF!</definedName>
    <definedName name="_bdm.C4331B4D7D0F44FB90E407787AC61EC3.edm" hidden="1">#REF!</definedName>
    <definedName name="_bdm.C43349474B86491287C6050EA7DCA1C4.edm" hidden="1">#REF!</definedName>
    <definedName name="_bdm.C465DEA08F0F4756AA84499C1019FB83.edm" hidden="1">#REF!</definedName>
    <definedName name="_bdm.C472C471621A4A9F8665D8E2B7880468.edm" hidden="1">#REF!</definedName>
    <definedName name="_bdm.C485B5DD748345FEB2B63EEB975302CB.edm" hidden="1">#REF!</definedName>
    <definedName name="_bdm.C49A13D6B5174577B00CAC8E3633E026.edm" hidden="1">#REF!</definedName>
    <definedName name="_bdm.C49B7F14ABD74FD1830816DBC8CCAB9B.edm" hidden="1">#REF!</definedName>
    <definedName name="_bdm.C4B290DD2DD541988BECC543EB2CFA1F.edm" hidden="1">#REF!</definedName>
    <definedName name="_bdm.C4D0F36F8F7E4D6C8EFA020837815620.edm" hidden="1">#REF!</definedName>
    <definedName name="_bdm.C4EDB9507E654D069A300EF0B221AAC7.edm" hidden="1">#REF!</definedName>
    <definedName name="_bdm.C4F356A992634136A481809E35CE37D4.edm" hidden="1">#REF!</definedName>
    <definedName name="_bdm.C505F59CDCEA458CB5B68097617E98B9.edm" hidden="1">#REF!</definedName>
    <definedName name="_bdm.C507DE89C1624DDD952EC799D2E26547.edm" hidden="1">#REF!</definedName>
    <definedName name="_bdm.C508A7CF31CB4D17A733E1B136DE07BF.edm" hidden="1">#REF!</definedName>
    <definedName name="_bdm.C50F26EA011946AB9DDBF1521641CDEF.edm" hidden="1">#REF!</definedName>
    <definedName name="_bdm.C51ABF5569FE4EF9AF90B433EE6B00CD.edm" hidden="1">#REF!</definedName>
    <definedName name="_bdm.C543EC9534A24B4AA64C44007D87B942.edm" hidden="1">#REF!</definedName>
    <definedName name="_bdm.C5490B5784624E418BE9E43C85995EC6.edm" hidden="1">#REF!</definedName>
    <definedName name="_bdm.C54D1B1D96FF4DB6AE069EBDF2E02804.edm" hidden="1">#REF!</definedName>
    <definedName name="_bdm.C55262CDFFBE434FB560E9D8DCE3C416.edm" hidden="1">#REF!</definedName>
    <definedName name="_bdm.C56175B7CE7D49C88EB53FCC429B1914.edm" hidden="1">#REF!</definedName>
    <definedName name="_bdm.C56ABBC7EE1F436FBFFB3D81A29B1039.edm" hidden="1">#REF!</definedName>
    <definedName name="_bdm.C570C4C999E844E8A49FCFAF59CB0B67.edm" hidden="1">#REF!</definedName>
    <definedName name="_bdm.C5722239A0A64E32B69CE76E414ECBA8.edm" hidden="1">#REF!</definedName>
    <definedName name="_bdm.C57AB0FC017A4C29BEE50D335EC06B26.edm" hidden="1">#REF!</definedName>
    <definedName name="_bdm.C57B1892C5664D86AC72BFA553E479E3.edm" hidden="1">#REF!</definedName>
    <definedName name="_bdm.C58FDAA799A74AA593C936C979599381.edm" hidden="1">#REF!</definedName>
    <definedName name="_bdm.C5944B93F02A4BD69B85E677A814CF53.edm" hidden="1">#REF!</definedName>
    <definedName name="_bdm.C5A9F12DEA984129A917DACFE8D9E881.edm" hidden="1">#REF!</definedName>
    <definedName name="_bdm.C5B298246C004285A1566650302E77EE.edm" hidden="1">#REF!</definedName>
    <definedName name="_bdm.C5CF37CF950942118645F0F385A73B3C.edm" hidden="1">#REF!</definedName>
    <definedName name="_bdm.C5D0DB6830044D89BD0FE0C3B584282D.edm" hidden="1">#REF!</definedName>
    <definedName name="_bdm.C5D8BEA5C957445E995ADE52B2B796BC.edm" hidden="1">#REF!</definedName>
    <definedName name="_bdm.C5E15217C088432CAC7C29D0B791FE21.edm" hidden="1">#REF!</definedName>
    <definedName name="_bdm.C5E6F87C569041858A8C3E0F82D86B77.edm" hidden="1">#REF!</definedName>
    <definedName name="_bdm.C5EF961A05404C41A13AF504387207DE.edm" hidden="1">#REF!</definedName>
    <definedName name="_bdm.C62375B9EDF44902B08298F12277E9B5.edm" hidden="1">#REF!</definedName>
    <definedName name="_bdm.C63EED67CA2642F8ADB4B4C22512BD5B.edm" hidden="1">#REF!</definedName>
    <definedName name="_bdm.C64F0EF1038A45A1A9F0F30496333CA5.edm" hidden="1">#REF!</definedName>
    <definedName name="_bdm.C656BB379FD8424AAA0F9723AFBD3C4C.edm" hidden="1">#REF!</definedName>
    <definedName name="_bdm.C66A6FB07EC24775BABB67AA53621B23.edm" hidden="1">#REF!</definedName>
    <definedName name="_bdm.C67DBC68887C4F9BA02CDFA0D4FBECD9.edm" hidden="1">#REF!</definedName>
    <definedName name="_bdm.C682E9C9A7F74F6A9702D690F5A7E743.edm" hidden="1">#REF!</definedName>
    <definedName name="_bdm.C68B5EFE12254E0AA3930EA2517335ED.edm" hidden="1">#REF!</definedName>
    <definedName name="_bdm.C69D64811BA84CE2B063B493169BA24D.edm" hidden="1">#REF!</definedName>
    <definedName name="_bdm.C6A01DF5F7EE4381AB487C87A5259D4E.edm" hidden="1">#REF!</definedName>
    <definedName name="_bdm.C6A43686C39D4C63B016E9F0DC896831.edm" hidden="1">#REF!</definedName>
    <definedName name="_bdm.C6DD57E8FE414C9493413E09B3007535.edm" hidden="1">#REF!</definedName>
    <definedName name="_bdm.C6E2651F96AA4CC3A48C8A7E6D3A96D0.edm" hidden="1">#REF!</definedName>
    <definedName name="_bdm.C6E7B95050FA402EB8B6AC35171BBAF2.edm" hidden="1">#REF!</definedName>
    <definedName name="_bdm.C6EA1616ABE541E1A9AC09AB23CEBFAF.edm" hidden="1">#REF!</definedName>
    <definedName name="_bdm.C6F96F6C951345E7BE3E0F07F19A2654.edm" hidden="1">#REF!</definedName>
    <definedName name="_bdm.C703C9075FDA465B977E6C1776B3E58F.edm" hidden="1">#REF!</definedName>
    <definedName name="_bdm.C711E43B7BF74CEEA09AF1895B004D14.edm" hidden="1">#REF!</definedName>
    <definedName name="_bdm.C72C52F7EE704AC195A6E0B2AD53CD80.edm" hidden="1">#REF!</definedName>
    <definedName name="_bdm.C73CA55269B74E77901C9553D3BC44B6.edm" hidden="1">#REF!</definedName>
    <definedName name="_bdm.C73E884A9B5F428C97999F9C5595C439.edm" hidden="1">#REF!</definedName>
    <definedName name="_bdm.C7643F5A678A4A39A8FD7F49C78B1F15.edm" hidden="1">#REF!</definedName>
    <definedName name="_bdm.C768E1CEC39741F79648B03F3B4178FF.edm" hidden="1">#REF!</definedName>
    <definedName name="_bdm.C76DD8AC26D44BCAA7F33985C8C42B41.edm" hidden="1">#REF!</definedName>
    <definedName name="_bdm.C77F77F126034BB58755E67F6BE3C159.edm" hidden="1">#REF!</definedName>
    <definedName name="_bdm.C7823CE282B1416DA2C596908BF4E8DA.edm" hidden="1">#REF!</definedName>
    <definedName name="_bdm.C7A4BE0A0011434EA1644E43284B6D3C.edm" hidden="1">#REF!</definedName>
    <definedName name="_bdm.C7C8FE8455204A70B1CB6C8DAA1AC0A0.edm" hidden="1">#REF!</definedName>
    <definedName name="_bdm.C7D4C275717B4CB4A6A15C979D503112.edm" hidden="1">#REF!</definedName>
    <definedName name="_bdm.C7E1E7C60F64421BBC0B050E74D4EEE5.edm" hidden="1">#REF!</definedName>
    <definedName name="_bdm.C7F3880DB750408A88052A7D0F9FE8FF.edm" hidden="1">#REF!</definedName>
    <definedName name="_bdm.C7F5D7747675401D9400EBB8C6CD0B88.edm" hidden="1">#REF!</definedName>
    <definedName name="_bdm.C7FD319DA7374ABBBB9017FED5A7A796.edm" hidden="1">#REF!</definedName>
    <definedName name="_bdm.C803AA1FEFF14BBE822488539FFD4D2F.edm" hidden="1">#REF!</definedName>
    <definedName name="_bdm.C807D12BE9F04BA5A64A0C6212D0A1ED.edm" hidden="1">#REF!</definedName>
    <definedName name="_bdm.C80C0B47930446F585760AB8C68821B2.edm" hidden="1">#REF!</definedName>
    <definedName name="_bdm.C80C449BAEE74147BFF91864119237C3.edm" hidden="1">#REF!</definedName>
    <definedName name="_bdm.C81A541E38EF4848B5E69F48D9071416.edm" hidden="1">#REF!</definedName>
    <definedName name="_bdm.C82CFEC24CD5458DBBEEF519D7A5E882.edm" hidden="1">#REF!</definedName>
    <definedName name="_bdm.C82EED6E3F5046FB9AD2057F17994FA8.edm" hidden="1">#REF!</definedName>
    <definedName name="_bdm.C835A04B38EF4648A53973BF53ED7DF6.edm" hidden="1">#REF!</definedName>
    <definedName name="_bdm.C83C6CF0ACB445DD8B06F820589AD80B.edm" hidden="1">#REF!</definedName>
    <definedName name="_bdm.C84EBB0446CF4692804190BAB25ED4FB.edm" hidden="1">#REF!</definedName>
    <definedName name="_bdm.C856143FE23644FFB01A4237D66EF7A4.edm" hidden="1">#REF!</definedName>
    <definedName name="_bdm.C8576E635B124CA59E519D39273626DB.edm" hidden="1">#REF!</definedName>
    <definedName name="_bdm.C870635E9D244EBD9B9AA2ED99BEA7AD.edm" hidden="1">#REF!</definedName>
    <definedName name="_bdm.C8871F418CD342C6B7D57D669A0AC67C.edm" hidden="1">#REF!</definedName>
    <definedName name="_bdm.C88D1DDBC3DC4E21A39E87D540AAA5AD.edm" hidden="1">#REF!</definedName>
    <definedName name="_bdm.C88D8540F24B48B580B5277AE1CFB739.edm" hidden="1">#REF!</definedName>
    <definedName name="_bdm.C8B2B157D89D4B9484FC53D6019FF9BC.edm" hidden="1">#REF!</definedName>
    <definedName name="_bdm.C8CB3EB4A5104F9CA2AF7F9368ECB2F1.edm" hidden="1">#REF!</definedName>
    <definedName name="_bdm.C8D19CD68DB046E0B369B1D0156CC985.edm" hidden="1">#REF!</definedName>
    <definedName name="_bdm.C8E3D364565E489AA2A08869005F8EF0.edm" hidden="1">#REF!</definedName>
    <definedName name="_bdm.C8E6217F25854108B8212EB2C2B81493.edm" hidden="1">#REF!</definedName>
    <definedName name="_bdm.C8ED63266AED4AE391C72DF94478B055.edm" hidden="1">#REF!</definedName>
    <definedName name="_bdm.C8F4812A768948DA959D1B60821CD99F.edm" hidden="1">#REF!</definedName>
    <definedName name="_bdm.C90178B5E72D4112BB6AB27CAC21F5E7.edm" hidden="1">#REF!</definedName>
    <definedName name="_bdm.C9053FDA8FB445B6B231C1424B1D166E.edm" hidden="1">#REF!</definedName>
    <definedName name="_bdm.C9083B55FB2044DDB3638EFA7A767548.edm" hidden="1">#REF!</definedName>
    <definedName name="_bdm.C90D17A8E47F4A18880F5BAD48AD300E.edm" hidden="1">#REF!</definedName>
    <definedName name="_bdm.C90E6965505947A79AA9382C3551E350.edm" hidden="1">#REF!</definedName>
    <definedName name="_bdm.C918A6983F7A494F99A9C7A87C108BA0.edm" hidden="1">#REF!</definedName>
    <definedName name="_bdm.C919BC11B05541008C626BBC8C69B163.edm" hidden="1">#REF!</definedName>
    <definedName name="_bdm.C92A6F35CC5A4904B80C6A3AB13A0355.edm" hidden="1">#REF!</definedName>
    <definedName name="_bdm.C933EE38716A44239A85D1EBEC35FED6.edm" hidden="1">#REF!</definedName>
    <definedName name="_bdm.C95437DCB245477CAA96306522E736D4.edm" hidden="1">#REF!</definedName>
    <definedName name="_bdm.C962A2E20CD943F9B543A976F1997344.edm" hidden="1">#REF!</definedName>
    <definedName name="_bdm.C965B02D9DDC41DABCC199209F17DAC8.edm" hidden="1">#REF!</definedName>
    <definedName name="_bdm.C96F8B2BB1F54EAABD57123A63A2DFC0.edm" hidden="1">#REF!</definedName>
    <definedName name="_bdm.C9722AC0267B474D978DC3E73BC5848D.edm" hidden="1">#REF!</definedName>
    <definedName name="_bdm.C988B840B4A0436FAF41BF0C99CAF891.edm" hidden="1">#REF!</definedName>
    <definedName name="_bdm.C98AB5AA6D8B4B528762897403865252.edm" hidden="1">#REF!</definedName>
    <definedName name="_bdm.C98C9A6F48924AB3B35587B42359081B.edm" hidden="1">#REF!</definedName>
    <definedName name="_bdm.C992FFC2120A4782A08045AEFDAFF389.edm" hidden="1">#REF!</definedName>
    <definedName name="_bdm.C9A5059CF5364C9786D673DC2B3A81A6.edm" hidden="1">#REF!</definedName>
    <definedName name="_bdm.C9A67D63FA4540019EF71021A206F20C.edm" hidden="1">#REF!</definedName>
    <definedName name="_bdm.C9BBB6019507420E8A5612C2C725C0EC.edm" hidden="1">#REF!</definedName>
    <definedName name="_bdm.C9BEBB8FBB3743E492A2EC5475A1165B.edm" hidden="1">#REF!</definedName>
    <definedName name="_bdm.C9BF2D66064F4B01AFCA55E100E20725.edm" hidden="1">#REF!</definedName>
    <definedName name="_bdm.C9CBCA877EB540E5AB7974B7DDDA8DFD.edm" hidden="1">#REF!</definedName>
    <definedName name="_bdm.C9D28E822E2B4747972584332BEB2F83.edm" hidden="1">#REF!</definedName>
    <definedName name="_bdm.C9E40FEB86ED454F8369415C530CE18B.edm" hidden="1">#REF!</definedName>
    <definedName name="_bdm.C9F1FCA62D1E44D582E720BD38D87799.edm" hidden="1">#REF!</definedName>
    <definedName name="_bdm.C9F4F7A405DD4B4D88D4628840DE3C6B.edm" hidden="1">#REF!</definedName>
    <definedName name="_bdm.C9F991B12C4641B7A1AA5CD85EE14F3F.edm" hidden="1">#REF!</definedName>
    <definedName name="_bdm.C9FC542A60B1491191CB119BFC50FEA2.edm" hidden="1">#REF!</definedName>
    <definedName name="_bdm.CA1156C993284382AAA77F9363A5DB63.edm" hidden="1">#REF!</definedName>
    <definedName name="_bdm.CA1927E52D3646E18B536C81966A1847.edm" hidden="1">#REF!</definedName>
    <definedName name="_bdm.CA29C6FC569842ADA1E259F3671451C9.edm" hidden="1">#REF!</definedName>
    <definedName name="_bdm.CA3E1F839184454A82B2CD2FD384F6BA.edm" hidden="1">#REF!</definedName>
    <definedName name="_bdm.CA5304CECA1640AE8E1E5703F20D421E.edm" hidden="1">#REF!</definedName>
    <definedName name="_bdm.CA55A1A213E743B18E5D0CF6324ECA36.edm" hidden="1">#REF!</definedName>
    <definedName name="_bdm.CA69904526FC4958A34D873C1C682987.edm" hidden="1">#REF!</definedName>
    <definedName name="_bdm.ca74d4832580410c87df629d5de92999.edm" hidden="1">#REF!</definedName>
    <definedName name="_bdm.CA7C48703298485AAE3015AF16074D8C.edm" hidden="1">#REF!</definedName>
    <definedName name="_bdm.CA82FC36A4DA43BF98ECA5B073605DCB.edm" hidden="1">#REF!</definedName>
    <definedName name="_bdm.CA976AF0B74D4F5D99ECCD7EFC89D314.edm" hidden="1">#REF!</definedName>
    <definedName name="_bdm.CA9B92EA3D08473BADF4A97651A52367.edm" hidden="1">#REF!</definedName>
    <definedName name="_bdm.CA9F385DD2E0495AA73586E9D622BAB0.edm" hidden="1">#REF!</definedName>
    <definedName name="_bdm.CAA70B5222EA4204B67A16384BBDE658.edm" hidden="1">#REF!</definedName>
    <definedName name="_bdm.CAAD07E0755E47E79AD83EBFCD93236A.edm" hidden="1">#REF!</definedName>
    <definedName name="_bdm.CAB6DAD0F7E14367940E2C6503D3BA64.edm" hidden="1">#REF!</definedName>
    <definedName name="_bdm.CABFEDA82285414386CCE767A98C7608.edm" hidden="1">#REF!</definedName>
    <definedName name="_bdm.CAC253C6D08542F998D39532CC5142BF.edm" hidden="1">#REF!</definedName>
    <definedName name="_bdm.CAC5BCFADC45460C9CC2B6C60160761F.edm" hidden="1">#REF!</definedName>
    <definedName name="_bdm.CAC96B3E4DA34E9FBCDCC438827A71A0.edm" hidden="1">#REF!</definedName>
    <definedName name="_bdm.CACDC06D430D4A37A1EA5A9880A3C143.edm" hidden="1">#REF!</definedName>
    <definedName name="_bdm.CAD113086BAF4FEAAD0B631891617194.edm" hidden="1">#REF!</definedName>
    <definedName name="_bdm.CAE90AB11B994F209075190A80D23780.edm" hidden="1">#REF!</definedName>
    <definedName name="_bdm.CAE9D532C6AD4895AF7D6322E2B777C7.edm" hidden="1">#REF!</definedName>
    <definedName name="_bdm.CAF137994985479E8F2F6C59D71A1CC5.edm" hidden="1">#REF!</definedName>
    <definedName name="_bdm.CAF746F369164138BC0C66A4833ED567.edm" hidden="1">#REF!</definedName>
    <definedName name="_bdm.CAFAE56FEC9A4BCF96490AF9962DE6FF.edm" hidden="1">#REF!</definedName>
    <definedName name="_bdm.CB13A29259A74A798F18FABB90096026.edm" hidden="1">#REF!</definedName>
    <definedName name="_bdm.CB306DA66D304698BFB65CB6A2852791.edm" hidden="1">#REF!</definedName>
    <definedName name="_bdm.CB489308EE66447B860A59F78CEC2544.edm" hidden="1">#REF!</definedName>
    <definedName name="_bdm.CB50126790144C1486D8E1973ED7FC34.edm" hidden="1">#REF!</definedName>
    <definedName name="_bdm.CB520077160D44CE85B8D09E071768C1.edm" hidden="1">#REF!</definedName>
    <definedName name="_bdm.CB6072435C104E3CAEFA07DD5079EE67.edm" hidden="1">#REF!</definedName>
    <definedName name="_bdm.CB61E9A4E58346C08A072E4E17CC19D4.edm" hidden="1">#REF!</definedName>
    <definedName name="_bdm.CB669B39995A453BBF1CF22C43C56559.edm" hidden="1">#REF!</definedName>
    <definedName name="_bdm.CB6DC9DF39634BA19E1C0E93410248AD.edm" hidden="1">#REF!</definedName>
    <definedName name="_bdm.CB76DF68C5594E498F5745CB4133B465.edm" hidden="1">#REF!</definedName>
    <definedName name="_bdm.CB77AD9E5D544861B5F490408E2D4664.edm" hidden="1">#REF!</definedName>
    <definedName name="_bdm.CB7E4A1C8D654547B644A46FF7772921.edm" hidden="1">#REF!</definedName>
    <definedName name="_bdm.CB9B1646C17141E9A9FEBABDACD5D13C.edm" hidden="1">#REF!</definedName>
    <definedName name="_bdm.CB9E3AF418074514BE42C2D2610207C5.edm" hidden="1">#REF!</definedName>
    <definedName name="_bdm.CBA8A35C8A0F4EF3B22625D7714AF992.edm" hidden="1">#REF!</definedName>
    <definedName name="_bdm.CBAFB68761B948B79FF7CF62FFA49181.edm" hidden="1">#REF!</definedName>
    <definedName name="_bdm.CBB301F108C345479D4681A94487565E.edm" hidden="1">#REF!</definedName>
    <definedName name="_bdm.CBB89246C4864743B9194440F2A99861.edm" hidden="1">#REF!</definedName>
    <definedName name="_bdm.CBD89158C70F4A9BBDD78DAC466D9123.edm" hidden="1">#REF!</definedName>
    <definedName name="_bdm.CBDA09D125B6409D96429782FF848195.edm" hidden="1">#REF!</definedName>
    <definedName name="_bdm.CBDC3627D5F34BCCBDA419CCC67E5D84.edm" hidden="1">#REF!</definedName>
    <definedName name="_bdm.CBDCB816A85C4E00AF16988610938421.edm" hidden="1">#REF!</definedName>
    <definedName name="_bdm.CBE36F33C2E744B4A1036B0FDCF72DF4.edm" hidden="1">#REF!</definedName>
    <definedName name="_bdm.CBF14A0DA0F24505ACB4B6CC64F61343.edm" hidden="1">#REF!</definedName>
    <definedName name="_bdm.CC0569C582BE493597FDD0E090AD5D8D.edm" hidden="1">#REF!</definedName>
    <definedName name="_bdm.CC10B451BCC1458CA66FA6A9171A71F0.edm" hidden="1">#REF!</definedName>
    <definedName name="_bdm.CC12F2527B744ECAA1CA79A182CFEFA3.edm" hidden="1">#REF!</definedName>
    <definedName name="_bdm.CC142B8F86704E2391DAEA178C2019EC.edm" hidden="1">#REF!</definedName>
    <definedName name="_bdm.CC159F5966DC447897365538ECA5629F.edm" hidden="1">#REF!</definedName>
    <definedName name="_bdm.CC196A7176134A9196FD68B746996A5C.edm" hidden="1">#REF!</definedName>
    <definedName name="_bdm.CC20F02F90624C04967FF1148D520C84.edm" hidden="1">#REF!</definedName>
    <definedName name="_bdm.CC225B864D7D4BBCBC125A58678CCCF7.edm" hidden="1">#REF!</definedName>
    <definedName name="_bdm.CC226A9A1DDA4CF09C682A0763A9B62A.edm" hidden="1">#REF!</definedName>
    <definedName name="_bdm.CC2DCA9D467E4CF9B894CF52CEFD6037.edm" hidden="1">#REF!</definedName>
    <definedName name="_bdm.CC3CC234E4134A4394F0BD94AC20F607.edm" hidden="1">#REF!</definedName>
    <definedName name="_bdm.CC4684C3866646EA987DEA21267448D4.edm" hidden="1">#REF!</definedName>
    <definedName name="_bdm.CC71E16E940942408BA6CD95F567C3F6.edm" hidden="1">#REF!</definedName>
    <definedName name="_bdm.CC74717C83704AD89208A2E27928F81C.edm" hidden="1">#REF!</definedName>
    <definedName name="_bdm.CC978AE8CFCC459C8DD3E7903AC94EF5.edm" hidden="1">#REF!</definedName>
    <definedName name="_bdm.CCA316841C704C5FA09C76F44A8FBA94.edm" hidden="1">#REF!</definedName>
    <definedName name="_bdm.CCB045F1328F40DAB2C4070B1E542A6F.edm" hidden="1">#REF!</definedName>
    <definedName name="_bdm.CCBC012D6BF94C4A9FD47D3FC3EFEF1D.edm" hidden="1">#REF!</definedName>
    <definedName name="_bdm.CCBDD88615814C63B5FE90BFA36FA80E.edm" hidden="1">#REF!</definedName>
    <definedName name="_bdm.CCDC893913EE44F38236765858DAAFFE.edm" hidden="1">#REF!</definedName>
    <definedName name="_bdm.CD04A5FEB5144D82AB30042218D52E7C.edm" hidden="1">#REF!</definedName>
    <definedName name="_bdm.CD0E899BCD7B41828FF6AB978460E87F.edm" hidden="1">#REF!</definedName>
    <definedName name="_bdm.CD269309C9674C5CBA2C3F5950EA33AE.edm" hidden="1">#REF!</definedName>
    <definedName name="_bdm.CD2F7DA3E5DF4EA4B63BC2494277EBF3.edm" hidden="1">#REF!</definedName>
    <definedName name="_bdm.CD3C6BFA3B3D4AA88CD951AB2ED2B75F.edm" hidden="1">#REF!</definedName>
    <definedName name="_bdm.CD4A1E35E8874A64A1E0D714DA113DE9.edm" hidden="1">#REF!</definedName>
    <definedName name="_bdm.CD4FAD9C35974812B26A2D6B61203434.edm" hidden="1">#REF!</definedName>
    <definedName name="_bdm.CD6490BC969C4D0C8FB6E30F0241FAED.edm" hidden="1">#REF!</definedName>
    <definedName name="_bdm.CD66CC784DA44ACBBD5582174F36F69E.edm" hidden="1">#REF!</definedName>
    <definedName name="_bdm.CD67AC02AAB54EB6AD7D281D0CC2AA67.edm" hidden="1">#REF!</definedName>
    <definedName name="_bdm.cd6836e8232f495f8f09667cc30e84c2.edm" hidden="1">#REF!</definedName>
    <definedName name="_bdm.CD73440A6D844C3FB4D9FA0D4B230947.edm" hidden="1">#REF!</definedName>
    <definedName name="_bdm.CD7553171DEF4439AC07F5BF421BDF26.edm" hidden="1">#REF!</definedName>
    <definedName name="_bdm.CD77FFBE41AD4DE9A1CC63311CE9F9B6.edm" hidden="1">#REF!</definedName>
    <definedName name="_bdm.CD8474D1B18B493CBF2CF9A1F23066FF.edm" hidden="1">#REF!</definedName>
    <definedName name="_bdm.CD862196A36F407CBF739FBA39673615.edm" hidden="1">#REF!</definedName>
    <definedName name="_bdm.CD89BA51773F473496584715269EE827.edm" hidden="1">#REF!</definedName>
    <definedName name="_bdm.CD98E7ACD4E1400AB16909B2A5A14EBA.edm" hidden="1">#REF!</definedName>
    <definedName name="_bdm.CDABEE478A4B4C31B28AA947F38C5636.edm" hidden="1">#REF!</definedName>
    <definedName name="_bdm.CDBADE37A503404F83C3A3A70C420A60.edm" hidden="1">#REF!</definedName>
    <definedName name="_bdm.CDDF3FD45F7142A1A467F76C7C5A0F7B.edm" hidden="1">#REF!</definedName>
    <definedName name="_bdm.CDE8B18CC428471B8302595D57C68629.edm" hidden="1">#REF!</definedName>
    <definedName name="_bdm.CDEDA2744B1D4829B4FD86D0BCD25BC7.edm" hidden="1">#REF!</definedName>
    <definedName name="_bdm.CDF745077378448A8BB2426B7572D002.edm" hidden="1">#REF!</definedName>
    <definedName name="_bdm.CE0C8E82420C42FB8A5B6FCDB20E3962.edm" hidden="1">#REF!</definedName>
    <definedName name="_bdm.CE2500D6886B41CC955E26B3D3D3EEBB.edm" hidden="1">#REF!</definedName>
    <definedName name="_bdm.CE3937CD083D4FF49BF9AE408B71930B.edm" hidden="1">#REF!</definedName>
    <definedName name="_bdm.CE445C95498B418DB060E41F7603F442.edm" hidden="1">#REF!</definedName>
    <definedName name="_bdm.CE5F5ED3EC114E26B42258AC3C45F9D4.edm" hidden="1">#REF!</definedName>
    <definedName name="_bdm.CE6356547964432194C3C9F89B567432.edm" hidden="1">#REF!</definedName>
    <definedName name="_bdm.CE67E478CF5C4E4986B5A885824DA7A0.edm" hidden="1">#REF!</definedName>
    <definedName name="_bdm.CE8A5FB131F146D8A80CAB56D595A9A4.edm" hidden="1">#REF!</definedName>
    <definedName name="_bdm.CE983F556F644B478F133ECD04247BAA.edm" hidden="1">#REF!</definedName>
    <definedName name="_bdm.CE99C3C962C946C4AC8FF59F7E6C2AF9.edm" hidden="1">#REF!</definedName>
    <definedName name="_bdm.CEA0FE69D14A4AD7B6B8CFFAA88B293C.edm" hidden="1">#REF!</definedName>
    <definedName name="_bdm.CEA831D725A9480496A0928AF63E15BA.edm" hidden="1">#REF!</definedName>
    <definedName name="_bdm.CEB9AECBDA274A2AA33EA3DBEA6C1604.edm" hidden="1">#REF!</definedName>
    <definedName name="_bdm.CEBF73E658554A0F97138570036C7AFF.edm" hidden="1">#REF!</definedName>
    <definedName name="_bdm.CEC1DF65934143C28D2B587AB5BA5A73.edm" hidden="1">#REF!</definedName>
    <definedName name="_bdm.CEC2AD04FF6D477E8F1EB25C5D947FBA.edm" hidden="1">#REF!</definedName>
    <definedName name="_bdm.CECE4A12B4B242CFAC6E3345CE87940C.edm" hidden="1">#REF!</definedName>
    <definedName name="_bdm.CED6141CA79D485DB07FE168BC4E59BC.edm" hidden="1">#REF!</definedName>
    <definedName name="_bdm.CEE65E17C54849A5A76337C1C7DB9A4D.edm" hidden="1">#REF!</definedName>
    <definedName name="_bdm.CEF7BA521135430593FC53C1F622493D.edm" hidden="1">#REF!</definedName>
    <definedName name="_bdm.CEF89355D2E948F1B51215F0267A274A.edm" hidden="1">#REF!</definedName>
    <definedName name="_bdm.CF0DB64D5A524D8C8672704D42330D2E.edm" hidden="1">#REF!</definedName>
    <definedName name="_bdm.CF12C3B158444780B39252D5B7EBB563.edm" hidden="1">#REF!</definedName>
    <definedName name="_bdm.CF12FE65E4804E6687C7F5B824C6B823.edm" hidden="1">#REF!</definedName>
    <definedName name="_bdm.CF19D702180C43C6894879AD7006DAB7.edm" hidden="1">#REF!</definedName>
    <definedName name="_bdm.CF213BDEA3E04D8FBD54A9741C2077DF.edm" hidden="1">#REF!</definedName>
    <definedName name="_bdm.CF34003D0A6F4D5296F861413654AF31.edm" hidden="1">#REF!</definedName>
    <definedName name="_bdm.CF35D6DAE3024DFBA8E7D9FFD7CA22CB.edm" hidden="1">#REF!</definedName>
    <definedName name="_bdm.CF3E08E010BA4373942ED639D7717094.edm" hidden="1">#REF!</definedName>
    <definedName name="_bdm.CF401C5D3ABA461B891BD498668E9BAA.edm" hidden="1">#REF!</definedName>
    <definedName name="_bdm.CF41F1A4FA184C318EA340FE5FAC4247.edm" hidden="1">#REF!</definedName>
    <definedName name="_bdm.CF5383BB61DB4FF39A41CE782B3038CB.edm" hidden="1">#REF!</definedName>
    <definedName name="_bdm.CF63A1E895F1426CA5E89DA262CA73C4.edm" hidden="1">#REF!</definedName>
    <definedName name="_bdm.CF8A2D4BDF79407593C494AD5D213A64.edm" hidden="1">#REF!</definedName>
    <definedName name="_bdm.CFA8C8B1591E47EAA408B77D93E137A2.edm" hidden="1">#REF!</definedName>
    <definedName name="_bdm.CFD4F957C6E04AA69747DEE938985CFF.edm" hidden="1">#REF!</definedName>
    <definedName name="_bdm.CFEE67CCF5F14517A81C7FC52705C420.edm" hidden="1">#REF!</definedName>
    <definedName name="_bdm.CFF5ECF6968E4B86B1F12EEB3800E7BE.edm" hidden="1">#REF!</definedName>
    <definedName name="_bdm.CFFBD890ED5A4507B052F8E4827E66B9.edm" hidden="1">#REF!</definedName>
    <definedName name="_bdm.D00268158DF045708D1ECA19BAB2B7CE.edm" hidden="1">#REF!</definedName>
    <definedName name="_bdm.D017638CA604478480533BBC2854DDA2.edm" hidden="1">#REF!</definedName>
    <definedName name="_bdm.D01FC5A5269941898913DF45CCF82999.edm" hidden="1">#REF!</definedName>
    <definedName name="_bdm.D044394A8C244AC9A152669CDCB56424.edm" hidden="1">#REF!</definedName>
    <definedName name="_bdm.D04FF5938EA843E8876CC2DE9447AE98.edm" hidden="1">#REF!</definedName>
    <definedName name="_bdm.D0517CD36CE846E8B4FE6C45ED47247C.edm" hidden="1">#REF!</definedName>
    <definedName name="_bdm.D067E07C67EC40698C88503A582DD655.edm" hidden="1">#REF!</definedName>
    <definedName name="_bdm.D06E57726B6D48079C0637DEF7410AD6.edm" hidden="1">#REF!</definedName>
    <definedName name="_bdm.D071DAAA105344E490215122CDECA375.edm" hidden="1">#REF!</definedName>
    <definedName name="_bdm.D09045BB511140E1884B67D7CFF18C52.edm" hidden="1">#REF!</definedName>
    <definedName name="_bdm.D09C642B73D44A25B9CA658ECB646463.edm" hidden="1">#REF!</definedName>
    <definedName name="_bdm.D09F281930AB41DF8AC18AA480A2AF07.edm" hidden="1">#REF!</definedName>
    <definedName name="_bdm.D0C51F881BBC47C8BD2F8761A8996A92.edm" hidden="1">#REF!</definedName>
    <definedName name="_bdm.D0DA8CA06A5F443688420C734CECDB3E.edm" hidden="1">#REF!</definedName>
    <definedName name="_bdm.D0F5ADBC37414477AA843F489FA15379.edm" hidden="1">#REF!</definedName>
    <definedName name="_bdm.D0F67FBE00B34A71A19DCAFCC78E1DC7.edm" hidden="1">#REF!</definedName>
    <definedName name="_bdm.D101D5D26C854B8AB4F6E257BD2B62FE.edm" hidden="1">#REF!</definedName>
    <definedName name="_bdm.D11B4DD101F04E1A8EE78369450B56E9.edm" hidden="1">#REF!</definedName>
    <definedName name="_bdm.D154A5154B104C1890297D45A6BED325.edm" hidden="1">#REF!</definedName>
    <definedName name="_bdm.D162C1A5AC8A4653BFA4B53E41907862.edm" hidden="1">#REF!</definedName>
    <definedName name="_bdm.D183662E794C4B13BE7BF034B849DC44.edm" hidden="1">#REF!</definedName>
    <definedName name="_bdm.D18AAA2FBE2648D4BDB0807BC3558E3F.edm" hidden="1">#REF!</definedName>
    <definedName name="_bdm.D1AF04342ED94126ACB59280E87607A9.edm" hidden="1">#REF!</definedName>
    <definedName name="_bdm.D1BD78D7D363432C9062AA9CC6917563.edm" hidden="1">#REF!</definedName>
    <definedName name="_bdm.D1DE9E2CFE4E4048A610AC85E57F2C95.edm" hidden="1">#REF!</definedName>
    <definedName name="_bdm.D1EBAF56E56B4C1F9B038DD89E0D7061.edm" hidden="1">#REF!</definedName>
    <definedName name="_bdm.D1F3119DFD694A31A8C683E63B2947B4.edm" hidden="1">#REF!</definedName>
    <definedName name="_bdm.D1F6EB0FF046446BA45FE5A280535A2F.edm" hidden="1">#REF!</definedName>
    <definedName name="_bdm.D1FACAED7F594ADCB22332D34EE8155B.edm" hidden="1">#REF!</definedName>
    <definedName name="_bdm.D2018EE57BC745389859E258ADAA5875.edm" hidden="1">#REF!</definedName>
    <definedName name="_bdm.D2204499AD9B4EB987A1049F38A557C1.edm" hidden="1">#REF!</definedName>
    <definedName name="_bdm.D227C4F4734540188C23F1822944B529.edm" hidden="1">#REF!</definedName>
    <definedName name="_bdm.D227EB5513BB4F49B6AB36EC3D41AC69.edm" hidden="1">#REF!</definedName>
    <definedName name="_bdm.D22A311733724C6BB2B61B4C0812C005.edm" hidden="1">#REF!</definedName>
    <definedName name="_bdm.D23CD6314508444A841A18AC49B530C6.edm" hidden="1">#REF!</definedName>
    <definedName name="_bdm.D23DD8366EBD4BD9B5910BDE510E0D62.edm" hidden="1">#REF!</definedName>
    <definedName name="_bdm.D24C2A5F39704346B916FF248852E848.edm" hidden="1">#REF!</definedName>
    <definedName name="_bdm.D2563F6241734AF0BE5ED511E3372915.edm" hidden="1">#REF!</definedName>
    <definedName name="_bdm.D259CF99BEDB4EA4A3B75D2B34E67F5C.edm" hidden="1">#REF!</definedName>
    <definedName name="_bdm.D25CCCF15C4E431DB0FF0DD3E1B71582.edm" hidden="1">#REF!</definedName>
    <definedName name="_bdm.D275016A7005456FA0839F1258807937.edm" hidden="1">#REF!</definedName>
    <definedName name="_bdm.D2776A95BF444D9AAE25FA654306E5A5.edm" hidden="1">#REF!</definedName>
    <definedName name="_bdm.D2821C2CD5CA4B0898EFDDA8B7CD478E.edm" hidden="1">#REF!</definedName>
    <definedName name="_bdm.D296C79F9735486AB7030B5090FD3EF8.edm" hidden="1">#REF!</definedName>
    <definedName name="_bdm.D29ACADFB581490CB41D835D98BF2F2B.edm" hidden="1">#REF!</definedName>
    <definedName name="_bdm.D29ECC8788D5433590838636C4D9D54C.edm" hidden="1">#REF!</definedName>
    <definedName name="_bdm.D2A0472465FD40DCA24C6BDB1B9A835A.edm" hidden="1">#REF!</definedName>
    <definedName name="_bdm.D2AE1778854640ADABD414D0706CF7B3.edm" hidden="1">#REF!</definedName>
    <definedName name="_bdm.D2B58B6C57564F5EBC60C44DEBDA2D88.edm" hidden="1">#REF!</definedName>
    <definedName name="_bdm.D2C0E5A2625B4043A696C4A1329BFF6F.edm" hidden="1">#REF!</definedName>
    <definedName name="_bdm.D2C787A005574E54820F8FD7200A38A8.edm" hidden="1">#REF!</definedName>
    <definedName name="_bdm.D2D2AE9C87734590A2FBDB680DFBC7D4.edm" hidden="1">#REF!</definedName>
    <definedName name="_bdm.D2E207ABF4C64C88A901D8164252F23B.edm" hidden="1">#REF!</definedName>
    <definedName name="_bdm.D30F777A3FF040A490613676E02610D8.edm" hidden="1">#REF!</definedName>
    <definedName name="_bdm.D3149D3B84D644348C3ECFADE80A57BB.edm" hidden="1">#REF!</definedName>
    <definedName name="_bdm.D319804C02E843A7A597287255E952C9.edm" hidden="1">#REF!</definedName>
    <definedName name="_bdm.D31C1701595B490DABA756B26AEC86C6.edm" hidden="1">#REF!</definedName>
    <definedName name="_bdm.D3217B3FA0D0491FB57F8434B0EE310A.edm" hidden="1">#REF!</definedName>
    <definedName name="_bdm.D325AC2482CC49BF8C55BAD5C95366DC.edm" hidden="1">#REF!</definedName>
    <definedName name="_bdm.D32ED5EC849844CE9FE9AFCCB4913B43.edm" hidden="1">#REF!</definedName>
    <definedName name="_bdm.D3347A491117415D9AB5B22623B9E5A3.edm" hidden="1">#REF!</definedName>
    <definedName name="_bdm.D339B32C68D4456B98A81208FD188D3E.edm" hidden="1">#REF!</definedName>
    <definedName name="_bdm.D35BDDF190DE427F9AFCB70AC5518F1A.edm" hidden="1">#REF!</definedName>
    <definedName name="_bdm.D3639E57E2564BBFA252478048B300E9.edm" hidden="1">#REF!</definedName>
    <definedName name="_bdm.D36D32C21D6944B6B915D72263021B41.edm" hidden="1">#REF!</definedName>
    <definedName name="_bdm.D3714213E7DE4C6FA9B325E3E0734DD3.edm" hidden="1">#REF!</definedName>
    <definedName name="_bdm.D37CD0332E864405B32DBCEBEECE0AA8.edm" hidden="1">#REF!</definedName>
    <definedName name="_bdm.D38626202F214FAD9A3C682DE711D40C.edm" hidden="1">#REF!</definedName>
    <definedName name="_bdm.D38F66F624BA442797D4791339C1FE7A.edm" hidden="1">#REF!</definedName>
    <definedName name="_bdm.D3934772949F4E8AA3B31079C4F2470E.edm" hidden="1">#REF!</definedName>
    <definedName name="_bdm.D399CBB4A69A40AF8BF8906E8234DEF6.edm" hidden="1">#REF!</definedName>
    <definedName name="_bdm.D39BB701A8C54A469B824E4A71EB9862.edm" hidden="1">#REF!</definedName>
    <definedName name="_bdm.D3AE4B7A465B40CC991C1ABD6032F963.edm" hidden="1">#REF!</definedName>
    <definedName name="_bdm.D3B02DBA2C824D599B5E67494106A002.edm" hidden="1">#REF!</definedName>
    <definedName name="_bdm.D3B0616C0AFC439BBCE4C8CEB7085EC7.edm" hidden="1">#REF!</definedName>
    <definedName name="_bdm.D3BF0266A43D417F9DB291F68828E3A3.edm" hidden="1">#REF!</definedName>
    <definedName name="_bdm.D3D4784BA531449E9E947E36B8E04287.edm" hidden="1">#REF!</definedName>
    <definedName name="_bdm.D3D6DDDB9A48415583CF227C4876F175.edm" hidden="1">#REF!</definedName>
    <definedName name="_bdm.D3E68182F0384A8F8C223EABCA565296.edm" hidden="1">#REF!</definedName>
    <definedName name="_bdm.D3E69B92E94B4397B0205D2E2F95D43C.edm" hidden="1">#REF!</definedName>
    <definedName name="_bdm.D3E76CA481534FA0939C755D5D932168.edm" hidden="1">#REF!</definedName>
    <definedName name="_bdm.D3F45BB305BF4AC3BC86105763758362.edm" hidden="1">#REF!</definedName>
    <definedName name="_bdm.D3FA2F6AC8724A58AF9CA1D7BAABE37F.edm" hidden="1">#REF!</definedName>
    <definedName name="_bdm.D3FB33EDBA0D43ACAEEFBDF9A9A232A7.edm" hidden="1">#REF!</definedName>
    <definedName name="_bdm.D40843909D7E4AABB0E2416B18110EB8.edm" hidden="1">#REF!</definedName>
    <definedName name="_bdm.D415F091A82B41D98E6D8C054452D4C7.edm" hidden="1">#REF!</definedName>
    <definedName name="_bdm.D41D9B37EF8E46BF913D2A314B3D4A3F.edm" hidden="1">#REF!</definedName>
    <definedName name="_bdm.D4206B9673CA4CEA802A7FF5572D7E98.edm" hidden="1">#REF!</definedName>
    <definedName name="_bdm.D4255E4F50A94C9BBCCA244B2446F8A4.edm" hidden="1">#REF!</definedName>
    <definedName name="_bdm.D42BBE105D1543928359210E259F0FF1.edm" hidden="1">#REF!</definedName>
    <definedName name="_bdm.D4532D73D6A74F27B4532131E36512F7.edm" hidden="1">#REF!</definedName>
    <definedName name="_bdm.D477E298FD864981808A34E3629AB1D5.edm" hidden="1">#REF!</definedName>
    <definedName name="_bdm.D4A519FEC2AB4216AE8381182FB295D6.edm" hidden="1">#REF!</definedName>
    <definedName name="_bdm.D4AD93FD65694BF9802DC31D788C2083.edm" hidden="1">#REF!</definedName>
    <definedName name="_bdm.D4C601EDF40C4B93A233836AB41CA5C8.edm" hidden="1">#REF!</definedName>
    <definedName name="_bdm.D4C8ED0CB5254A9B83F79DCC5AA277F7.edm" hidden="1">#REF!</definedName>
    <definedName name="_bdm.D4D52490E7A148EE95B16F387D007C4D.edm" hidden="1">#REF!</definedName>
    <definedName name="_bdm.D4D8BE91DBD24996BCD71AC443FC247E.edm" hidden="1">#REF!</definedName>
    <definedName name="_bdm.D4FD2840CCF546A6A6750AB66F3BFC6C.edm" hidden="1">#REF!</definedName>
    <definedName name="_bdm.D50032003D824E5DBDA2C1E53D6F78CA.edm" hidden="1">#REF!</definedName>
    <definedName name="_bdm.D5013415D21441A79539868E35F8F9E3.edm" hidden="1">#REF!</definedName>
    <definedName name="_bdm.D50400653D894CDFB00B403DD5E98549.edm" hidden="1">#REF!</definedName>
    <definedName name="_bdm.D521C7BECA7341EA8EB5D59FE5712111.edm" hidden="1">#REF!</definedName>
    <definedName name="_bdm.D53E036EB742467EAA47B9C58F1F95E7.edm" hidden="1">#REF!</definedName>
    <definedName name="_bdm.D5570B1FDAC94E4D858F96774DC9B6E7.edm" hidden="1">#REF!</definedName>
    <definedName name="_bdm.D5588291A9484E6F8D3E7308ED9C5C49.edm" hidden="1">#REF!</definedName>
    <definedName name="_bdm.D56351C6B91F4C569DD2A4FA83AFD853.edm" hidden="1">#REF!</definedName>
    <definedName name="_bdm.D58694001F7E4EFCBA0DE1384EE1976E.edm" hidden="1">#REF!</definedName>
    <definedName name="_bdm.D586FC370F6244C49DAC8500E59E26E4.edm" hidden="1">#REF!</definedName>
    <definedName name="_bdm.D58C63242A574DC9B3624ACD88B61B36.edm" hidden="1">#REF!</definedName>
    <definedName name="_bdm.D5A56326DC1C462FA869579311997B60.edm" hidden="1">#REF!</definedName>
    <definedName name="_bdm.D5A84E737ECE439B95208773F2AD415F.edm" hidden="1">#REF!</definedName>
    <definedName name="_bdm.D5CAC5A20D33413587FD834644A94E91.edm" hidden="1">#REF!</definedName>
    <definedName name="_bdm.D5CEA4F3AB8E4659859CF726807FF115.edm" hidden="1">#REF!</definedName>
    <definedName name="_bdm.D5D0BE198EA54DFF817DD2DCA178DA7D.edm" hidden="1">#REF!</definedName>
    <definedName name="_bdm.D5D41C9FBA7B4E2DBECE0737745732EF.edm" hidden="1">#REF!</definedName>
    <definedName name="_bdm.D5E39EADCC47419AB673950BB97E7FFC.edm" hidden="1">#REF!</definedName>
    <definedName name="_bdm.D5E5105CE89C43678B24ED7C2236102B.edm" hidden="1">#REF!</definedName>
    <definedName name="_bdm.D5E80DB4E69840CEB1A26CA58B5D15AE.edm" hidden="1">#REF!</definedName>
    <definedName name="_bdm.D5F4FCA2D64141929E1D9E1F2BFE4469.edm" hidden="1">#REF!</definedName>
    <definedName name="_bdm.D601C3EF918B45B7A81ED72590370B1B.edm" hidden="1">#REF!</definedName>
    <definedName name="_bdm.D6024DA8A4E14BDF952468D3E72A957C.edm" hidden="1">#REF!</definedName>
    <definedName name="_bdm.D606CCE288BB45338F8351647A652CF5.edm" hidden="1">#REF!</definedName>
    <definedName name="_bdm.D617BD291B614C2DA6F9D890FAF9C28D.edm" hidden="1">#REF!</definedName>
    <definedName name="_bdm.D626BC2D326348D08E18A186F53247DD.edm" hidden="1">#REF!</definedName>
    <definedName name="_bdm.D6297AD9C4DF49A49A385BB3AE0B6F9D.edm" hidden="1">#REF!</definedName>
    <definedName name="_bdm.D630816034D84BF99D6FC4D8AC45E89C.edm" hidden="1">#REF!</definedName>
    <definedName name="_bdm.D65142571BEC4C2AAA7A57690C28C47B.edm" hidden="1">#REF!</definedName>
    <definedName name="_bdm.D65EE45308684BC8BE30DED8EEC8C2E4.edm" hidden="1">#REF!</definedName>
    <definedName name="_bdm.D6609BF67CB041B38B39D5B8206F5DC1.edm" hidden="1">#REF!</definedName>
    <definedName name="_bdm.D66335DB121C4B9CA5DB7361A3E118FD.edm" hidden="1">#REF!</definedName>
    <definedName name="_bdm.D663D47A04E14FF5A6505E6A15F7D465.edm" hidden="1">#REF!</definedName>
    <definedName name="_bdm.D66A9F6B958D47E2A211C4120A16CFF7.edm" hidden="1">#REF!</definedName>
    <definedName name="_bdm.D69BA14FE6164851AFD551A23B9368CF.edm" hidden="1">#REF!</definedName>
    <definedName name="_bdm.D6DBDCAF644D4273A0418CFBBE094ABB.edm" hidden="1">#REF!</definedName>
    <definedName name="_bdm.D6E36392F0764772B0D762A979BE8CE7.edm" hidden="1">#REF!</definedName>
    <definedName name="_bdm.D6E41E9701AD40629B9A938C5B7D162B.edm" hidden="1">#REF!</definedName>
    <definedName name="_bdm.D6EC18EBE04444B0A29AEB3CEAC06B74.edm" hidden="1">#REF!</definedName>
    <definedName name="_bdm.D6EC458151BF4A6D9AF5ED9A70D0A2B9.edm" hidden="1">#REF!</definedName>
    <definedName name="_bdm.D6ED204C25E14937B5EA9F173B9AB6F8.edm" hidden="1">#REF!</definedName>
    <definedName name="_bdm.D6EEDAC457924C7CBA1BF6FEF083898D.edm" hidden="1">#REF!</definedName>
    <definedName name="_bdm.D6F742A96F65403192B7F9FCBC0AEF2C.edm" hidden="1">#REF!</definedName>
    <definedName name="_bdm.D6F7D3D165BD49D09004CF83B7FFE31E.edm" hidden="1">#REF!</definedName>
    <definedName name="_bdm.D703F8C5E90D47CBB49DB3583E844F46.edm" hidden="1">#REF!</definedName>
    <definedName name="_bdm.D706AD4E7834476EAC1123A4D6B79A84.edm" hidden="1">#REF!</definedName>
    <definedName name="_bdm.D7238C44DE404C38842A043F772B5E6E.edm" hidden="1">#REF!</definedName>
    <definedName name="_bdm.D72CC1ACC6C8460F978DA24309524340.edm" hidden="1">#REF!</definedName>
    <definedName name="_bdm.D75CCF3DC72847328EF2FA3D6DD808EC.edm" hidden="1">#REF!</definedName>
    <definedName name="_bdm.D75F8A0876814398A4C5F781B3718F48.edm" hidden="1">#REF!</definedName>
    <definedName name="_bdm.D76E6D585E194920A7FC0F705788DF1F.edm" hidden="1">#REF!</definedName>
    <definedName name="_bdm.D771EEB1DAE5468284689C2E8577895C.edm" hidden="1">#REF!</definedName>
    <definedName name="_bdm.D774A6A4EC8241A0997708C637FC1A7B.edm" hidden="1">#REF!</definedName>
    <definedName name="_bdm.D78759C3B7CF43E7831A38059C2721F3.edm" hidden="1">#REF!</definedName>
    <definedName name="_bdm.D78A4210A6384CA1981DA2EB4E571E20.edm" hidden="1">#REF!</definedName>
    <definedName name="_bdm.D78D3569DC4544A3B416B4DA28926C20.edm" hidden="1">#REF!</definedName>
    <definedName name="_bdm.D7B80A53DA8D46EBB4935CCFB6024E7E.edm" hidden="1">#REF!</definedName>
    <definedName name="_bdm.D7B879117AC14938B9BD4E58F90D4EDB.edm" hidden="1">#REF!</definedName>
    <definedName name="_bdm.D7BDB8A905034AA0AB9CC7E0F033D93B.edm" hidden="1">#REF!</definedName>
    <definedName name="_bdm.D7C3BC460B19464881BF254CE2306DE0.edm" hidden="1">#REF!</definedName>
    <definedName name="_bdm.D7D7519E114C491E97D2360DDADC3B77.edm" hidden="1">#REF!</definedName>
    <definedName name="_bdm.D7E8816953E64BCBBA88A893EC0B7318.edm" hidden="1">#REF!</definedName>
    <definedName name="_bdm.D7ED73428233452190CD487502CCA558.edm" hidden="1">#REF!</definedName>
    <definedName name="_bdm.D7ED96AF000F41A0BA2F4DCF7115E4F3.edm" hidden="1">#REF!</definedName>
    <definedName name="_bdm.D7FD6487AB4F41DFAB876615A1C29268.edm" hidden="1">#REF!</definedName>
    <definedName name="_bdm.D8142B52D1C8474E9CCA3838C8F8487E.edm" hidden="1">#REF!</definedName>
    <definedName name="_bdm.D81ED5CF850C4417AD06609047F23E98.edm" hidden="1">#REF!</definedName>
    <definedName name="_bdm.D825952B318446E399B1EE6AAB159CE3.edm" hidden="1">#REF!</definedName>
    <definedName name="_bdm.D839DA70B8EE4483910A86BD9B9A1BA0.edm" hidden="1">#REF!</definedName>
    <definedName name="_bdm.D8567C2C0C4F4D9E8B617DB3EEB68825.edm" hidden="1">#REF!</definedName>
    <definedName name="_bdm.D859E77100C84CC096E6D902ECC073E9.edm" hidden="1">#REF!</definedName>
    <definedName name="_bdm.D85D7448CC764B20852D3312B9D3F5CD.edm" hidden="1">#REF!</definedName>
    <definedName name="_bdm.D872BB2227F343CE97E289A2321C0DC6.edm" hidden="1">#REF!</definedName>
    <definedName name="_bdm.D88160791D474BE1B15BF80176281DDB.edm" hidden="1">#REF!</definedName>
    <definedName name="_bdm.D8816ADD89D04D64A8A3987C7E871C11.edm" hidden="1">#REF!</definedName>
    <definedName name="_bdm.D895AD21D3CD4522B2691989E35C9FC1.edm" hidden="1">#REF!</definedName>
    <definedName name="_bdm.D89CCEF5E0DD48E8B8C60D2D1409B33B.edm" hidden="1">#REF!</definedName>
    <definedName name="_bdm.D8A8D10A960241DC8D4708BB6EC58DB4.edm" hidden="1">#REF!</definedName>
    <definedName name="_bdm.D8A9A278F7EC4C3A9293249DB994B39B.edm" hidden="1">#REF!</definedName>
    <definedName name="_bdm.D8B514FE7771427C815C5E7846D1732A.edm" hidden="1">#REF!</definedName>
    <definedName name="_bdm.D8B5D9DB46C14B099CBED1495109FA05.edm" hidden="1">#REF!</definedName>
    <definedName name="_bdm.D8C3310117DA47F3A5D826A5C379DF2D.edm" hidden="1">#REF!</definedName>
    <definedName name="_bdm.D8D6508FC436478C976989AFCFD4FE6C.edm" hidden="1">#REF!</definedName>
    <definedName name="_bdm.D8D86758F4E542159433D43F573CD1E2.edm" hidden="1">#REF!</definedName>
    <definedName name="_bdm.D8DE37C8DC344A8C801077CFA0891AD5.edm" hidden="1">#REF!</definedName>
    <definedName name="_bdm.D8E1C2C6AD974005A4619A33AD80C80F.edm" hidden="1">#REF!</definedName>
    <definedName name="_bdm.D8F15EDB9F9F4E288F8E8171EA4395D7.edm" hidden="1">#REF!</definedName>
    <definedName name="_bdm.D8F3DD31A2334CE9819359CA775A9F1D.edm" hidden="1">#REF!</definedName>
    <definedName name="_bdm.D90133579FFA41379F076AF9110CD008.edm" hidden="1">#REF!</definedName>
    <definedName name="_bdm.D903EDD6F52940EF9C9FEEC0A33F5464.edm" hidden="1">#REF!</definedName>
    <definedName name="_bdm.D904C3CBF09D4D92A262CC40FA02F066.edm" hidden="1">#REF!</definedName>
    <definedName name="_bdm.D90F51842996479BA791867A35815B7D.edm" hidden="1">#REF!</definedName>
    <definedName name="_bdm.D92FB2A1DC1A4055B54EA253E7EF5C75.edm" hidden="1">#REF!</definedName>
    <definedName name="_bdm.D9348B74E64349E3A8C4BEAF291DF434.edm" hidden="1">#REF!</definedName>
    <definedName name="_bdm.D93AF702718A44509CCDDF3A9609B534.edm" hidden="1">#REF!</definedName>
    <definedName name="_bdm.D974F21BFC634D1787EE43A5762DA55E.edm" hidden="1">#REF!</definedName>
    <definedName name="_bdm.D97FBDB2FEBF42B89AC6389167BBEEB6.edm" hidden="1">#REF!</definedName>
    <definedName name="_bdm.D990F8250B0A469E8402985778FF61DC.edm" hidden="1">#REF!</definedName>
    <definedName name="_bdm.D992C1917C8B4C94A34B66F2D6A249B4.edm" hidden="1">#REF!</definedName>
    <definedName name="_bdm.D99321A0E1F64DAEA41D4012B3365421.edm" hidden="1">#REF!</definedName>
    <definedName name="_bdm.D9938946271E449B84E7B57FA5CA4505.edm" hidden="1">#REF!</definedName>
    <definedName name="_bdm.D997E4C138CE4C0E91EB5F2090DCC59C.edm" hidden="1">#REF!</definedName>
    <definedName name="_bdm.D9A0C984FBD54AF796B6C5AF27DB9D50.edm" hidden="1">#REF!</definedName>
    <definedName name="_bdm.D9A10B89ED6448AFB6BB9344ECE1AD5D.edm" hidden="1">#REF!</definedName>
    <definedName name="_bdm.D9AC7CB8B043470CBFC3A974A7767918.edm" hidden="1">#REF!</definedName>
    <definedName name="_bdm.D9AF8BD719BD428CA43DB4932687F040.edm" hidden="1">#REF!</definedName>
    <definedName name="_bdm.D9B422F0C4924B3090B6932237330C2E.edm" hidden="1">#REF!</definedName>
    <definedName name="_bdm.D9B87BD0206D49A08119015EE5299248.edm" hidden="1">#REF!</definedName>
    <definedName name="_bdm.D9C352EBA37C4532840C41BA4933AB07.edm" hidden="1">#REF!</definedName>
    <definedName name="_bdm.D9C6ED92CC58430590929AD5C588D6AF.edm" hidden="1">#REF!</definedName>
    <definedName name="_bdm.D9CD004F7D49400988A38CAB2EE656E5.edm" hidden="1">#REF!</definedName>
    <definedName name="_bdm.D9CF228B64B04DA282C307868FA70561.edm" hidden="1">#REF!</definedName>
    <definedName name="_bdm.D9D484DD62F84C59A1CC8F50A8F7319C.edm" hidden="1">#REF!</definedName>
    <definedName name="_bdm.D9E7FC5E004C4704A3D645DE4AAF4BD0.edm" hidden="1">#REF!</definedName>
    <definedName name="_bdm.D9EC900871B54EF4865C4542A50F7AB1.edm" hidden="1">#REF!</definedName>
    <definedName name="_bdm.D9ED5E87630D43BDBB162C4C684AF0C9.edm" hidden="1">#REF!</definedName>
    <definedName name="_bdm.DA010B95B77845339A41ECC273E5B4D5.edm" hidden="1">#REF!</definedName>
    <definedName name="_bdm.DA01324472FA4BF7A231509E005E50BC.edm" hidden="1">#REF!</definedName>
    <definedName name="_bdm.DA033F6430864BBFB2280D1B495C3F17.edm" hidden="1">#REF!</definedName>
    <definedName name="_bdm.DA09EC7B88264B3CACD557C9108716E2.edm" hidden="1">#REF!</definedName>
    <definedName name="_bdm.DA146F70E53B4385A435AED93AED392F.edm" hidden="1">#REF!</definedName>
    <definedName name="_bdm.DA1999602064497BB8EBF15D7353BA6E.edm" hidden="1">#REF!</definedName>
    <definedName name="_bdm.DA222A7B65B147EB9E26E30F8A6A7E69.edm" hidden="1">#REF!</definedName>
    <definedName name="_bdm.DA2ABC8444764282B3EF683287C46C97.edm" hidden="1">#REF!</definedName>
    <definedName name="_bdm.DA3223DB20AE49BCA3EBE90DD93FFFAB.edm" hidden="1">#REF!</definedName>
    <definedName name="_bdm.DA34164071F2487085BB6843B968B8CD.edm" hidden="1">#REF!</definedName>
    <definedName name="_bdm.DA4019478908402BAAEEA5DFF9C3F013.edm" hidden="1">#REF!</definedName>
    <definedName name="_bdm.DA5F298C86304D2F86434FA11518CDC4.edm" hidden="1">#REF!</definedName>
    <definedName name="_bdm.DA85D7CB8A2C4574A39F6EAAE1CF77AB.edm" hidden="1">#REF!</definedName>
    <definedName name="_bdm.DA8BADE834144F0BAFC6B287B08A0D90.edm" hidden="1">#REF!</definedName>
    <definedName name="_bdm.DA8D39784B274129A591FCDBA30558C5.edm" hidden="1">#REF!</definedName>
    <definedName name="_bdm.DAD0E48AEE0A4C1A94BAFD589C8EA11C.edm" hidden="1">#REF!</definedName>
    <definedName name="_bdm.DAE17116FCAE44A99AC81D69328242FD.edm" hidden="1">#REF!</definedName>
    <definedName name="_bdm.DAE98F8A52AE4CF291DB9939F18A47CB.edm" hidden="1">#REF!</definedName>
    <definedName name="_bdm.DAEBFD465E314F3390FF3C607646F29A.edm" hidden="1">#REF!</definedName>
    <definedName name="_bdm.DB016E4667234694B4452D7FAFE72879.edm" hidden="1">#REF!</definedName>
    <definedName name="_bdm.DB0255491F254ED1A7611FE8F300B57F.edm" hidden="1">#REF!</definedName>
    <definedName name="_bdm.DB05DCE4755845A38DB66C15DFB8FB6A.edm" hidden="1">#REF!</definedName>
    <definedName name="_bdm.DB0E126232FE430DB26C3C871C857C0D.edm" hidden="1">#REF!</definedName>
    <definedName name="_bdm.DB2124FAC40A451EB1C46B4A4F3DBBC5.edm" hidden="1">#REF!</definedName>
    <definedName name="_bdm.DB2E4ECA629C4AE38E36C0A1E90907C2.edm" hidden="1">#REF!</definedName>
    <definedName name="_bdm.DB3746B7BCF1472689954F63A0A45DA7.edm" hidden="1">#REF!</definedName>
    <definedName name="_bdm.DB507EA7D1DE471FABDD52F5E31FE6D7.edm" hidden="1">#REF!</definedName>
    <definedName name="_bdm.DB5312F7BA0A4748BC2C08DB3720EFCD.edm" hidden="1">#REF!</definedName>
    <definedName name="_bdm.DB5DA1326CC547C8BA8469251E0E4BD0.edm" hidden="1">#REF!</definedName>
    <definedName name="_bdm.DB5FEF8216194D7CA32EC9A512A404A4.edm" hidden="1">#REF!</definedName>
    <definedName name="_bdm.DB650787FC5B4245A36A9481C34ED9F8.edm" hidden="1">#REF!</definedName>
    <definedName name="_bdm.DB6CD4C0B7E34155BDF362C80BE7C9BD.edm" hidden="1">#REF!</definedName>
    <definedName name="_bdm.DB78D89E78C2405E9DCF697B2654273A.edm" hidden="1">#REF!</definedName>
    <definedName name="_bdm.DB8729CD01F54832A8E1A2595D086123.edm" hidden="1">#REF!</definedName>
    <definedName name="_bdm.DB88F2105A3A4F86939E60D37C0E3D56.edm" hidden="1">#REF!</definedName>
    <definedName name="_bdm.DB8E4A998B1B45C8ACEAD92E31EF8D43.edm" hidden="1">#REF!</definedName>
    <definedName name="_bdm.DB8F6FB4AB7A40F7949EC164983CC2B5.edm" hidden="1">#REF!</definedName>
    <definedName name="_bdm.DB943EE977A74F17B59431C001A85266.edm" hidden="1">#REF!</definedName>
    <definedName name="_bdm.DB9CEDA3741D425DADE1205050969269.edm" hidden="1">#REF!</definedName>
    <definedName name="_bdm.DBA7EF95A0F3405A8D5F384F6F834464.edm" hidden="1">#REF!</definedName>
    <definedName name="_bdm.dbd49c575c9a46d8b0cf794f3a01441f.edm" hidden="1">#REF!</definedName>
    <definedName name="_bdm.DBDD83B6C68B4A478A5BE4BF9C16C2CF.edm" hidden="1">#REF!</definedName>
    <definedName name="_bdm.DBE0A0EB84E3497EA7CCD2ABF1743B06.edm" hidden="1">#REF!</definedName>
    <definedName name="_bdm.DC08369EF76F44A18E8D2907A8B70A6A.edm" hidden="1">#REF!</definedName>
    <definedName name="_bdm.DC1008CDC80946F7A593E5A821321FB4.edm" hidden="1">#REF!</definedName>
    <definedName name="_bdm.DC1CAA1E659340AFB70C2B7A0C039002.edm" hidden="1">#REF!</definedName>
    <definedName name="_bdm.DC37B4DFE9D94D229EE2670652C427F3.edm" hidden="1">#REF!</definedName>
    <definedName name="_bdm.DC384031AA774E88954284E243AC5EE9.edm" hidden="1">#REF!</definedName>
    <definedName name="_bdm.DC4097FFC4EC4C648AD309C2F19E6009.edm" hidden="1">#REF!</definedName>
    <definedName name="_bdm.DC4CDF5F70F04C59AE00BE95682A9458.edm" hidden="1">#REF!</definedName>
    <definedName name="_bdm.dc5001d3c5ae4b3b931ec3d69d24bcd4.edm" hidden="1">#REF!</definedName>
    <definedName name="_bdm.DC52BF0E2E8E459E919102AF9762BC7D.edm" hidden="1">#REF!</definedName>
    <definedName name="_bdm.DC5D8E645B234C9496AFBB896E36EB2A.edm" hidden="1">#REF!</definedName>
    <definedName name="_bdm.DC6A91B984D8495991EDC2400BA79FE9.edm" hidden="1">#REF!</definedName>
    <definedName name="_bdm.DC6E5F78C22745DCA76D23F8B1B5A2AA.edm" hidden="1">#REF!</definedName>
    <definedName name="_bdm.DC72E01BFBCD46448C8EA5C35F2CD9E1.edm" hidden="1">#REF!</definedName>
    <definedName name="_bdm.DC78B857326540D48AFE6A9A0B181366.edm" hidden="1">#REF!</definedName>
    <definedName name="_bdm.DC891569F0974165BA5C2869416F49A7.edm" hidden="1">#REF!</definedName>
    <definedName name="_bdm.DC9EB29FCEDF4BBF9DAB8DC269D2D06E.edm" hidden="1">#REF!</definedName>
    <definedName name="_bdm.DCBCA3654DC94477B16732F2052802BB.edm" hidden="1">#REF!</definedName>
    <definedName name="_bdm.DCC4F9677C714303B91F8DE00EFE4C67.edm" hidden="1">#REF!</definedName>
    <definedName name="_bdm.DCCD8077B35B47B691B59ADA573DD673.edm" hidden="1">#REF!</definedName>
    <definedName name="_bdm.DCD3A13827164A4DA6527FB6187FC05E.edm" hidden="1">#REF!</definedName>
    <definedName name="_bdm.DCDAA4D5E5724210ABC67806BB56C39A.edm" hidden="1">#REF!</definedName>
    <definedName name="_bdm.DCE18F4BEC5D4C71A1134455D28ED4A6.edm" hidden="1">#REF!</definedName>
    <definedName name="_bdm.DCF1B074025E48649FDADD04C9AAB17E.edm" hidden="1">#REF!</definedName>
    <definedName name="_bdm.DCFE778EE6BB44A58506A47988F669C6.edm" hidden="1">#REF!</definedName>
    <definedName name="_bdm.DCFEBE2752904D1C8431E6544957230F.edm" hidden="1">#REF!</definedName>
    <definedName name="_bdm.DD0113E84F454BCF9028ED1229765883.edm" hidden="1">#REF!</definedName>
    <definedName name="_bdm.DD01B3E3EE88477D93A0D4DA3A844A00.edm" hidden="1">#REF!</definedName>
    <definedName name="_bdm.DD04B6C478944B8698B130301E2087B1.edm" hidden="1">#REF!</definedName>
    <definedName name="_bdm.DD1A9E0CD470498485A28778F6E8423D.edm" hidden="1">#REF!</definedName>
    <definedName name="_bdm.DD1C1D61750D465581DE7916B34D859B.edm" hidden="1">#REF!</definedName>
    <definedName name="_bdm.DD1DE690BF2F42EE8C4BC2CD3F29D44E.edm" hidden="1">#REF!</definedName>
    <definedName name="_bdm.DD2B49FB84484210872F27674F294105.edm" hidden="1">#REF!</definedName>
    <definedName name="_bdm.DD2F3B64ED0F43549011FC8A4B0D6018.edm" hidden="1">#REF!</definedName>
    <definedName name="_bdm.DD389CAA03654A2B81A747D973E58118.edm" hidden="1">#REF!</definedName>
    <definedName name="_bdm.DD454B58672941D7B413D3975ABEF15B.edm" hidden="1">#REF!</definedName>
    <definedName name="_bdm.DD568460FF8B44D88C33A325C58C08CC.edm" hidden="1">#REF!</definedName>
    <definedName name="_bdm.DD6899F15C9A44F49B5A6A6D185F7338.edm" hidden="1">#REF!</definedName>
    <definedName name="_bdm.DD6DA33E02C94A5BAF9178C8B4C1F3CA.edm" hidden="1">#REF!</definedName>
    <definedName name="_bdm.DD78C1FF59DF418186DB6E19886F0B1E.edm" hidden="1">#REF!</definedName>
    <definedName name="_bdm.DD7C9B1D1EBD4535AB42C1F889C943F7.edm" hidden="1">#REF!</definedName>
    <definedName name="_bdm.DD8271E575AE405B9AC728F796652A70.edm" hidden="1">#REF!</definedName>
    <definedName name="_bdm.DD8A29E4994246F9BAD3EE38521B9184.edm" hidden="1">#REF!</definedName>
    <definedName name="_bdm.DD8B67602999491E9C3B9815FC5EFFEC.edm" hidden="1">#REF!</definedName>
    <definedName name="_bdm.DD8DCC41539F49059AE700D54860CC33.edm" hidden="1">#REF!</definedName>
    <definedName name="_bdm.DDA2E674529441899ECD98E739CACE87.edm" hidden="1">#REF!</definedName>
    <definedName name="_bdm.DDC009FEB647486D998A97A0E7D5E2C1.edm" hidden="1">#REF!</definedName>
    <definedName name="_bdm.DDD5FC1B23574193BBC695D28A81A6EB.edm" hidden="1">#REF!</definedName>
    <definedName name="_bdm.DE3CE000B72C4A48A96CAE96AE7CA707.edm" hidden="1">#REF!</definedName>
    <definedName name="_bdm.DE42DD62CBC94B2EA9DF525E2490C0C6.edm" hidden="1">#REF!</definedName>
    <definedName name="_bdm.DE4CE511E34E4967B5B3573110F97197.edm" hidden="1">#REF!</definedName>
    <definedName name="_bdm.DE530279464341378FA38DD968C53565.edm" hidden="1">#REF!</definedName>
    <definedName name="_bdm.DE56488F9DBA40749C9E1E1178DC6A05.edm" hidden="1">#REF!</definedName>
    <definedName name="_bdm.DE5E01A6F18F4BACA4198BFDB00AC1ED.edm" hidden="1">#REF!</definedName>
    <definedName name="_bdm.DE656F6561E94D8EAA0A26400E09ECBE.edm" hidden="1">#REF!</definedName>
    <definedName name="_bdm.DE6B54CDF14A47CFA276079D1036F546.edm" hidden="1">#REF!</definedName>
    <definedName name="_bdm.DEB25EE21FE240588EB3A001F6F4E687.edm" hidden="1">#REF!</definedName>
    <definedName name="_bdm.DEBEBBC41AD444CD96976AB4F8E69F52.edm" hidden="1">#REF!</definedName>
    <definedName name="_bdm.DECC2C3178D7407C814630F503AA77B7.edm" hidden="1">#REF!</definedName>
    <definedName name="_bdm.DECE0039236F473D995634C3235BC373.edm" hidden="1">#REF!</definedName>
    <definedName name="_bdm.DED388E6477E4E98A8B5B434242C6FBE.edm" hidden="1">#REF!</definedName>
    <definedName name="_bdm.DEDEDE2D283045AD952D26A8B71CE8CB.edm" hidden="1">#REF!</definedName>
    <definedName name="_bdm.DEFED6B6130343559677B92F16273FAE.edm" hidden="1">#REF!</definedName>
    <definedName name="_bdm.DF040D19EB284F8AAB3CDBD0EABDBE6C.edm" hidden="1">#REF!</definedName>
    <definedName name="_bdm.DF135D33BC99432DAFFF972E242620B7.edm" hidden="1">#REF!</definedName>
    <definedName name="_bdm.DF162E9E9AAE4998AF3CF1C5679A4270.edm" hidden="1">#REF!</definedName>
    <definedName name="_bdm.DF18E26F5AAE4EE4B292CB4F3E620D0C.edm" hidden="1">#REF!</definedName>
    <definedName name="_bdm.df240998369549fc9fc69bcb00c07fc6.edm" hidden="1">#REF!</definedName>
    <definedName name="_bdm.DF2AFB1F4B3B40D493D8BE2DFE6DA5DA.edm" hidden="1">#REF!</definedName>
    <definedName name="_bdm.DF32DCE165114EF184D34760DCC32514.edm" hidden="1">#REF!</definedName>
    <definedName name="_bdm.DF39B0092FB3445D9803AAAFAC9A42AD.edm" hidden="1">#REF!</definedName>
    <definedName name="_bdm.DF46AB908477400C9E18094ED76FDCB3.edm" hidden="1">#REF!</definedName>
    <definedName name="_bdm.DF496310D26D4794AD679E3F7D7EC41E.edm" hidden="1">#REF!</definedName>
    <definedName name="_bdm.DF64F95CB24E4CAE891D4361302C9433.edm" hidden="1">#REF!</definedName>
    <definedName name="_bdm.DF767602A24A4C919157704BCF71A720.edm" hidden="1">#REF!</definedName>
    <definedName name="_bdm.DF954664F31645F6AAB0B909E9F039DB.edm" hidden="1">#REF!</definedName>
    <definedName name="_bdm.DFA8A46DAB4948ABB00A8D5B062BC0B9.edm" hidden="1">#REF!</definedName>
    <definedName name="_bdm.DFB7707D912944B7B720A2A45533487B.edm" hidden="1">#REF!</definedName>
    <definedName name="_bdm.DFB888AF34DB4E12BC46D39C82DBC751.edm" hidden="1">#REF!</definedName>
    <definedName name="_bdm.DFBF5659CA2D4E4FAB6C66B09DC8381A.edm" hidden="1">#REF!</definedName>
    <definedName name="_bdm.DFC5E7D0CC5141CCAC43ED31C7F61F6F.edm" hidden="1">#REF!</definedName>
    <definedName name="_bdm.DFD0A277A6B545CDA2B25ACF01149CAA.edm" hidden="1">#REF!</definedName>
    <definedName name="_bdm.DFDF428FA7894A2C835203BCBD7985D8.edm" hidden="1">#REF!</definedName>
    <definedName name="_bdm.DFE34F50E4D445AE835D935C773E18C5.edm" hidden="1">#REF!</definedName>
    <definedName name="_bdm.DFE73496FD2C4BF5994677E199BD9FE9.edm" hidden="1">#REF!</definedName>
    <definedName name="_bdm.DFE8FFD09303400EAB749C2951AE4266.edm" hidden="1">#REF!</definedName>
    <definedName name="_bdm.DFE90395531A4BFFB15C87F628B21B5F.edm" hidden="1">#REF!</definedName>
    <definedName name="_bdm.DFE9D8C57A0F4F5499AD22A517417975.edm" hidden="1">#REF!</definedName>
    <definedName name="_bdm.DFF312FE7E9643D78CC5E27E1827B14F.edm" hidden="1">#REF!</definedName>
    <definedName name="_bdm.DFF4407120E04F5A8FE488A6D22AF0BE.edm" hidden="1">#REF!</definedName>
    <definedName name="_bdm.DFF67368CECA4566B686ABDFECBF144D.edm" hidden="1">#REF!</definedName>
    <definedName name="_bdm.DFF86EDD4932453A81054CC9D2692351.edm" hidden="1">#REF!</definedName>
    <definedName name="_bdm.E00BC81E1F0D49F0B6550A9312680AE6.edm" hidden="1">#REF!</definedName>
    <definedName name="_bdm.E0138328640B4A9BB1AE2D3ABEB7D259.edm" hidden="1">#REF!</definedName>
    <definedName name="_bdm.E03AAC07C88A4BCCA2C6B31C9D25FB7C.edm" hidden="1">#REF!</definedName>
    <definedName name="_bdm.E03DA60FF567449C93B70888B92505E0.edm" hidden="1">#REF!</definedName>
    <definedName name="_bdm.E050270FA497460A9B1B4DD18270F5C5.edm" hidden="1">#REF!</definedName>
    <definedName name="_bdm.E052ABC2984343119CAA7AE17F7077F2.edm" hidden="1">#REF!</definedName>
    <definedName name="_bdm.E05C1558B13945E694AB4444FB4145EB.edm" hidden="1">#REF!</definedName>
    <definedName name="_bdm.e067a529ac484917871e355150cffe1d.edm" hidden="1">#REF!</definedName>
    <definedName name="_bdm.E0898CF2E27F4A4CAAAEF3BFC518D624.edm" hidden="1">#REF!</definedName>
    <definedName name="_bdm.E08C6AE9FCD445C9B4183A36947EE953.edm" hidden="1">#REF!</definedName>
    <definedName name="_bdm.E09401611BCE4E85A0AE6BDE8D1A410B.edm" hidden="1">#REF!</definedName>
    <definedName name="_bdm.E09AE376293B40F783FAA51D1E4AD1E6.edm" hidden="1">#REF!</definedName>
    <definedName name="_bdm.E0C822EAF49445129D8D97591F6C620C.edm" hidden="1">#REF!</definedName>
    <definedName name="_bdm.E0C861FE8758449B81F56F9960954FFD.edm" hidden="1">#REF!</definedName>
    <definedName name="_bdm.E0D4976F393A443094E4CBBA63EFBC77.edm" hidden="1">#REF!</definedName>
    <definedName name="_bdm.E0D7487D4D1C4E9994E1DFD5519DF35D.edm" hidden="1">#REF!</definedName>
    <definedName name="_bdm.E0E636D2A6C944F6AC9D903A168B7EDF.edm" hidden="1">#REF!</definedName>
    <definedName name="_bdm.E122EC594DB8412C9ABF03E544211AFC.edm" hidden="1">#REF!</definedName>
    <definedName name="_bdm.E125F8DC24684B57BDC7C5B335ECA609.edm" hidden="1">#REF!</definedName>
    <definedName name="_bdm.E12651E316D1434C8FD878C5DEC78EFC.edm" hidden="1">#REF!</definedName>
    <definedName name="_bdm.E1310C72EF4B4954B548C39CB48E8731.edm" hidden="1">#REF!</definedName>
    <definedName name="_bdm.E13806ED3E8B489BBAFB799FDC63D191.edm" hidden="1">#REF!</definedName>
    <definedName name="_bdm.E13DF1B475B842FF9EB57D8AFC144210.edm" hidden="1">#REF!</definedName>
    <definedName name="_bdm.E1475CF01EB74FBE89C95F8C428BBB7D.edm" hidden="1">#REF!</definedName>
    <definedName name="_bdm.E1528D11D89648B1B91C4730EF794B63.edm" hidden="1">#REF!</definedName>
    <definedName name="_bdm.E1603059EF034D928EB668B1D3E0FF02.edm" hidden="1">#REF!</definedName>
    <definedName name="_bdm.E162AD0EAC1A4FF68BD907F2520A522B.edm" hidden="1">#REF!</definedName>
    <definedName name="_bdm.E1640A10927C45CAB9F3A9D1CC92862E.edm" hidden="1">#REF!</definedName>
    <definedName name="_bdm.E1697AAF2E4349098AB962EB4D16D76E.edm" hidden="1">#REF!</definedName>
    <definedName name="_bdm.E175B1B7D23C47DD9ED0BE926DB1049B.edm" hidden="1">#REF!</definedName>
    <definedName name="_bdm.E17A1069934148D38816AB25E43EF9D1.edm" hidden="1">#REF!</definedName>
    <definedName name="_bdm.E17C8056D6C1407D8F7E8A2949EE3E8B.edm" hidden="1">#REF!</definedName>
    <definedName name="_bdm.E18087D67C0A40BEAEEFA78924C638C0.edm" hidden="1">#REF!</definedName>
    <definedName name="_bdm.E182200661F445FAA46535AC653FDD04.edm" hidden="1">#REF!</definedName>
    <definedName name="_bdm.E187831A9C9F4E6D8453F2BA6C728722.edm" hidden="1">#REF!</definedName>
    <definedName name="_bdm.E188599EF0514881AC964E6C16EE5F37.edm" hidden="1">#REF!</definedName>
    <definedName name="_bdm.E1904492139F4665846C671239259355.edm" hidden="1">#REF!</definedName>
    <definedName name="_bdm.E1A2B420FD06462CAB4AD49C72721F1E.edm" hidden="1">#REF!</definedName>
    <definedName name="_bdm.E1A8D1AAB6A24C9EAF590E8AAA3B53B3.edm" hidden="1">#REF!</definedName>
    <definedName name="_bdm.E1B2080C39564286AD08197C45B3934C.edm" hidden="1">#REF!</definedName>
    <definedName name="_bdm.E1BF8FAB5CED47B9AAB6F0C594C4278F.edm" hidden="1">#REF!</definedName>
    <definedName name="_bdm.E1C5051BCF4C42DEA4F92C4280349FFF.edm" hidden="1">#REF!</definedName>
    <definedName name="_bdm.E1D8182448FC4BF58D9A8034162B4AFD.edm" hidden="1">#REF!</definedName>
    <definedName name="_bdm.E1F7F30AAF484F9F9A325FE87EC3C45E.edm" hidden="1">#REF!</definedName>
    <definedName name="_bdm.E1FAFF4006FF491F83D77836A8A41D5D.edm" hidden="1">#REF!</definedName>
    <definedName name="_bdm.E1FCD76726DF4D96BB3AE8243F359050.edm" hidden="1">#REF!</definedName>
    <definedName name="_bdm.E2024133BAC341D6A8D4A084A2BF7DE7.edm" hidden="1">#REF!</definedName>
    <definedName name="_bdm.E20531AF68AC460F933DFC18916D07C4.edm" hidden="1">#REF!</definedName>
    <definedName name="_bdm.E20FC8C4E97848259F1BC7B46231F57E.edm" hidden="1">#REF!</definedName>
    <definedName name="_bdm.E221577121304573830E24E5DCBB70C5.edm" hidden="1">#REF!</definedName>
    <definedName name="_bdm.E22B0BF367E743958EF9A346A39C7BAC.edm" hidden="1">#REF!</definedName>
    <definedName name="_bdm.E237102191744F618C531C157EAE04CF.edm" hidden="1">#REF!</definedName>
    <definedName name="_bdm.E23A9B3CE81E431C8CFD739E176E0C7D.edm" hidden="1">#REF!</definedName>
    <definedName name="_bdm.E24F9C7FD21D4A1A8033E16F47C8686F.edm" hidden="1">#REF!</definedName>
    <definedName name="_bdm.E253436BEAD94B81BBF10FE34F264AC7.edm" hidden="1">#REF!</definedName>
    <definedName name="_bdm.E25FC6337DF74FE9BCF6CFD7EE616B4D.edm" hidden="1">#REF!</definedName>
    <definedName name="_bdm.E26531E208464E54B3178304EFEF97F4.edm" hidden="1">#REF!</definedName>
    <definedName name="_bdm.E2794B93A9A545559CDB02A3DFEBA5F3.edm" hidden="1">#REF!</definedName>
    <definedName name="_bdm.E2A281A19A884535AFB71D7860410747.edm" hidden="1">#REF!</definedName>
    <definedName name="_bdm.E2AF06792538420E80D13AB7F059535D.edm" hidden="1">#REF!</definedName>
    <definedName name="_bdm.E2B1E625429C413297A17C63CCD2F36B.edm" hidden="1">#REF!</definedName>
    <definedName name="_bdm.E2B6B525FDB1418FB1BD924CD3B90BB5.edm" hidden="1">#REF!</definedName>
    <definedName name="_bdm.E2CEEC4444154518993E025870EF4892.edm" hidden="1">#REF!</definedName>
    <definedName name="_bdm.E2DC3EBC8F054A978E135A41DF56910A.edm" hidden="1">#REF!</definedName>
    <definedName name="_bdm.E2DF3001A3594724B6059D7EC072F16F.edm" hidden="1">#REF!</definedName>
    <definedName name="_bdm.E2DFB23A41D64B54BBCEBB3BFD141E41.edm" hidden="1">#REF!</definedName>
    <definedName name="_bdm.E2E421A03AD041BCBF7B07B1874DDD23.edm" hidden="1">#REF!</definedName>
    <definedName name="_bdm.E2E84697BF9743D1A142BC6C8A506CFB.edm" hidden="1">#REF!</definedName>
    <definedName name="_bdm.E2FF87C922B74026819384E9C9B5D188.edm" hidden="1">#REF!</definedName>
    <definedName name="_bdm.E30041D8D3934D5CBC80919F063AD494.edm" hidden="1">#REF!</definedName>
    <definedName name="_bdm.E30312F0930B4882B160B98359775B6A.edm" hidden="1">#REF!</definedName>
    <definedName name="_bdm.E3085703B56F434897A6ADA920438181.edm" hidden="1">#REF!</definedName>
    <definedName name="_bdm.E30A580C1BB04113BE1CEDEB81569325.edm" hidden="1">#REF!</definedName>
    <definedName name="_bdm.E318A0530C834D8A898A30F6287C67AB.edm" hidden="1">#REF!</definedName>
    <definedName name="_bdm.E32D7037E5F84085AD2813386A15CA62.edm" hidden="1">#REF!</definedName>
    <definedName name="_bdm.E330DAFDCA07476CBD36ACB3AEAC6E35.edm" hidden="1">#REF!</definedName>
    <definedName name="_bdm.E351888BAD014BDB8F88148D2E784E44.edm" hidden="1">#REF!</definedName>
    <definedName name="_bdm.E352003458C3432CA8087024E864CB21.edm" hidden="1">#REF!</definedName>
    <definedName name="_bdm.E35DA8D1E9EA452EA3E9FC7294BD4775.edm" hidden="1">#REF!</definedName>
    <definedName name="_bdm.E36E1B9EDF58498EA80E7A7282253651.edm" hidden="1">#REF!</definedName>
    <definedName name="_bdm.E371543091424DD992CDACA6790D7BC2.edm" hidden="1">#REF!</definedName>
    <definedName name="_bdm.E372972260D14FFCAF80F85588638768.edm" hidden="1">#REF!</definedName>
    <definedName name="_bdm.E37DE86DB6934CA3BA570544C94A0484.edm" hidden="1">#REF!</definedName>
    <definedName name="_bdm.E3822E935EAF4CB0AC051033C58D71C9.edm" hidden="1">#REF!</definedName>
    <definedName name="_bdm.E3917E379A174313B7EADE1A8302969A.edm" hidden="1">#REF!</definedName>
    <definedName name="_bdm.E3981FCDB1A64678B772DB791513FB9C.edm" hidden="1">#REF!</definedName>
    <definedName name="_bdm.E3E418FBE2B64C37A34B350B438485A2.edm" hidden="1">#REF!</definedName>
    <definedName name="_bdm.E3E82CE567AB43DB87EDA96F052B5471.edm" hidden="1">#REF!</definedName>
    <definedName name="_bdm.E3F5C5E305394626B9DBE62FE16982D7.edm" hidden="1">#REF!</definedName>
    <definedName name="_bdm.E3F80E6AF92B4003B2E9DC28FE09BD19.edm" hidden="1">#REF!</definedName>
    <definedName name="_bdm.E4176177E022424A85FBA9F64BA0B30C.edm" hidden="1">#REF!</definedName>
    <definedName name="_bdm.E41F60B53CAB4D0F8CE4121718F9823B.edm" hidden="1">#REF!</definedName>
    <definedName name="_bdm.E41FEAAC0A1F441D8A2CB21B85EC71AE.edm" hidden="1">#REF!</definedName>
    <definedName name="_bdm.E4405207E9024A49A540CB34159594EE.edm" hidden="1">#REF!</definedName>
    <definedName name="_bdm.E445C8F4A7EE4BFF8831450EB8447B8D.edm" hidden="1">#REF!</definedName>
    <definedName name="_bdm.E44CF72909C848F38D0989366E8F05EB.edm" hidden="1">#REF!</definedName>
    <definedName name="_bdm.E45565723C8B46F499DFF9BD7576152B.edm" hidden="1">#REF!</definedName>
    <definedName name="_bdm.E4568E0C8898486B8BF9D7444A079B70.edm" hidden="1">#REF!</definedName>
    <definedName name="_bdm.E4582E8252E146898189D893945A00FF.edm" hidden="1">#REF!</definedName>
    <definedName name="_bdm.E465F3B06D524CBC9B2AD62AF12D67DE.edm" hidden="1">#REF!</definedName>
    <definedName name="_bdm.E48A472EBA584EF4A7A2C5A45212E5D3.edm" hidden="1">#REF!</definedName>
    <definedName name="_bdm.E48AC93694614A15BFC49B9300B75722.edm" hidden="1">#REF!</definedName>
    <definedName name="_bdm.E4917623469E4694BD8DC737E72C969D.edm" hidden="1">#REF!</definedName>
    <definedName name="_bdm.E49193F7998243D29974D30A25CF9856.edm" hidden="1">#REF!</definedName>
    <definedName name="_bdm.E494ED05C9FD4AF882608A2C6F33DA6C.edm" hidden="1">#REF!</definedName>
    <definedName name="_bdm.E4A90821B5B04D048405F664C41B6CD2.edm" hidden="1">#REF!</definedName>
    <definedName name="_bdm.E4B30CAB4EAC460AA493F3C4A02F6471.edm" hidden="1">#REF!</definedName>
    <definedName name="_bdm.E4BFF86602DA467E9CF93E1050A4A6D3.edm" hidden="1">#REF!</definedName>
    <definedName name="_bdm.E4E5C4A0E9B842159F6BB9BB06F511FB.edm" hidden="1">#REF!</definedName>
    <definedName name="_bdm.E4E7BAECE750480B96474488F3E8BA54.edm" hidden="1">#REF!</definedName>
    <definedName name="_bdm.E4F6170B7D544B75A24DF45D08340FC1.edm" hidden="1">#REF!</definedName>
    <definedName name="_bdm.E5061AC0A09F4B7DB2659F3E881AEE33.edm" hidden="1">#REF!</definedName>
    <definedName name="_bdm.E51613E253BF46C193ABA20FCAE6D1D4.edm" hidden="1">#REF!</definedName>
    <definedName name="_bdm.E52320DCEF024E4E8C33AE6166420DB0.edm" hidden="1">#REF!</definedName>
    <definedName name="_bdm.E528C8719A1545EBAE9C06F0B75E99C8.edm" hidden="1">#REF!</definedName>
    <definedName name="_bdm.E5346DA1AB1849F0A732AE4BD05299A5.edm" hidden="1">#REF!</definedName>
    <definedName name="_bdm.E55810A954C8444B91C173D842492224.edm" hidden="1">#REF!</definedName>
    <definedName name="_bdm.E560C21A6D8246F9ABEDBAC908EE8930.edm" hidden="1">#REF!</definedName>
    <definedName name="_bdm.E566DAD6CCD648B393920D8596BBE6E0.edm" hidden="1">#REF!</definedName>
    <definedName name="_bdm.E56D40E8EECD4C6C976AC947EDFE4259.edm" hidden="1">#REF!</definedName>
    <definedName name="_bdm.E573BF469BA04809AFB88211FD3609AD.edm" hidden="1">#REF!</definedName>
    <definedName name="_bdm.E587C2B0805843EFB8B7FC0D245ABB5F.edm" hidden="1">#REF!</definedName>
    <definedName name="_bdm.E58941C8644F4236BBE464D8362D973C.edm" hidden="1">#REF!</definedName>
    <definedName name="_bdm.E59060A2824D482181892FF7BFF8225A.edm" hidden="1">#REF!</definedName>
    <definedName name="_bdm.E5956EB44AFE4AA494AF8A61CD6A466D.edm" hidden="1">#REF!</definedName>
    <definedName name="_bdm.E59C7F7EB1694FE59C8547BAF3756F26.edm" hidden="1">#REF!</definedName>
    <definedName name="_bdm.E5A9E02E0EF14D7DB9C8350E76CF4DFA.edm" hidden="1">#REF!</definedName>
    <definedName name="_bdm.E5AEC3E14C5C4524BCA88A15B65C462D.edm" hidden="1">#REF!</definedName>
    <definedName name="_bdm.E5B14D638B084B628E1B742BB41B7963.edm" hidden="1">#REF!</definedName>
    <definedName name="_bdm.E5BC6A7DFAD64A80A9B63559E9F0C8B1.edm" hidden="1">#REF!</definedName>
    <definedName name="_bdm.E5BD92CB05764D02B16D95913C963CEA.edm" hidden="1">#REF!</definedName>
    <definedName name="_bdm.E5C5FBC7EBB34C3588A2A38228E88595.edm" hidden="1">#REF!</definedName>
    <definedName name="_bdm.E5C9603D4C3F4F5BBA2E7A0F78133A79.edm" hidden="1">#REF!</definedName>
    <definedName name="_bdm.E5D1FB44F5454C748C5F9FF19D204BCB.edm" hidden="1">#REF!</definedName>
    <definedName name="_bdm.E5DF209182224E18B3A84C1E59952193.edm" hidden="1">#REF!</definedName>
    <definedName name="_bdm.E5E91FDACF4A4231B3CB3983B79BC10A.edm" hidden="1">#REF!</definedName>
    <definedName name="_bdm.E5F049766A334381B8D6702A4127D73A.edm" hidden="1">#REF!</definedName>
    <definedName name="_bdm.E5F08C9EEC144522B8A196F8F69315B5.edm" hidden="1">#REF!</definedName>
    <definedName name="_bdm.E5F5F1BF87BC410CA43C629FDA17E37E.edm" hidden="1">#REF!</definedName>
    <definedName name="_bdm.E60AF302D9D8432589499B1A206EB176.edm" hidden="1">#REF!</definedName>
    <definedName name="_bdm.E617DA34D83E4AF1A6262D92FCE89088.edm" hidden="1">#REF!</definedName>
    <definedName name="_bdm.E622355F84914A55A436AB6F58622C56.edm" hidden="1">#REF!</definedName>
    <definedName name="_bdm.E62F144B25B441D5BB6FDAE9347E4346.edm" hidden="1">#REF!</definedName>
    <definedName name="_bdm.E65B6BEA6FEE458896C336BA94728B5A.edm" hidden="1">#REF!</definedName>
    <definedName name="_bdm.E66403E4CC7E4890A332F6B4C4D14F6A.edm" hidden="1">#REF!</definedName>
    <definedName name="_bdm.E667F12B687D4384A5C743032DF5DE9B.edm" hidden="1">#REF!</definedName>
    <definedName name="_bdm.E6696354CCDE4C28B2C890E76A3AB932.edm" hidden="1">#REF!</definedName>
    <definedName name="_bdm.E6876646E446401684AE34F98D4699D5.edm" hidden="1">#REF!</definedName>
    <definedName name="_bdm.E68F1DCAF99F4826B22959C1066C9FFC.edm" hidden="1">#REF!</definedName>
    <definedName name="_bdm.E697EA78E3F24996B7A1DC6354CF1FD3.edm" hidden="1">#REF!</definedName>
    <definedName name="_bdm.E6DAE5A95E5B47A9A4FAAC628CCE965D.edm" hidden="1">#REF!</definedName>
    <definedName name="_bdm.E6DE93A8DCDC445F81482A4DD2F81B6B.edm" hidden="1">#REF!</definedName>
    <definedName name="_bdm.E6E14A29DA60480FAD2DE154A3139461.edm" hidden="1">#REF!</definedName>
    <definedName name="_bdm.E702EF378CB34372A7D68D33892A9DA3.edm" hidden="1">#REF!</definedName>
    <definedName name="_bdm.E718CF4D6C5149B9857193029EAFE492.edm" hidden="1">#REF!</definedName>
    <definedName name="_bdm.E71FA622EEB7445DA955A39396DC815E.edm" hidden="1">#REF!</definedName>
    <definedName name="_bdm.E72758CC17D44887AA69BBDC47849789.edm" hidden="1">#REF!</definedName>
    <definedName name="_bdm.E729E28DE2CB45C8A29982C9923188BB.edm" hidden="1">#REF!</definedName>
    <definedName name="_bdm.E74326BF2FFD44148B4DD5D76EF5F3F0.edm" hidden="1">#REF!</definedName>
    <definedName name="_bdm.E7458889CEFA4BF1B59F7CEE34176E0E.edm" hidden="1">#REF!</definedName>
    <definedName name="_bdm.E7539B22BDF84E0C80312C820F0504E9.edm" hidden="1">#REF!</definedName>
    <definedName name="_bdm.E7736A60A41E4A4E85A318BBDE6A7993.edm" hidden="1">#REF!</definedName>
    <definedName name="_bdm.E786546B18104AB58F5093D400863A47.edm" hidden="1">#REF!</definedName>
    <definedName name="_bdm.E786CAF718594CD1ADE7025495F2C965.edm" hidden="1">#REF!</definedName>
    <definedName name="_bdm.E78DA935783041BDAAC625252C14A6E0.edm" hidden="1">#REF!</definedName>
    <definedName name="_bdm.E7B2FF80B44240C8B631DF7C9821F749.edm" hidden="1">#REF!</definedName>
    <definedName name="_bdm.E7B94248D68848938C46DDC4FFC39CA0.edm" hidden="1">#REF!</definedName>
    <definedName name="_bdm.E7BE09BDA48D45788A482E1ACA00EC7B.edm" hidden="1">#REF!</definedName>
    <definedName name="_bdm.E7C0FBCE3DC04EEBA9323FB5E73E3510.edm" hidden="1">#REF!</definedName>
    <definedName name="_bdm.E7C6338D4A7648F6B7EC5122F50DFA52.edm" hidden="1">#REF!</definedName>
    <definedName name="_bdm.E7CDC4B65EF641B5827ED32AEC4FB501.edm" hidden="1">#REF!</definedName>
    <definedName name="_bdm.E7E01D2E4233404288986801503FB0FD.edm" hidden="1">#REF!</definedName>
    <definedName name="_bdm.E7F11B4E71AF47CEA4FA78015473E38C.edm" hidden="1">#REF!</definedName>
    <definedName name="_bdm.E7F410AF7E23463BA8BF2DE0F13FE513.edm" hidden="1">#REF!</definedName>
    <definedName name="_bdm.E7F50FDD04E9455199E262D6D28D8F87.edm" hidden="1">#REF!</definedName>
    <definedName name="_bdm.E7F5A98F930C4EA5A20096353DBA8F4F.edm" hidden="1">#REF!</definedName>
    <definedName name="_bdm.E7FFCE7CD98C41BA8DA263D501B2E95A.edm" hidden="1">#REF!</definedName>
    <definedName name="_bdm.E80FC67D42D54F45AB18023BD44F8F10.edm" hidden="1">#REF!</definedName>
    <definedName name="_bdm.E8200A0D586649D3BC2A9C7BD8A6B748.edm" hidden="1">#REF!</definedName>
    <definedName name="_bdm.E82B98F6933F4B76B35AD81BBEDF9715.edm" hidden="1">#REF!</definedName>
    <definedName name="_bdm.E83FF9DB8E054488B2DFC4BBB3C752B5.edm" hidden="1">#REF!</definedName>
    <definedName name="_bdm.E843DA3A1EAE4A4FACE02EC266CC120D.edm" hidden="1">#REF!</definedName>
    <definedName name="_bdm.E847F35D5ABA427D9003F5D79B15D6A7.edm" hidden="1">#REF!</definedName>
    <definedName name="_bdm.E857FC7C443D49A19DA49F8B4B50D77F.edm" hidden="1">#REF!</definedName>
    <definedName name="_bdm.E85A005104E84D6E9D991F9EA0F844DA.edm" hidden="1">#REF!</definedName>
    <definedName name="_bdm.E865061333D7491DBC8CD509AE5702F1.edm" hidden="1">#REF!</definedName>
    <definedName name="_bdm.E866391A069341C0B43628B309A9ED48.edm" hidden="1">#REF!</definedName>
    <definedName name="_bdm.E86C2BCF19D04448ACBE86904AEB5EC8.edm" hidden="1">#REF!</definedName>
    <definedName name="_bdm.E874BB3164394ED9B264832E4F2C293B.edm" hidden="1">#REF!</definedName>
    <definedName name="_bdm.E87692C40A3542F9A335BCB4E7C02210.edm" hidden="1">#REF!</definedName>
    <definedName name="_bdm.E87CE5F1B7D5424FA0F6565121002B2B.edm" hidden="1">#REF!</definedName>
    <definedName name="_bdm.E87E57FEF9AC41C08E610047813C8779.edm" hidden="1">#REF!</definedName>
    <definedName name="_bdm.E89989BEA9844A8A9E9232125FE5AA52.edm" hidden="1">#REF!</definedName>
    <definedName name="_bdm.E8AFFC9AB876462ABBD5618686FD8A12.edm" hidden="1">#REF!</definedName>
    <definedName name="_bdm.E8B07A2316F5439D936D580A54EBDB47.edm" hidden="1">#REF!</definedName>
    <definedName name="_bdm.E8B9A78A9F154DCE9619EDD9375AD179.edm" hidden="1">#REF!</definedName>
    <definedName name="_bdm.E8CD302023C0454CAC3F0F015E4DDA3D.edm" hidden="1">#REF!</definedName>
    <definedName name="_bdm.E8D6B0F4A57548FBAF1E092D078E0E38.edm" hidden="1">#REF!</definedName>
    <definedName name="_bdm.E8DEBEE6304D4C2D8AF7B933A21A4224.edm" hidden="1">#REF!</definedName>
    <definedName name="_bdm.E8E4C47B42464272B7C29491432C4077.edm" hidden="1">#REF!</definedName>
    <definedName name="_bdm.E8EF159A86504E7A9D9091E547F2F170.edm" hidden="1">#REF!</definedName>
    <definedName name="_bdm.E8FC64D78069471C962BAAEB82336077.edm" hidden="1">#REF!</definedName>
    <definedName name="_bdm.E900339E6DB447958F39086A925806C7.edm" hidden="1">#REF!</definedName>
    <definedName name="_bdm.E912259CF3D74D0EA2FB63EE5E444084.edm" hidden="1">#REF!</definedName>
    <definedName name="_bdm.E91ED91A91DE4C73AFB1A7F5289B8ADD.edm" hidden="1">#REF!</definedName>
    <definedName name="_bdm.E925E27DC69C47F5A4F0FC72BD5DCC01.edm" hidden="1">#REF!</definedName>
    <definedName name="_bdm.E92C3438FC4D4651B6FAE68F104AA48F.edm" hidden="1">#REF!</definedName>
    <definedName name="_bdm.E9337FE577A5455682900A694B450629.edm" hidden="1">#REF!</definedName>
    <definedName name="_bdm.E93A9DFA96284143A634AF3A3E8B6DF7.edm" hidden="1">#REF!</definedName>
    <definedName name="_bdm.E95B72A7179E42008205C8C5E3179C40.edm" hidden="1">#REF!</definedName>
    <definedName name="_bdm.E95FEED873BE4B04B6BC5A36C0047496.edm" hidden="1">#REF!</definedName>
    <definedName name="_bdm.E969EB096F5C4B258C74E792511C6621.edm" hidden="1">#REF!</definedName>
    <definedName name="_bdm.E97A610CF1A54E538A01EFCA80C411B7.edm" hidden="1">#REF!</definedName>
    <definedName name="_bdm.E97F570742CB47A587AE0F2F59A3A014.edm" hidden="1">#REF!</definedName>
    <definedName name="_bdm.E9963ED316BD42D886FA0B287EF935BD.edm" hidden="1">#REF!</definedName>
    <definedName name="_bdm.E9A778A0EA9341E6978A437B7BD9E1AF.edm" hidden="1">#REF!</definedName>
    <definedName name="_bdm.E9A7B2F47DB8475186C6041FD34FB6DF.edm" hidden="1">#REF!</definedName>
    <definedName name="_bdm.E9A825221142497EBE38A7B9974516C2.edm" hidden="1">#REF!</definedName>
    <definedName name="_bdm.E9B74A58A3664D45A42F779771FDFC94.edm" hidden="1">#REF!</definedName>
    <definedName name="_bdm.E9C67A3289F547CEAEA7CAB09244CDC4.edm" hidden="1">#REF!</definedName>
    <definedName name="_bdm.E9CB79FB63FC4F789B6DD9EB59934DAF.edm" hidden="1">#REF!</definedName>
    <definedName name="_bdm.E9CC0A1970CF4A3AA93AD13D7CA345AC.edm" hidden="1">#REF!</definedName>
    <definedName name="_bdm.E9D3D86EE9D64866A3EE71C768EE2A52.edm" hidden="1">#REF!</definedName>
    <definedName name="_bdm.E9D59C7107C940679B0669C74744CD7E.edm" hidden="1">#REF!</definedName>
    <definedName name="_bdm.E9D99C85D5CE42C6B38ECF9F79EECD6C.edm" hidden="1">#REF!</definedName>
    <definedName name="_bdm.E9DE6BA7DD0C40DAA0629B2B6A5F91DE.edm" hidden="1">#REF!</definedName>
    <definedName name="_bdm.E9E97CC508DF4EE4812D148729BEFD73.edm" hidden="1">#REF!</definedName>
    <definedName name="_bdm.E9F0DB6D7ABA4650992536A0315A7A06.edm" hidden="1">#REF!</definedName>
    <definedName name="_bdm.EA0E17FD4A834242B7176D941C855383.edm" hidden="1">#REF!</definedName>
    <definedName name="_bdm.EA1D5A36A6C64E8F8039E1F55316464B.edm" hidden="1">#REF!</definedName>
    <definedName name="_bdm.EA2A32D9A6214E86BA65D4A30AC751CC.edm" hidden="1">#REF!</definedName>
    <definedName name="_bdm.EA2DD61DADF94CC7BD4878B85427E1F4.edm" hidden="1">#REF!</definedName>
    <definedName name="_bdm.EA38D7F71C4B4BE58174DF38FFDFE3E1.edm" hidden="1">#REF!</definedName>
    <definedName name="_bdm.EA423A4EF18A4FF19EE86850944799AB.edm" hidden="1">#REF!</definedName>
    <definedName name="_bdm.EA5608D410FF434983DB0EFA1E5C9CBF.edm" hidden="1">#REF!</definedName>
    <definedName name="_bdm.EA695F960FA64D2FBF6337F3378F8386.edm" hidden="1">#REF!</definedName>
    <definedName name="_bdm.EA69EDD3E6244B0AA721BBAD2F8D8695.edm" hidden="1">#REF!</definedName>
    <definedName name="_bdm.EA75270CF86F451A8CC1498DD659E961.edm" hidden="1">#REF!</definedName>
    <definedName name="_bdm.EA8594D654B8468782DACF88B13F502D.edm" hidden="1">#REF!</definedName>
    <definedName name="_bdm.EA959BEE1ABB44C3AD602064AD7E5239.edm" hidden="1">#REF!</definedName>
    <definedName name="_bdm.EAB189CC39764933912CDFC5C20E424F.edm" hidden="1">#REF!</definedName>
    <definedName name="_bdm.EABD0183BB0C418FAAE11587D80E2F42.edm" hidden="1">#REF!</definedName>
    <definedName name="_bdm.EAC8284D1E824AA18EA6A560F8D42575.edm" hidden="1">#REF!</definedName>
    <definedName name="_bdm.EACD4220B195418D96054938A140D827.edm" hidden="1">#REF!</definedName>
    <definedName name="_bdm.EAD15C5050574DC28952866E80DE2D60.edm" hidden="1">#REF!</definedName>
    <definedName name="_bdm.EAFAC5511FC1427687F690CFDE36C335.edm" hidden="1">#REF!</definedName>
    <definedName name="_bdm.EB0A575143764BEE8BDC267639F14239.edm" hidden="1">#REF!</definedName>
    <definedName name="_bdm.EB0B19823FD7464B876F8B722D15E29F.edm" hidden="1">#REF!</definedName>
    <definedName name="_bdm.EB12BB9F85E14707A30821C568AB8BCD.edm" hidden="1">#REF!</definedName>
    <definedName name="_bdm.EB17FC0F07CC44C0A8595A2469323F7F.edm" hidden="1">#REF!</definedName>
    <definedName name="_bdm.EB24AA8E84D7466CA0E00776364909DE.edm" hidden="1">#REF!</definedName>
    <definedName name="_bdm.EB3585A928F0433EA58C02ED313E4C1B.edm" hidden="1">#REF!</definedName>
    <definedName name="_bdm.EB534DD401844ABD9F6F1FEC177C113A.edm" hidden="1">#REF!</definedName>
    <definedName name="_bdm.EB58D501967E4D3EB27956D5F3032FED.edm" hidden="1">#REF!</definedName>
    <definedName name="_bdm.EB6BF0E694144F89A58E908A87BC250A.edm" hidden="1">#REF!</definedName>
    <definedName name="_bdm.EB75EBA0B005423C8BB1F62F4C7D2323.edm" hidden="1">#REF!</definedName>
    <definedName name="_bdm.EB7824099AA64E3DBB0936C022F8ED97.edm" hidden="1">#REF!</definedName>
    <definedName name="_bdm.EB7DFB69FEF94238A7DAB8BAA40E26AD.edm" hidden="1">#REF!</definedName>
    <definedName name="_bdm.EB8E510AEF1B4C7799F76FD67D89B8EA.edm" hidden="1">#REF!</definedName>
    <definedName name="_bdm.EB9CDECC53074A24A3ED511F820D7DA8.edm" hidden="1">#REF!</definedName>
    <definedName name="_bdm.EBA38A854A214E5DB3BB85ECB128254C.edm" hidden="1">#REF!</definedName>
    <definedName name="_bdm.EBA6A7AB004746F6A0FF06AA29B8A9FE.edm" hidden="1">#REF!</definedName>
    <definedName name="_bdm.EBA73D6CF14E4FF6976BCE3E53C767C2.edm" hidden="1">#REF!</definedName>
    <definedName name="_bdm.EBB21C28D3B74CBE848E453B0BD12AED.edm" hidden="1">#REF!</definedName>
    <definedName name="_bdm.EBB24BEC7EC84C228C89282732C561DF.edm" hidden="1">#REF!</definedName>
    <definedName name="_bdm.EBD6AE141D35425DB1AECF4BA3E54B47.edm" hidden="1">#REF!</definedName>
    <definedName name="_bdm.EBD6BF2741294F8DBDE99AF5264F3910.edm" hidden="1">#REF!</definedName>
    <definedName name="_bdm.EBE37418A386477589CA49DB5603637D.edm" hidden="1">#REF!</definedName>
    <definedName name="_bdm.EBE37DDE866F467BBD3F44102E554716.edm" hidden="1">#REF!</definedName>
    <definedName name="_bdm.EBF3ACB1E41A41BDAF45D7A0D77EFFA7.edm" hidden="1">#REF!</definedName>
    <definedName name="_bdm.EC33795321B34D17ADAB05497BD1AF84.edm" hidden="1">#REF!</definedName>
    <definedName name="_bdm.EC4152A1C1E64FBDB8EC5A5DB711D868.edm" hidden="1">#REF!</definedName>
    <definedName name="_bdm.EC52A48900AD41A890D9C2D3B3F0370B.edm" hidden="1">#REF!</definedName>
    <definedName name="_bdm.EC56321C1B174E4C96286000CF9968EC.edm" hidden="1">#REF!</definedName>
    <definedName name="_bdm.EC6A211DA01F4FDDAE9FFFBED7E90FA9.edm" hidden="1">#REF!</definedName>
    <definedName name="_bdm.EC6CB0894ED14C2AB2EBFCA39E5C524B.edm" hidden="1">#REF!</definedName>
    <definedName name="_bdm.EC811DA600684CD699C1C2FD4665D283.edm" hidden="1">#REF!</definedName>
    <definedName name="_bdm.EC8D61DC1547481EBABC0BCBCC2829CB.edm" hidden="1">#REF!</definedName>
    <definedName name="_bdm.EC991C945E2A41F6A24B31198CB07255.edm" hidden="1">#REF!</definedName>
    <definedName name="_bdm.ECA4EA5CEE1C4B0E9021EFB6917965D2.edm" hidden="1">#REF!</definedName>
    <definedName name="_bdm.ECD66D0D94854853A3621365AE7184D1.edm" hidden="1">#REF!</definedName>
    <definedName name="_bdm.ECE3B3C257474710B4CD7B369B7C274D.edm" hidden="1">#REF!</definedName>
    <definedName name="_bdm.ECE8DEF94F144DFFB6903C2CF30B4502.edm" hidden="1">#REF!</definedName>
    <definedName name="_bdm.ED084728F81D47C19669524B9216066A.edm" hidden="1">#REF!</definedName>
    <definedName name="_bdm.ED0FFDAD79834275A7EF013409D7E65E.edm" hidden="1">#REF!</definedName>
    <definedName name="_bdm.ED1C5AA4F0DA4C0A8B9FDDC1F7C87202.edm" hidden="1">#REF!</definedName>
    <definedName name="_bdm.ED1F342BFC5940F59C2CB96500BE6F6D.edm" hidden="1">#REF!</definedName>
    <definedName name="_bdm.ED1F716748EF432EB5B92612B2D56A83.edm" hidden="1">#REF!</definedName>
    <definedName name="_bdm.ED21B25CA0CE4C559DE4D24D2FD838EB.edm" hidden="1">#REF!</definedName>
    <definedName name="_bdm.ED421CCF5D5442439D427A312717D26B.edm" hidden="1">#REF!</definedName>
    <definedName name="_bdm.ED4B9F31358146FD980D8847C99EE2CB.edm" hidden="1">#REF!</definedName>
    <definedName name="_bdm.ED500667EC39423493E958D4AA13BBDA.edm" hidden="1">#REF!</definedName>
    <definedName name="_bdm.ED563C1B40C046A4A6F7933E8623EF06.edm" hidden="1">#REF!</definedName>
    <definedName name="_bdm.ED6340A6F31B4616BB1C34A656829C9C.edm" hidden="1">#REF!</definedName>
    <definedName name="_bdm.ED6686A1E7BE4CBC8D7F71FD96FDB8BC.edm" hidden="1">#REF!</definedName>
    <definedName name="_bdm.ED7180D0C65D493EBCCA8671EFB36509.edm" hidden="1">#REF!</definedName>
    <definedName name="_bdm.ED7906094E4F4D17B31D2C16DF59D6FB.edm" hidden="1">#REF!</definedName>
    <definedName name="_bdm.ED7E385C917840E6A2AFA2E00940C895.edm" hidden="1">#REF!</definedName>
    <definedName name="_bdm.ED86793803FD460CB15133567D1A7EB9.edm" hidden="1">#REF!</definedName>
    <definedName name="_bdm.ED87D16BCA6F47BF83E87467E9CF9960.edm" hidden="1">#REF!</definedName>
    <definedName name="_bdm.ED8DE73FBC0646618F9BD35B76972CA9.edm" hidden="1">#REF!</definedName>
    <definedName name="_bdm.ED8F877EE38B4AE9B80628018E5BB408.edm" hidden="1">#REF!</definedName>
    <definedName name="_bdm.ED936FA67C1445F89C8A8E210DF70B96.edm" hidden="1">#REF!</definedName>
    <definedName name="_bdm.EDBF94E9FB3F4180B974B7BB531E9BE1.edm" hidden="1">#REF!</definedName>
    <definedName name="_bdm.EDC1AABF3D614A589493EED47F2BE2BB.edm" hidden="1">#REF!</definedName>
    <definedName name="_bdm.EDC72E6C53144D55A8ABD9400FBD84C6.edm" hidden="1">#REF!</definedName>
    <definedName name="_bdm.EDC8B31B198F48C291FDDB1B8137DA8E.edm" hidden="1">#REF!</definedName>
    <definedName name="_bdm.EDDD43CE9C184706BC244063C795B1FF.edm" hidden="1">#REF!</definedName>
    <definedName name="_bdm.EDEDCFE22D784F54AAEB51DCE1494598.edm" hidden="1">#REF!</definedName>
    <definedName name="_bdm.EE0774758ADA4C4E88CC342C61C4B06F.edm" hidden="1">#REF!</definedName>
    <definedName name="_bdm.EE11873DC7144E80920C90EABFF5BD82.edm" hidden="1">#REF!</definedName>
    <definedName name="_bdm.EE16BAB9AA1740178E2141EC477394BC.edm" hidden="1">#REF!</definedName>
    <definedName name="_bdm.EE2BA30C171A4565A393AC0B340DDA92.edm" hidden="1">#REF!</definedName>
    <definedName name="_bdm.EE318F0742B44D5CAEAF46101A4ABEF0.edm" hidden="1">#REF!</definedName>
    <definedName name="_bdm.EE31F0A1DB1C45C79C62A69CF4DE8FD1.edm" hidden="1">#REF!</definedName>
    <definedName name="_bdm.ee3558b9fc27425ebcba9d20189c8eb0.edm" hidden="1">#REF!</definedName>
    <definedName name="_bdm.EE4FAA0877C949A1A6D58B9CC975E2B9.edm" hidden="1">#REF!</definedName>
    <definedName name="_bdm.EE5F20A1947A4B818DF50086610ED5B4.edm" hidden="1">#REF!</definedName>
    <definedName name="_bdm.EE6B6089D93A40A88F0FE058C4F951F1.edm" hidden="1">#REF!</definedName>
    <definedName name="_bdm.EE8419F04893415280A36F08503033A0.edm" hidden="1">#REF!</definedName>
    <definedName name="_bdm.EE87FE93FFF84941A7AA1F3C9E98D230.edm" hidden="1">#REF!</definedName>
    <definedName name="_bdm.EE91C09AD0FB40AA8F01AA04031114C2.edm" hidden="1">#REF!</definedName>
    <definedName name="_bdm.EE924F81B38442FF9B3C8D369691A86D.edm" hidden="1">#REF!</definedName>
    <definedName name="_bdm.EEA3ED8B62AC4E6D809F89DD07B08711.edm" hidden="1">#REF!</definedName>
    <definedName name="_bdm.EEB8556C9C324BEE85BC7C7167F43230.edm" hidden="1">#REF!</definedName>
    <definedName name="_bdm.EED1B741CE5D482EB4327C2AFB8C4C36.edm" hidden="1">#REF!</definedName>
    <definedName name="_bdm.EED5F13B207F4FEA95A9D339B6C6A22A.edm" hidden="1">#REF!</definedName>
    <definedName name="_bdm.EEE0FA5B1BC94300A6AF0F32052245C9.edm" hidden="1">#REF!</definedName>
    <definedName name="_bdm.EEE4085BC2674E418178E792CA2EF4E8.edm" hidden="1">#REF!</definedName>
    <definedName name="_bdm.EEE90793B4B2446B8CB984B0146C7F2F.edm" hidden="1">#REF!</definedName>
    <definedName name="_bdm.EEEAC05C827542EE96CCFFF2BD3AACF6.edm" hidden="1">#REF!</definedName>
    <definedName name="_bdm.EEFD699FFDF84D4E82D38FB3F6198D5F.edm" hidden="1">#REF!</definedName>
    <definedName name="_bdm.EF0108BAB8A2461CBDD5F0E970A25D1E.edm" hidden="1">#REF!</definedName>
    <definedName name="_bdm.EF022734723B4F5484408E3B4022E42E.edm" hidden="1">#REF!</definedName>
    <definedName name="_bdm.EF2BAA7EC289493EB0E568EF2E3A9D36.edm" hidden="1">#REF!</definedName>
    <definedName name="_bdm.EF3AA3142A7D473BA98072895BB306E8.edm" hidden="1">#REF!</definedName>
    <definedName name="_bdm.EF4B5FD78D864BA9902289061F34969A.edm" hidden="1">#REF!</definedName>
    <definedName name="_bdm.EF583316EF9241869E4666DF09B6718C.edm" hidden="1">#REF!</definedName>
    <definedName name="_bdm.EF762B5271D54CDFBBD46235E7BB918C.edm" hidden="1">#REF!</definedName>
    <definedName name="_bdm.EF809BEF11B44937B0E124F8E078E90A.edm" hidden="1">#REF!</definedName>
    <definedName name="_bdm.EF86D76B0ED04734AF0E8CCB05256D14.edm" hidden="1">#REF!</definedName>
    <definedName name="_bdm.EFA8D5D199E84D1A994EDF0D8EFC0BED.edm" hidden="1">#REF!</definedName>
    <definedName name="_bdm.EFB0F65EE08D4C9E9EA1482B2EB6765D.edm" hidden="1">#REF!</definedName>
    <definedName name="_bdm.EFCA7B36644C475AACAF8326DB2C591C.edm" hidden="1">#REF!</definedName>
    <definedName name="_bdm.EFD2D6CDAA3F45E68E221671B2B73A3A.edm" hidden="1">#REF!</definedName>
    <definedName name="_bdm.EFEA7F794A52419584CE696B37617ABD.edm" hidden="1">#REF!</definedName>
    <definedName name="_bdm.F008C83DEA234357A263604BB2FF95ED.edm" hidden="1">#REF!</definedName>
    <definedName name="_bdm.F008E7B810E143F1B24D960600593BFD.edm" hidden="1">#REF!</definedName>
    <definedName name="_bdm.F009F8B56E4E4838A5E1E694C44A5C35.edm" hidden="1">#REF!</definedName>
    <definedName name="_bdm.F01BCEBC7E9E4D2DB939D93B7BCD74D1.edm" hidden="1">#REF!</definedName>
    <definedName name="_bdm.F02367D8E8C34DD2A4C643557DC8B99A.edm" hidden="1">#REF!</definedName>
    <definedName name="_bdm.F03806C1AA834570A04751468B5666EB.edm" hidden="1">#REF!</definedName>
    <definedName name="_bdm.F03FE4A782774C25B6922FDAFF01BA02.edm" hidden="1">#REF!</definedName>
    <definedName name="_bdm.F0421C8E4D7B49C5AEBBF105DFA52BF9.edm" hidden="1">#REF!</definedName>
    <definedName name="_bdm.F0483AE90BD64ABA96ABB6F10BDED723.edm" hidden="1">#REF!</definedName>
    <definedName name="_bdm.F04A9CC423A14081B8EB4981DBF89A86.edm" hidden="1">#REF!</definedName>
    <definedName name="_bdm.F04D2E2F1F8F4005989F175D8A923243.edm" hidden="1">#REF!</definedName>
    <definedName name="_bdm.F05A5885FD5549AD8EA924C9AD19718D.edm" hidden="1">#REF!</definedName>
    <definedName name="_bdm.F05D0587C2F94DAEB120F97ADD7C15D9.edm" hidden="1">#REF!</definedName>
    <definedName name="_bdm.F06095520AE245DCAC04BCD5DA08C359.edm" hidden="1">#REF!</definedName>
    <definedName name="_bdm.F0694E4FBE994CBF88857E1B4C50F239.edm" hidden="1">#REF!</definedName>
    <definedName name="_bdm.F06D09FE95364FF581EF5E39F8614645.edm" hidden="1">#REF!</definedName>
    <definedName name="_bdm.F0807DF9E1034125AEC0911E78F7FF20.edm" hidden="1">#REF!</definedName>
    <definedName name="_bdm.F08EFBF9E7244DA3AC9A33EDB2BE58E7.edm" hidden="1">#REF!</definedName>
    <definedName name="_bdm.F0975637EDD64E2FA49849EF50184A15.edm" hidden="1">#REF!</definedName>
    <definedName name="_bdm.F0A0490F57354DFDAA8D95D35BDB38E3.edm" hidden="1">#REF!</definedName>
    <definedName name="_bdm.F0A269C3D3D149A78955C0364162E21D.edm" hidden="1">#REF!</definedName>
    <definedName name="_bdm.F0A3163E35DB4CBA86BCCFC15F695CD2.edm" hidden="1">#REF!</definedName>
    <definedName name="_bdm.F0A7358C991B4C39AC723D08A7A76C92.edm" hidden="1">#REF!</definedName>
    <definedName name="_bdm.F0B42E60DCD7496C8DFD489A8F8083AF.edm" hidden="1">#REF!</definedName>
    <definedName name="_bdm.F0C6E9D171E24684B09B434028F65F0D.edm" hidden="1">#REF!</definedName>
    <definedName name="_bdm.F0CCD834826142689F080436DB5ABDF2.edm" hidden="1">#REF!</definedName>
    <definedName name="_bdm.F0CD7847AF064CBFB7184A4632734132.edm" hidden="1">#REF!</definedName>
    <definedName name="_bdm.F0D0C336AB2E40BDAF4E2FDC0B7F9FDB.edm" hidden="1">#REF!</definedName>
    <definedName name="_bdm.F0EF7C7EEF3B4316865AB160AFEA52D2.edm" hidden="1">#REF!</definedName>
    <definedName name="_bdm.F0F5AE2AF8A141D9B4F4C017959CB2AD.edm" hidden="1">#REF!</definedName>
    <definedName name="_bdm.F1003E888C3A4365AFEAA7092110A66E.edm" hidden="1">#REF!</definedName>
    <definedName name="_bdm.F10DE41EA41C4D7A8E09D8227E98163E.edm" hidden="1">#REF!</definedName>
    <definedName name="_bdm.F10FACACF3704D65AF5CB5FC8BCEEB31.edm" hidden="1">#REF!</definedName>
    <definedName name="_bdm.F126543AF8954A53A6AACE29015F558D.edm" hidden="1">#REF!</definedName>
    <definedName name="_bdm.F129BED318C24EA980408D833815C62A.edm" hidden="1">#REF!</definedName>
    <definedName name="_bdm.F12A0D5092D14EE089831A084C7B1519.edm" hidden="1">#REF!</definedName>
    <definedName name="_bdm.F12DD598E2A84ED0ACF922055A305F1F.edm" hidden="1">#REF!</definedName>
    <definedName name="_bdm.F12FA3491F71402C8A0D05819A486F83.edm" hidden="1">#REF!</definedName>
    <definedName name="_bdm.F15AC0DBF8114B24B0370311ACAA10E7.edm" hidden="1">#REF!</definedName>
    <definedName name="_bdm.F16F79EE874D48E191D474A347AE554E.edm" hidden="1">#REF!</definedName>
    <definedName name="_bdm.F170E5902EBA41EEB3F3BD272CD64917.edm" hidden="1">#REF!</definedName>
    <definedName name="_bdm.F17A594080FA4EEC9E0644E0BC2E0228.edm" hidden="1">#REF!</definedName>
    <definedName name="_bdm.F17DAC8A49E146ACA48D6B8266CA1CEB.edm" hidden="1">#REF!</definedName>
    <definedName name="_bdm.F18CA5BFF3144D3B8E929CD51CB6A5FE.edm" hidden="1">#REF!</definedName>
    <definedName name="_bdm.F192083D936E4CFD9DACD86B4DF34E08.edm" hidden="1">#REF!</definedName>
    <definedName name="_bdm.F19B1B25A7F340819EE3556C9362FFD3.edm" hidden="1">#REF!</definedName>
    <definedName name="_bdm.F1A4DB09DDE143CDB29D6243918FECE0.edm" hidden="1">#REF!</definedName>
    <definedName name="_bdm.F1AC025EC2F4463D9BC87E3A7EC94FF8.edm" hidden="1">#REF!</definedName>
    <definedName name="_bdm.F1B8AAE945D64EB4AE12BB5321FA9F22.edm" hidden="1">#REF!</definedName>
    <definedName name="_bdm.F1CD7F4F57F14077AD1695757FE4F5DD.edm" hidden="1">#REF!</definedName>
    <definedName name="_bdm.F1D2C52F520A41A5A9705B328C532863.edm" hidden="1">#REF!</definedName>
    <definedName name="_bdm.F1D3F1E1D8364DED8C9E15D22753E71C.edm" hidden="1">#REF!</definedName>
    <definedName name="_bdm.F1D8C199745E41B79AFAF8B82212F546.edm" hidden="1">#REF!</definedName>
    <definedName name="_bdm.F1DDAE1C9D5043CA80238D02E9CDF756.edm" hidden="1">#REF!</definedName>
    <definedName name="_bdm.F1DDEDCA956745BDAAC4C5DA724733A0.edm" hidden="1">#REF!</definedName>
    <definedName name="_bdm.F1F2E0D65EA54EDA8D4F27314F2DEC1D.edm" hidden="1">#REF!</definedName>
    <definedName name="_bdm.F1FA1ADF7783476C8FF747915D43ECA3.edm" hidden="1">#REF!</definedName>
    <definedName name="_bdm.F207CF512CC6428E85B55E64AA4E3CAF.edm" hidden="1">#REF!</definedName>
    <definedName name="_bdm.F2174FC2AA0B412B8D869F3A896895A0.edm" hidden="1">#REF!</definedName>
    <definedName name="_bdm.F219012FAA8240EDA52BF4564F753F95.edm" hidden="1">#REF!</definedName>
    <definedName name="_bdm.F21E6C31A941425B861FB7F28CFB00C9.edm" hidden="1">#REF!</definedName>
    <definedName name="_bdm.F2235D123A744CD89ABC263DEAEC9C24.edm" hidden="1">#REF!</definedName>
    <definedName name="_bdm.F2242EE2B08D497384BFE501938010E1.edm" hidden="1">#REF!</definedName>
    <definedName name="_bdm.F22557B259AC40539EEA0B6847BD9B29.edm" hidden="1">#REF!</definedName>
    <definedName name="_bdm.F22AF7F234924401A074D1D3DDBE83D4.edm" hidden="1">#REF!</definedName>
    <definedName name="_bdm.F233F0779E04433093FF3AA8CEF21769.edm" hidden="1">#REF!</definedName>
    <definedName name="_bdm.F23605B91A69482EB600803E34E7B743.edm" hidden="1">#REF!</definedName>
    <definedName name="_bdm.F23BC14285ED4673984DDAC294386D83.edm" hidden="1">#REF!</definedName>
    <definedName name="_bdm.F244A782177547709552AC806FD7051C.edm" hidden="1">#REF!</definedName>
    <definedName name="_bdm.F26BCFACCF1748ACA54C3EB95627A84E.edm" hidden="1">#REF!</definedName>
    <definedName name="_bdm.F27623860E984F7C9A15B7911D855361.edm" hidden="1">#REF!</definedName>
    <definedName name="_bdm.F2764C1012784118BE6EB72F71444BF1.edm" hidden="1">#REF!</definedName>
    <definedName name="_bdm.F290740C98584AFE90BFC304F543E493.edm" hidden="1">#REF!</definedName>
    <definedName name="_bdm.F294B1EBB86E4DC0B71B86A491A29A85.edm" hidden="1">#REF!</definedName>
    <definedName name="_bdm.F2B63FE56F4442F6ADCEAB976398414C.edm" hidden="1">#REF!</definedName>
    <definedName name="_bdm.F2BFECFB21084251A88F14D76DFEDF6D.edm" hidden="1">#REF!</definedName>
    <definedName name="_bdm.F2F02A73865A424CAEEF66BE5E1A3C09.edm" hidden="1">#REF!</definedName>
    <definedName name="_bdm.F30D0CC38726450CB408378F200F6114.edm" hidden="1">#REF!</definedName>
    <definedName name="_bdm.F316F9BDC5F6417EA10B41C198C4E6C3.edm" hidden="1">#REF!</definedName>
    <definedName name="_bdm.F32276C43C534A2B89D471884F29D37D.edm" hidden="1">#REF!</definedName>
    <definedName name="_bdm.F33C02E2C0EB4F7A9B17E3F7D952814B.edm" hidden="1">#REF!</definedName>
    <definedName name="_bdm.F34053A4FA754BB18F357E8848368012.edm" hidden="1">#REF!</definedName>
    <definedName name="_bdm.F350365113E1470DB2217688DBF0DACD.edm" hidden="1">#REF!</definedName>
    <definedName name="_bdm.F352E1B4FB924E8FBCF6E11981C7767C.edm" hidden="1">#REF!</definedName>
    <definedName name="_bdm.F35CCB4B2CCD4EC691A6936193C32765.edm" hidden="1">#REF!</definedName>
    <definedName name="_bdm.F3695863CDBD4A09AD63425692B3751A.edm" hidden="1">#REF!</definedName>
    <definedName name="_bdm.F38208EC8D564556BD367827BFAB8844.edm" hidden="1">#REF!</definedName>
    <definedName name="_bdm.F3A0169F5209465F810F09489A35F6DE.edm" hidden="1">#REF!</definedName>
    <definedName name="_bdm.F3A22E9BF80B4C50B94A1024DEF342AF.edm" hidden="1">#REF!</definedName>
    <definedName name="_bdm.F3A972DB5730468DB9B43650D224CFB4.edm" hidden="1">#REF!</definedName>
    <definedName name="_bdm.F3B625FF06E042A090D92733F1D48C87.edm" hidden="1">#REF!</definedName>
    <definedName name="_bdm.F3BA2A23A6274FDFAB940296F4A22CC3.edm" hidden="1">#REF!</definedName>
    <definedName name="_bdm.F3BD43D38F864D11A2A39B7C95129DF0.edm" hidden="1">#REF!</definedName>
    <definedName name="_bdm.F3C9C33C67E64167A75B7F6197316397.edm" hidden="1">#REF!</definedName>
    <definedName name="_bdm.F3CFFF30874C4D8BA3F1F5914026F16C.edm" hidden="1">#REF!</definedName>
    <definedName name="_bdm.F3D2E0CBD76942F5B89E5B80BB69B2DB.edm" hidden="1">#REF!</definedName>
    <definedName name="_bdm.F3D7E72CF0BE457C806D1982E0231F2E.edm" hidden="1">#REF!</definedName>
    <definedName name="_bdm.F3EA420C1C1B45AAB5379C9B7A900384.edm" hidden="1">#REF!</definedName>
    <definedName name="_bdm.F3F329C1B3704CCE84B64B21F5A89CE8.edm" hidden="1">#REF!</definedName>
    <definedName name="_bdm.F3FACD01D31A4667B7B13648671529AE.edm" hidden="1">#REF!</definedName>
    <definedName name="_bdm.F405EE8C2CD54403B29AC6312105ACF6.edm" hidden="1">#REF!</definedName>
    <definedName name="_bdm.F40701144A174FECB4BBDBC20A978CDC.edm" hidden="1">#REF!</definedName>
    <definedName name="_bdm.F421675E3DF940D9B0D635B56FDCF4B8.edm" hidden="1">#REF!</definedName>
    <definedName name="_bdm.F42F1495756D461A8AC518EA1F586B57.edm" hidden="1">#REF!</definedName>
    <definedName name="_bdm.F4347ED86EE142EF82C58619C7A8B9FB.edm" hidden="1">#REF!</definedName>
    <definedName name="_bdm.F440EF9C67F4428C88122E18B9D932F2.edm" hidden="1">#REF!</definedName>
    <definedName name="_bdm.F452E4746AD64837806116F31BFAD4D0.edm" hidden="1">#REF!</definedName>
    <definedName name="_bdm.F45D57009C5C40A28E425B4C2D41362A.edm" hidden="1">#REF!</definedName>
    <definedName name="_bdm.F47558B1CA0642CF8B300DFC86E79703.edm" hidden="1">#REF!</definedName>
    <definedName name="_bdm.F47C76FD8A1B451F8751018D6C2DD58F.edm" hidden="1">#REF!</definedName>
    <definedName name="_bdm.F483C90AD40E4DC1A77C08E1B0F22A22.edm" hidden="1">#REF!</definedName>
    <definedName name="_bdm.F4844CB5764D410BA4F2BCFA307BE377.edm" hidden="1">#REF!</definedName>
    <definedName name="_bdm.F492314834504EFBACCA83F0AE639CB8.edm" hidden="1">#REF!</definedName>
    <definedName name="_bdm.F49977F4A83349E38E85681935D8EEA3.edm" hidden="1">#REF!</definedName>
    <definedName name="_bdm.F4AA4FF4AF2342249E2EA1EEE311DAA9.edm" hidden="1">#REF!</definedName>
    <definedName name="_bdm.F4BA99D811174D59A72A40A0C01AADAE.edm" hidden="1">#REF!</definedName>
    <definedName name="_bdm.F4C27AA2EB204283870CCEA6EC9D1317.edm" hidden="1">#REF!</definedName>
    <definedName name="_bdm.F4C717A46CA141109384314F2E3C7A50.edm" hidden="1">#REF!</definedName>
    <definedName name="_bdm.F4C8A9AC0758487088532366ABB280FE.edm" hidden="1">#REF!</definedName>
    <definedName name="_bdm.F4CD91FF7D55462F925CC7E21A491098.edm" hidden="1">#REF!</definedName>
    <definedName name="_bdm.F4DCC47E0B3E44EBB38AE5EBBD750D55.edm" hidden="1">#REF!</definedName>
    <definedName name="_bdm.F4DD7481F19C46BDBC6076D464F0A738.edm" hidden="1">#REF!</definedName>
    <definedName name="_bdm.F4E06CE281C24EFAAEFA935207702530.edm" hidden="1">#REF!</definedName>
    <definedName name="_bdm.F4E74F4A95F8472FA3637FABF566D9D5.edm" hidden="1">#REF!</definedName>
    <definedName name="_bdm.F4F31DF1BB4642759FB0D01363351BB7.edm" hidden="1">#REF!</definedName>
    <definedName name="_bdm.F4F98820FE6B482FA82A29F608437625.edm" hidden="1">#REF!</definedName>
    <definedName name="_bdm.F51045EBBE6543D2B8344D14ABB926B8.edm" hidden="1">#REF!</definedName>
    <definedName name="_bdm.F54844A1E0ED474FB88FA5B809DD0934.edm" hidden="1">#REF!</definedName>
    <definedName name="_bdm.F549E2353FEB458EAA073C29B60D1529.edm" hidden="1">#REF!</definedName>
    <definedName name="_bdm.F54B1F3DF5854B3EA63950C94B0861EE.edm" hidden="1">#REF!</definedName>
    <definedName name="_bdm.F552CDA539C54DAFB317DB2E48736B48.edm" hidden="1">#REF!</definedName>
    <definedName name="_bdm.F56727C643AE4758BBE7F16A80C9FC77.edm" hidden="1">#REF!</definedName>
    <definedName name="_bdm.F56C928FAF3447BCAB14488C200B5C06.edm" hidden="1">#REF!</definedName>
    <definedName name="_bdm.F57DE456BE3C4EA7B4CBC4CCB0A396A6.edm" hidden="1">#REF!</definedName>
    <definedName name="_bdm.F58AD2CBC2A64B8C834E2C521D936034.edm" hidden="1">#REF!</definedName>
    <definedName name="_bdm.F58B7EA90F764C7D8FA97CE3187A9883.edm" hidden="1">#REF!</definedName>
    <definedName name="_bdm.F5952A4B4AE1417DA080483ABF8D8F02.edm" hidden="1">#REF!</definedName>
    <definedName name="_bdm.F59ECB4F19444CE8B2E0B6ADAFC03A5A.edm" hidden="1">#REF!</definedName>
    <definedName name="_bdm.F5A4031006664D69A2B8841D9995203B.edm" hidden="1">#REF!</definedName>
    <definedName name="_bdm.F5A7E99CABB34AB6993B0D4F142B9DA6.edm" hidden="1">#REF!</definedName>
    <definedName name="_bdm.F5ACECB5F8364AE5B9E1A738A9D13498.edm" hidden="1">#REF!</definedName>
    <definedName name="_bdm.F5B58A152FCC41F78AC4F468D4B36BB3.edm" hidden="1">#REF!</definedName>
    <definedName name="_bdm.F5B8FF02BCC2406CBDA7723DBCDBA4C7.edm" hidden="1">#REF!</definedName>
    <definedName name="_bdm.F5E1997DDCC440438D18812560CC9144.edm" hidden="1">#REF!</definedName>
    <definedName name="_bdm.F5E5A8146B4A408C91EFBAABBA0AE0F8.edm" hidden="1">#REF!</definedName>
    <definedName name="_bdm.F5EF26403B9043878C80138B1B37E15B.edm" hidden="1">#REF!</definedName>
    <definedName name="_bdm.F5F2416E7EAB4F029AF3482DFC214A84.edm" hidden="1">#REF!</definedName>
    <definedName name="_bdm.F60638F3C70844DAA60FAAEA5424E0AD.edm" hidden="1">#REF!</definedName>
    <definedName name="_bdm.F613FE073EAE4A1894DF4C7DB68BA704.edm" hidden="1">#REF!</definedName>
    <definedName name="_bdm.F63C65D3B9524C079F301627AB23D0C5.edm" hidden="1">#REF!</definedName>
    <definedName name="_bdm.F663D938DB6544A19D1DADA87BBFAAA2.edm" hidden="1">#REF!</definedName>
    <definedName name="_bdm.F66E622A66C84C6FBB93321686E4EFEF.edm" hidden="1">#REF!</definedName>
    <definedName name="_bdm.F680FA18899D4359A115BD75FF2EC6D8.edm" hidden="1">#REF!</definedName>
    <definedName name="_bdm.F693EAB2797F4B6C8E254884AD85239C.edm" hidden="1">#REF!</definedName>
    <definedName name="_bdm.F6A0199A9E7F496CA628235C08EECC79.edm" hidden="1">#REF!</definedName>
    <definedName name="_bdm.F6A447B9FBE74B5783C3222A918DA6BA.edm" hidden="1">#REF!</definedName>
    <definedName name="_bdm.F6A5653C2D9A44FA9BB845947CECC563.edm" hidden="1">#REF!</definedName>
    <definedName name="_bdm.F6A576FB457047D498161FC19A0B63B3.edm" hidden="1">#REF!</definedName>
    <definedName name="_bdm.F6B4FFDDE99D49D18D98B4A17C6B5EF1.edm" hidden="1">#REF!</definedName>
    <definedName name="_bdm.F6B8F50ED40E44269537D276DED2D25E.edm" hidden="1">#REF!</definedName>
    <definedName name="_bdm.F6B906D7F7E845289EBE55BE0F1A47DE.edm" hidden="1">#REF!</definedName>
    <definedName name="_bdm.F6CD1D26FD704EEDB2F2D7FEF1E04325.edm" hidden="1">#REF!</definedName>
    <definedName name="_bdm.F6D3300888E142A1815024A65C283171.edm" hidden="1">#REF!</definedName>
    <definedName name="_bdm.F6F7E99C0295422DA5E054BE706E404D.edm" hidden="1">#REF!</definedName>
    <definedName name="_bdm.F72083795BCF451299458759905F47CC.edm" hidden="1">#REF!</definedName>
    <definedName name="_bdm.F730EF4C3E044A4D896B6A3D68C1227C.edm" hidden="1">#REF!</definedName>
    <definedName name="_bdm.F75043CD08EA4B16B6350C31CFD1EFC8.edm" hidden="1">#REF!</definedName>
    <definedName name="_bdm.F758CA8B96334A468CFC4D4CAA90CBBF.edm" hidden="1">#REF!</definedName>
    <definedName name="_bdm.F765C28B2CFB400098A778E365222D11.edm" hidden="1">#REF!</definedName>
    <definedName name="_bdm.F7793055FC54495491D094DA3003B335.edm" hidden="1">#REF!</definedName>
    <definedName name="_bdm.F79FE23F587F4A27A5932D171A6D8B82.edm" hidden="1">#REF!</definedName>
    <definedName name="_bdm.F7A2DC655B70436785B6A76C9595A97F.edm" hidden="1">#REF!</definedName>
    <definedName name="_bdm.F7AD67B428884445A624E24FE5A4EC64.edm" hidden="1">#REF!</definedName>
    <definedName name="_bdm.F7B1322489D84CA78F2B8A65224FB3E4.edm" hidden="1">#REF!</definedName>
    <definedName name="_bdm.F7CABD48D6C04FE79BBE5859F3422B9F.edm" hidden="1">#REF!</definedName>
    <definedName name="_bdm.F7CBC2A182224FB8931C11766B9AFBA2.edm" hidden="1">#REF!</definedName>
    <definedName name="_bdm.F7D5FE18C83D4912B351B69A3A1323B0.edm" hidden="1">#REF!</definedName>
    <definedName name="_bdm.F7D9E3A243D24093BF2DD1B49C6D309F.edm" hidden="1">#REF!</definedName>
    <definedName name="_bdm.F7DA2C4968234FBF82A9E56C769C91A8.edm" hidden="1">#REF!</definedName>
    <definedName name="_bdm.F7F1A4EBF834456DBDB53605A273CA0D.edm" hidden="1">#REF!</definedName>
    <definedName name="_bdm.F81DBCBF46EB4C6F97B93B9DA38A009C.edm" hidden="1">#REF!</definedName>
    <definedName name="_bdm.F82A22C337FF4FE3A2429C9C97AC6858.edm" hidden="1">#REF!</definedName>
    <definedName name="_bdm.F82C266D39B24000A0AB7E3D536B4A95.edm" hidden="1">#REF!</definedName>
    <definedName name="_bdm.F841A75002EE4B128B69CE232B7D1279.edm" hidden="1">#REF!</definedName>
    <definedName name="_bdm.F843E15462A241B590BBB20534ADA65F.edm" hidden="1">#REF!</definedName>
    <definedName name="_bdm.F85593C4BA4E4452BA9115988BFA77D7.edm" hidden="1">#REF!</definedName>
    <definedName name="_bdm.F85A191D8FB14820A83BCC4D8EFD96DC.edm" hidden="1">#REF!</definedName>
    <definedName name="_bdm.F874A996B634486BA28CE56F4C6926DD.edm" hidden="1">#REF!</definedName>
    <definedName name="_bdm.F87699A615B440618331A4C02E023F63.edm" hidden="1">#REF!</definedName>
    <definedName name="_bdm.F884C6626BA349D6A35F6AA9DA392317.edm" hidden="1">#REF!</definedName>
    <definedName name="_bdm.F88EA329648740C4BEDBC63003AF3EE8.edm" hidden="1">#REF!</definedName>
    <definedName name="_bdm.F89B21AD0454441FADD544936A73D94C.edm" hidden="1">#REF!</definedName>
    <definedName name="_bdm.F8A05CE72AF34998B03C943E08331523.edm" hidden="1">#REF!</definedName>
    <definedName name="_bdm.F8ACC446626644DF9949E6ECE676062F.edm" hidden="1">#REF!</definedName>
    <definedName name="_bdm.F8B2620A82C94AEFB6CED965456E2F86.edm" hidden="1">#REF!</definedName>
    <definedName name="_bdm.F8BAA1C1ABA14332BF58190C3823AB55.edm" hidden="1">#REF!</definedName>
    <definedName name="_bdm.F8C515E879914DEFBAE613AECDB94F7E.edm" hidden="1">#REF!</definedName>
    <definedName name="_bdm.F8CB93FC97CC4508990E012B0A120AD8.edm" hidden="1">#REF!</definedName>
    <definedName name="_bdm.F8D277D620004D9D9BC6F85FE5C80902.edm" hidden="1">#REF!</definedName>
    <definedName name="_bdm.F8F9038A1E994325B67CE1CA4ECB28E9.edm" hidden="1">#REF!</definedName>
    <definedName name="_bdm.F8F94D4436074D03B23F14C23E84A043.edm" hidden="1">#REF!</definedName>
    <definedName name="_bdm.F8FC5947A1BA4246B3DB234674CDBD21.edm" hidden="1">#REF!</definedName>
    <definedName name="_bdm.F8FC91AA32C54DA7A610113B589BB7CE.edm" hidden="1">#REF!</definedName>
    <definedName name="_bdm.F90CD2E03047422C8189417BF5E101B9.edm" hidden="1">#REF!</definedName>
    <definedName name="_bdm.F90F0187F4AE477298BC4FDA0DED7EE1.edm" hidden="1">#REF!</definedName>
    <definedName name="_bdm.F90F3437FA6C493E9610E446574973CC.edm" hidden="1">#REF!</definedName>
    <definedName name="_bdm.F9144DE54C754011AD80C1E439F31E8B.edm" hidden="1">#REF!</definedName>
    <definedName name="_bdm.F934A67456B345E6B96DA7E94910DE48.edm" hidden="1">#REF!</definedName>
    <definedName name="_bdm.F938F2560A774C0DAB67E6F0DF4605F7.edm" hidden="1">#REF!</definedName>
    <definedName name="_bdm.F93E582EDF684CE1BD92BA53F760442B.edm" hidden="1">#REF!</definedName>
    <definedName name="_bdm.F95926A1298447F894CB0F56293F8D97.edm" hidden="1">#REF!</definedName>
    <definedName name="_bdm.F95E633360F84EBCA0EDF3DFE7BB5479.edm" hidden="1">#REF!</definedName>
    <definedName name="_bdm.F96BCC2BECDB49A19366AAF6BB469BD6.edm" hidden="1">#REF!</definedName>
    <definedName name="_bdm.F978F410B3BB4370A86123F7F3A6CEBD.edm" hidden="1">#REF!</definedName>
    <definedName name="_bdm.F994202E05C24769A51D6D0C689DBFDB.edm" hidden="1">#REF!</definedName>
    <definedName name="_bdm.F9A5CF1C0C11409D825E7984ED209AD2.edm" hidden="1">#REF!</definedName>
    <definedName name="_bdm.F9B8666E27A041A7937078ABB7E4AF46.edm" hidden="1">#REF!</definedName>
    <definedName name="_bdm.F9BEE7D9D4F44A2EBB74D028A22F81FC.edm" hidden="1">#REF!</definedName>
    <definedName name="_bdm.F9CADE746C40475CBCEE711E86DE008B.edm" hidden="1">#REF!</definedName>
    <definedName name="_bdm.F9CC73F654FA4BCE85DE5CAB0569A6B2.edm" hidden="1">#REF!</definedName>
    <definedName name="_bdm.F9CEBCE6D06044E3AC1996DCA23DAA25.edm" hidden="1">#REF!</definedName>
    <definedName name="_bdm.F9CF688355A34B4DB1BA81D8D047EA6D.edm" hidden="1">#REF!</definedName>
    <definedName name="_bdm.F9E38F59F6374165A240335D144DAA17.edm" hidden="1">#REF!</definedName>
    <definedName name="_bdm.F9E4EBC3F53046029783400C2C43017D.edm" hidden="1">#REF!</definedName>
    <definedName name="_bdm.FA021A9A925B4BD6B5831A0B0EBA4EB0.edm" hidden="1">#REF!</definedName>
    <definedName name="_bdm.FA05747FA52643C0BDB0B31897CD3BC2.edm" hidden="1">#REF!</definedName>
    <definedName name="_bdm.FA1884D8655C41DCB599523DF988EEF6.edm" hidden="1">#REF!</definedName>
    <definedName name="_bdm.FA1E0E4482654030A52155C38C8E074F.edm" hidden="1">#REF!</definedName>
    <definedName name="_bdm.FA24767FBCB9487791DDE016C325012F.edm" hidden="1">#REF!</definedName>
    <definedName name="_bdm.FA385FC222D0484EA1628757F5C41E69.edm" hidden="1">#REF!</definedName>
    <definedName name="_bdm.FA3E986465F0476A915948FB7B190E0E.edm" hidden="1">#REF!</definedName>
    <definedName name="_bdm.FA3EFE24B2AF4A33BEF9F223CB211190.edm" hidden="1">#REF!</definedName>
    <definedName name="_bdm.FA410A2EACEB4935B2A42AEA3E92782E.edm" hidden="1">#REF!</definedName>
    <definedName name="_bdm.FA413E25D9FE4A95B3650E4CFF93224B.edm" hidden="1">#REF!</definedName>
    <definedName name="_bdm.FA4BF103BAB14F208F5F3971BA94EC0A.edm" hidden="1">#REF!</definedName>
    <definedName name="_bdm.FA717639772746B398184998DEB3F8B6.edm" hidden="1">#REF!</definedName>
    <definedName name="_bdm.FA7F146096834DC7BAD9DB4D00BA583E.edm" hidden="1">#REF!</definedName>
    <definedName name="_bdm.FA8EADF033C1400CB4F78BAB2483D41D.edm" hidden="1">#REF!</definedName>
    <definedName name="_bdm.FA8EF03B4F5F4D9899CBDA7969DF4E26.edm" hidden="1">#REF!</definedName>
    <definedName name="_bdm.FA8F5F2C82C5456D8DA0098362EAC521.edm" hidden="1">#REF!</definedName>
    <definedName name="_bdm.FA9FFCEC5AC94D26A181EF379DE97EEB.edm" hidden="1">#REF!</definedName>
    <definedName name="_bdm.FAC9B4028C0842628354C2359A5C33CC.edm" hidden="1">#REF!</definedName>
    <definedName name="_bdm.FACF039F2F5848B8A080D62299886775.edm" hidden="1">#REF!</definedName>
    <definedName name="_bdm.FAD6419757F74C7AAADEAD4663C30B2C.edm" hidden="1">#REF!</definedName>
    <definedName name="_bdm.FADE83C24D6840908BE7ACE9E949FA2D.edm" hidden="1">#REF!</definedName>
    <definedName name="_bdm.FADF656938524D2DAD6590052E2ABC85.edm" hidden="1">#REF!</definedName>
    <definedName name="_bdm.FAEC153428304BCA8E923CEB1B498D15.edm" hidden="1">#REF!</definedName>
    <definedName name="_bdm.FAF764CA99944D739BA29D598038FB86.edm" hidden="1">#REF!</definedName>
    <definedName name="_bdm.FAF77367F4B642C8B717F2C39F0B3578.edm" hidden="1">#REF!</definedName>
    <definedName name="_bdm.FAFC29C4F0B84635BA4DB6696B3BE2C0.edm" hidden="1">#REF!</definedName>
    <definedName name="_bdm.FastTrackBookmark.1_10_2007_12_28_19_PM.edm" hidden="1">#REF!</definedName>
    <definedName name="_bdm.FastTrackBookmark.1_10_2007_12_28_30_PM.edm" hidden="1">#REF!</definedName>
    <definedName name="_bdm.FastTrackBookmark.1_15_2007_5_39_13_PM.edm" hidden="1">#REF!</definedName>
    <definedName name="_bdm.FastTrackBookmark.1_20_2007_2_24_46_PM.edm" hidden="1">#REF!</definedName>
    <definedName name="_bdm.FastTrackBookmark.1_21_2007_9_18_20_PM.edm" hidden="1">#REF!</definedName>
    <definedName name="_bdm.FastTrackBookmark.1_22_2007_6_06_36_PM.edm" hidden="1">#REF!</definedName>
    <definedName name="_bdm.FastTrackBookmark.10_18_2003_8_04_54_PM.edm" hidden="1">#REF!</definedName>
    <definedName name="_bdm.FastTrackBookmark.10_31_2017_9_14_06_PM.edm" hidden="1">#REF!</definedName>
    <definedName name="_bdm.FastTrackBookmark.10_8_2003_7_47_25_PM.edm" hidden="1">#REF!</definedName>
    <definedName name="_bdm.FastTrackBookmark.11_15_2006_11_26_49_PM.edm" hidden="1">#REF!</definedName>
    <definedName name="_bdm.FastTrackBookmark.11_15_2006_5_19_46_PM.edm" hidden="1">#REF!</definedName>
    <definedName name="_bdm.FastTrackBookmark.11_21_2006_8_44_58_PM.edm" hidden="1">#REF!</definedName>
    <definedName name="_bdm.FastTrackBookmark.11_21_2006_8_45_02_PM.edm" hidden="1">#REF!</definedName>
    <definedName name="_bdm.FastTrackBookmark.12_13_2017_9_14_17_PM.edm" hidden="1">#REF!</definedName>
    <definedName name="_bdm.FastTrackBookmark.7_6_2009_6_50_43_PM.edm" hidden="1">#REF!</definedName>
    <definedName name="_bdm.FastTrackBookmark.7_6_2009_6_51_50_PM.edm" hidden="1">#REF!</definedName>
    <definedName name="_bdm.FastTrackBookmark.8_1_2018_11_56_28_AM.edm" hidden="1">#REF!</definedName>
    <definedName name="_bdm.FastTrackBookmark.8_28_2018_3_13_12_PM.edm" hidden="1">#REF!</definedName>
    <definedName name="_bdm.FastTrackBookmark.9_5_2007_11_26_53_AM.edm" hidden="1">#REF!</definedName>
    <definedName name="_bdm.FastTrackBookmark.9_5_2007_11_27_01_AM.edm" hidden="1">#REF!</definedName>
    <definedName name="_bdm.FB073F2E74DD439CA505D5AD92DE8B39.edm" hidden="1">#REF!</definedName>
    <definedName name="_bdm.FB0D590E5D1A4A49A35D7015A1F337DF.edm" hidden="1">#REF!</definedName>
    <definedName name="_bdm.FB4044CA81F74CB7B24955BB1777A25A.edm" hidden="1">#REF!</definedName>
    <definedName name="_bdm.FB4140C0CB814044AA5CD5E1D69DBA08.edm" hidden="1">#REF!</definedName>
    <definedName name="_bdm.FB44175D826F445F960178D87FB813FC.edm" hidden="1">#REF!</definedName>
    <definedName name="_bdm.FB44C43E828E4E649BD30FFD01926B39.edm" hidden="1">#REF!</definedName>
    <definedName name="_bdm.FB45F5CB18C7415781CEA71883C93C76.edm" hidden="1">#REF!</definedName>
    <definedName name="_bdm.FB4BBC54C13F42CEA5707AC4C932A974.edm" hidden="1">#REF!</definedName>
    <definedName name="_bdm.FB4F85C5D4434664B5F3E8695EDD8D05.edm" hidden="1">#REF!</definedName>
    <definedName name="_bdm.FB54FF0C4FB94D6FB5D99BFE7A157AC8.edm" hidden="1">#REF!</definedName>
    <definedName name="_bdm.FB570601FD9F41BB8E83F03F766FBD54.edm" hidden="1">#REF!</definedName>
    <definedName name="_bdm.FB61B57ACE71488B9B0DFBEF8B0CDC78.edm" hidden="1">#REF!</definedName>
    <definedName name="_bdm.FB625BF6E0AA41029E9E00D1A0D7D45F.edm" hidden="1">#REF!</definedName>
    <definedName name="_bdm.FB76222FBE714DE8B50727FA801B55F2.edm" hidden="1">#REF!</definedName>
    <definedName name="_bdm.FB94DDFA0C56493296736C00366950CB.edm" hidden="1">#REF!</definedName>
    <definedName name="_bdm.FB95B11B5EB54D5D8C406073B0AFCD74.edm" hidden="1">#REF!</definedName>
    <definedName name="_bdm.FB99B2EDEC92450081B4CEE719B7CA2B.edm" hidden="1">#REF!</definedName>
    <definedName name="_bdm.FB9E28B8FEA44BD08D2D527451C20F71.edm" hidden="1">#REF!</definedName>
    <definedName name="_bdm.FB9F74135A294D66B3D876558BF3CAB0.edm" hidden="1">#REF!</definedName>
    <definedName name="_bdm.FBB445A01D994CA4B912F953A6C935D1.edm" hidden="1">#REF!</definedName>
    <definedName name="_bdm.fbc98fe9e2ae475caf0a9751da206ade.edm" hidden="1">#REF!</definedName>
    <definedName name="_bdm.FBCE641B65994A46B93BEB7120AEF5C6.edm" hidden="1">#REF!</definedName>
    <definedName name="_bdm.FBCF240866A543BBABBC10557940C697.edm" hidden="1">#REF!</definedName>
    <definedName name="_bdm.FBDADBEEEFA345F99D52FBB089CF7842.edm" hidden="1">#REF!</definedName>
    <definedName name="_bdm.FBE2368019084F99A2F33429B3C661EF.edm" hidden="1">#REF!</definedName>
    <definedName name="_bdm.FBF3820A2CF347F48552D719E4D645E8.edm" hidden="1">#REF!</definedName>
    <definedName name="_bdm.FBF7B6F61A0742A6BE110E710DFA2768.edm" hidden="1">#REF!</definedName>
    <definedName name="_bdm.FBFE751ACF87494FBD8E5FD887AB795E.edm" hidden="1">#REF!</definedName>
    <definedName name="_bdm.FC0944D1DF9F4C0A9EA1C72FB872307D.edm" hidden="1">#REF!</definedName>
    <definedName name="_bdm.FC39812D39EC446994E222BA412AFDBE.edm" hidden="1">#REF!</definedName>
    <definedName name="_bdm.FC4F30CAD5CB4F3F9C40675D77EFAC4A.edm" hidden="1">#REF!</definedName>
    <definedName name="_bdm.FC6A3AA37F664B3F890E39D1C91B1F15.edm" hidden="1">#REF!</definedName>
    <definedName name="_bdm.FC6CD8716B2E400B9F9C9164B0800BE6.edm" hidden="1">#REF!</definedName>
    <definedName name="_bdm.FCA39C3A096C447C82C7DB4D7A5A9A29.edm" hidden="1">#REF!</definedName>
    <definedName name="_bdm.FCB484AF414F4DDEBC4352667BF9F7DE.edm" hidden="1">#REF!</definedName>
    <definedName name="_bdm.FCBBEDDB0BF34813AD82B21F4482ACF2.edm" hidden="1">#REF!</definedName>
    <definedName name="_bdm.FCBF2FA7DE7E4131BDD1B781694FF989.edm" hidden="1">#REF!</definedName>
    <definedName name="_bdm.FCCCFB4839714275AE6AFEA530A5CDB7.edm" hidden="1">#REF!</definedName>
    <definedName name="_bdm.FCCE9C408B414FEBA246E418C2D43CB7.edm" hidden="1">#REF!</definedName>
    <definedName name="_bdm.FCE0B753A91140B8B2E291FEA735EEFD.edm" hidden="1">#REF!</definedName>
    <definedName name="_bdm.FCEC5229D69D4E14AFE7C246A6D25610.edm" hidden="1">#REF!</definedName>
    <definedName name="_bdm.FCF65B37E4D143728DA131B87112F761.edm" hidden="1">#REF!</definedName>
    <definedName name="_bdm.FCFA4D534B55479B98D31E572C6B3584.edm" hidden="1">#REF!</definedName>
    <definedName name="_bdm.FD13F054548A49B7B6E80DAD4EF81935.edm" hidden="1">#REF!</definedName>
    <definedName name="_bdm.FD324FAA9F2344E59D980E163D959CC1.edm" hidden="1">#REF!</definedName>
    <definedName name="_bdm.FD340FA368AC497BA2B2AC079C2E05C0.edm" hidden="1">#REF!</definedName>
    <definedName name="_bdm.FD370F09C8924B0197E58CE94C24DA69.edm" hidden="1">#REF!</definedName>
    <definedName name="_bdm.FD3A72D852E64B3296396EE7C24B3D47.edm" hidden="1">#REF!</definedName>
    <definedName name="_bdm.FD42FE83BDFC43CAA85F98B5F5B3EBB8.edm" hidden="1">#REF!</definedName>
    <definedName name="_bdm.FD516DA98D7F4563B7ECBE356C73BD97.edm" hidden="1">#REF!</definedName>
    <definedName name="_bdm.FD6AB097C0BF416CB2E87AD57583B7E5.edm" hidden="1">#REF!</definedName>
    <definedName name="_bdm.FD73F887E2114B8DB7C73792E5EB5216.edm" hidden="1">#REF!</definedName>
    <definedName name="_bdm.FD7ADC21792D4D82BF2650C62DC8F206.edm" hidden="1">#REF!</definedName>
    <definedName name="_bdm.FDAAB02FEF90430C9E7350C0985FC14C.edm" hidden="1">#REF!</definedName>
    <definedName name="_bdm.FDAF3BD8F2C24194B680B1940490B6DC.edm" hidden="1">#REF!</definedName>
    <definedName name="_bdm.FDAF5213977440B19DC2A9B99E7EB437.edm" hidden="1">#REF!</definedName>
    <definedName name="_bdm.FDD8B4A43E6B4DC5B7FD3852E41E2D71.edm" hidden="1">#REF!</definedName>
    <definedName name="_bdm.FDDB72D9ACA74E61AC83A94104BF4DB5.edm" hidden="1">#REF!</definedName>
    <definedName name="_bdm.FDE1D0A08485452B8F94319592BE2572.edm" hidden="1">#REF!</definedName>
    <definedName name="_bdm.FDE3DE8D233743BDACA8B7F8113EB8E5.edm" hidden="1">#REF!</definedName>
    <definedName name="_bdm.FDEBE5F796BF46A09D6D7F12F60E3513.edm" hidden="1">#REF!</definedName>
    <definedName name="_bdm.FDF6B8910F4D484B984ED0468D6819D0.edm" hidden="1">#REF!</definedName>
    <definedName name="_bdm.FE026FEE983E448CA8FD829F04CFF730.edm" hidden="1">#REF!</definedName>
    <definedName name="_bdm.FE1117CF5BE440DE9F80CEFC4BA47FB6.edm" hidden="1">#REF!</definedName>
    <definedName name="_bdm.FE2C651D13484ADFB0B34D8E9E13D623.edm" hidden="1">#REF!</definedName>
    <definedName name="_bdm.FE2EA949FDCD41C18F9236F6EE91041F.edm" hidden="1">#REF!</definedName>
    <definedName name="_bdm.FE3CD050F9CB49CD9DF35CADB3EDE105.edm" hidden="1">#REF!</definedName>
    <definedName name="_bdm.FE4CFF22C8DC4FACA22031014A6B1A3B.edm" hidden="1">#REF!</definedName>
    <definedName name="_bdm.FE4D86A5FE7F4A208A2A344FF1D8F352.edm" hidden="1">#REF!</definedName>
    <definedName name="_bdm.FE4E882B64A1435D83DE32C436CDA695.edm" hidden="1">#REF!</definedName>
    <definedName name="_bdm.FE597849312E4B3A91CEAC1A7FA9B13D.edm" hidden="1">#REF!</definedName>
    <definedName name="_bdm.FE5D439EA20F4FB7BD160B6283E51279.edm" hidden="1">#REF!</definedName>
    <definedName name="_bdm.FEA5591FE0D3424882B7B59D90D72EA2.edm" hidden="1">#REF!</definedName>
    <definedName name="_bdm.FEC7D855167C41399C451D38C7C6C8F1.edm" hidden="1">#REF!</definedName>
    <definedName name="_bdm.FEDA211F429E49C48DE1428ECDE9E2FD.edm" hidden="1">#REF!</definedName>
    <definedName name="_bdm.FEEF0B44169A4DCB8F3E7757721A4ECD.edm" hidden="1">#REF!</definedName>
    <definedName name="_bdm.FEF9E231963F4169B85728783EE241E6.edm" hidden="1">#REF!</definedName>
    <definedName name="_bdm.FF0674E86AF34F5DB3D39A58B47B6836.edm" hidden="1">#REF!</definedName>
    <definedName name="_bdm.FF0D5F01D43641CCB09C491EB8C231E4.edm" hidden="1">#REF!</definedName>
    <definedName name="_bdm.FF15158088224918BBA254614DC3293A.edm" hidden="1">#REF!</definedName>
    <definedName name="_bdm.FF29DC1B321942C0ADCF880635CC1ABE.edm" hidden="1">#REF!</definedName>
    <definedName name="_bdm.FF485153C21E4F6C9E766F8F76910CED.edm" hidden="1">#REF!</definedName>
    <definedName name="_bdm.FF582C48A2EC46CD9118749B3F8AA9F7.edm" hidden="1">#REF!</definedName>
    <definedName name="_bdm.FF5E0F5313AB401794046E871F2B9519.edm" hidden="1">#REF!</definedName>
    <definedName name="_bdm.FF70F08C7DF34E0E818B7039AFC8E45F.edm" hidden="1">#REF!</definedName>
    <definedName name="_bdm.FF88759441BB44BF8F8C2C9B6B2BF128.edm" hidden="1">#REF!</definedName>
    <definedName name="_bdm.FF9239283B3D4A4D915B34710CA40298.edm" hidden="1">#REF!</definedName>
    <definedName name="_bdm.FF9B16E96BA94ADEB32BCFC7DF0AD6FB.edm" hidden="1">#REF!</definedName>
    <definedName name="_bdm.FFB74298CEBE4438A4A2DF0CDC1A40F7.edm" hidden="1">#REF!</definedName>
    <definedName name="_bdm.FFDAF2B2F34D441B9217E1DF4DE6C930.edm" hidden="1">#REF!</definedName>
    <definedName name="_bdm.FFE25B415F2F4DE89D96278CBA0E4BB4.edm" hidden="1">#REF!</definedName>
    <definedName name="_bdm.FFF8E689FEF44BBC897B4E2AA239CCD7.edm" hidden="1">#REF!</definedName>
    <definedName name="_BQ4.1" hidden="1">#REF!</definedName>
    <definedName name="_BQ4.2" hidden="1">#REF!</definedName>
    <definedName name="_Budget_for_Measure" hidden="1">#REF!</definedName>
    <definedName name="_c" hidden="1">{"Fiesta Facer Page",#N/A,FALSE,"Q_C_S";"Fiesta Main Page",#N/A,FALSE,"V_L";"Fiesta 95BP Struct",#N/A,FALSE,"StructBP";"Fiesta Post 95BP Struct",#N/A,FALSE,"AdjStructBP"}</definedName>
    <definedName name="_c83" hidden="1">{0,0,0,0;0,0,0,0;0,0,0,0}</definedName>
    <definedName name="_cd1" hidden="1">{#N/A,#N/A,FALSE,"Job Sched"}</definedName>
    <definedName name="_cd2" hidden="1">{#N/A,#N/A,FALSE,"Job Sched"}</definedName>
    <definedName name="_cd20" hidden="1">{#N/A,#N/A,FALSE,"Job Sched"}</definedName>
    <definedName name="_CD3" hidden="1">{#N/A,#N/A,FALSE,"Job Sched"}</definedName>
    <definedName name="_cd4" hidden="1">{#N/A,#N/A,FALSE,"Job Sched"}</definedName>
    <definedName name="_Cd5" hidden="1">{#N/A,#N/A,FALSE,"A"}</definedName>
    <definedName name="_cd8" hidden="1">{#N/A,#N/A,FALSE,"Job Sched"}</definedName>
    <definedName name="_COW1" localSheetId="10">#REF!</definedName>
    <definedName name="_COW1" localSheetId="24">#REF!</definedName>
    <definedName name="_COW1">#REF!</definedName>
    <definedName name="_COW2" localSheetId="10">#REF!</definedName>
    <definedName name="_COW2" localSheetId="24">#REF!</definedName>
    <definedName name="_COW2">#REF!</definedName>
    <definedName name="_dcf1" hidden="1">{#N/A,#N/A,FALSE,"Tar-Ass";#N/A,#N/A,FALSE,"Tar-IS";#N/A,#N/A,FALSE,"Tar-BS";#N/A,#N/A,FALSE,"Tar-Adg BS";#N/A,#N/A,FALSE,"Tar-CF"}</definedName>
    <definedName name="_Dist_Values" hidden="1">#REF!</definedName>
    <definedName name="_FA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_Fill" localSheetId="10" hidden="1">#REF!</definedName>
    <definedName name="_Fill" localSheetId="24" hidden="1">#REF!</definedName>
    <definedName name="_Fill" hidden="1">#REF!</definedName>
    <definedName name="_fill1" hidden="1">#REF!</definedName>
    <definedName name="_xlnm._FilterDatabase" hidden="1">#REF!</definedName>
    <definedName name="_fl1111" hidden="1">{"Fecha_Novembro",#N/A,FALSE,"FECHAMENTO-2002 ";"Defer_Novembro",#N/A,FALSE,"DIFERIDO";"Pis_Novembro",#N/A,FALSE,"PIS COFINS";"Iss_Novembro",#N/A,FALSE,"ISS"}</definedName>
    <definedName name="_for_YTD_Year" hidden="1">#REF!</definedName>
    <definedName name="_FY04" hidden="1">{"SUMMARY",#N/A,TRUE,"Summary";"FULLSEAS",#N/A,TRUE,"Full &amp; Seas Emp";"TEMPS",#N/A,TRUE,"Temps";"CONTRACTORS",#N/A,TRUE,"Contractors";"CAPEXA",#N/A,TRUE,"Capital Expenditures";"CAPEXB",#N/A,TRUE,"Capital Expenditures"}</definedName>
    <definedName name="_G_Chart_1Label" hidden="1">#REF!</definedName>
    <definedName name="_G12" hidden="1">#REF!</definedName>
    <definedName name="_GSRATES_1" hidden="1">"CT300001Latest          "</definedName>
    <definedName name="_GSRATES_2" hidden="1">"CT300001Latest          "</definedName>
    <definedName name="_GSRATES_3" hidden="1">"CT300001Latest          "</definedName>
    <definedName name="_GSRATES_4" hidden="1">"CT300001Latest          "</definedName>
    <definedName name="_GSRATES_5" hidden="1">"CT300001Latest          "</definedName>
    <definedName name="_GSRATES_6" hidden="1">"CT300001Latest          "</definedName>
    <definedName name="_GSRATES_COUNT" hidden="1">1</definedName>
    <definedName name="_hod2" hidden="1">{#N/A,#N/A,FALSE,"TS";#N/A,#N/A,FALSE,"Combo";#N/A,#N/A,FALSE,"FAIR";#N/A,#N/A,FALSE,"RBC";#N/A,#N/A,FALSE,"xxxx";#N/A,#N/A,FALSE,"A_D";#N/A,#N/A,FALSE,"WACC";#N/A,#N/A,FALSE,"DCF";#N/A,#N/A,FALSE,"LBO";#N/A,#N/A,FALSE,"AcqMults";#N/A,#N/A,FALSE,"CompMults"}</definedName>
    <definedName name="_huh2" hidden="1">{"SUMMARY",#N/A,TRUE,"Summary";"FULLSEAS",#N/A,TRUE,"Full &amp; Seas Emp";"TEMPS",#N/A,TRUE,"Temps";"CONTRACTORS",#N/A,TRUE,"Contractors";"CAPEXA",#N/A,TRUE,"Capital Expenditures";"CAPEXB",#N/A,TRUE,"Capital Expenditures"}</definedName>
    <definedName name="_i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_ibo2" hidden="1">{#N/A,#N/A,FALSE,"Summary";#N/A,#N/A,FALSE,"Projections";#N/A,#N/A,FALSE,"Mkt Mults";#N/A,#N/A,FALSE,"DCF";#N/A,#N/A,FALSE,"Accr Dil";#N/A,#N/A,FALSE,"PIC LBO";#N/A,#N/A,FALSE,"MULT10_4";#N/A,#N/A,FALSE,"CBI LBO"}</definedName>
    <definedName name="_ii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Key1" localSheetId="10" hidden="1">#REF!</definedName>
    <definedName name="_Key1" localSheetId="24" hidden="1">#REF!</definedName>
    <definedName name="_Key1" hidden="1">#REF!</definedName>
    <definedName name="_Key2" hidden="1">#REF!</definedName>
    <definedName name="_key6" hidden="1">#REF!</definedName>
    <definedName name="_l"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_MatInverse_In" hidden="1">#REF!</definedName>
    <definedName name="_MatMult_A" hidden="1">#REF!</definedName>
    <definedName name="_mf24" localSheetId="10">#REF!</definedName>
    <definedName name="_mf24" localSheetId="24">#REF!</definedName>
    <definedName name="_mf24">#REF!</definedName>
    <definedName name="_mfg2" hidden="1">{"PAGE 1",#N/A,FALSE,"WEST_OT"}</definedName>
    <definedName name="_mfg3" hidden="1">{"PAGE 1",#N/A,FALSE,"WEST_OT"}</definedName>
    <definedName name="_mfg4" hidden="1">{"PAGE 1",#N/A,FALSE,"WEST_OT"}</definedName>
    <definedName name="_mfg5" hidden="1">{"PAGE 1",#N/A,FALSE,"WEST_OT"}</definedName>
    <definedName name="_MRG2" hidden="1">{"INCOME",#N/A,FALSE,"ProNet";"VALUE",#N/A,FALSE,"ProNet"}</definedName>
    <definedName name="_na2" hidden="1">"100"</definedName>
    <definedName name="_na3" hidden="1">"50"</definedName>
    <definedName name="_na4" hidden="1">"IQ_LTM_DATE"</definedName>
    <definedName name="_new1" hidden="1">{#N/A,#N/A,FALSE,"Pharm";#N/A,#N/A,FALSE,"WWCM"}</definedName>
    <definedName name="_Order1" hidden="1">255</definedName>
    <definedName name="_Order1_1" hidden="1">0</definedName>
    <definedName name="_Order1a" hidden="1">0</definedName>
    <definedName name="_Order2" hidden="1">255</definedName>
    <definedName name="_Order39" hidden="1">255</definedName>
    <definedName name="_pag23" hidden="1">{#N/A,#N/A,FALSE,"PIPE-FAC";#N/A,#N/A,FALSE,"PIPE-FAC"}</definedName>
    <definedName name="_pag231" hidden="1">{#N/A,#N/A,FALSE,"PIPE-FAC";#N/A,#N/A,FALSE,"PIPE-FAC"}</definedName>
    <definedName name="_pag232" hidden="1">{#N/A,#N/A,FALSE,"PIPE-FAC";#N/A,#N/A,FALSE,"PIPE-FAC"}</definedName>
    <definedName name="_Parse_In" hidden="1">#REF!</definedName>
    <definedName name="_Parse_Out" hidden="1">#REF!</definedName>
    <definedName name="_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_pcSlicerSheet_Slicer1" hidden="1">#REF!</definedName>
    <definedName name="_pcSlicerSheet_Slicer2" hidden="1">#REF!</definedName>
    <definedName name="_pcSlicerSheet1_Slicer1" hidden="1">#REF!</definedName>
    <definedName name="_pcSlicerSheet1_Slicer2" hidden="1">#REF!</definedName>
    <definedName name="_pcSlicerSheet10_Slicer1" hidden="1">#REF!</definedName>
    <definedName name="_pcSlicerSheet10_Slicer2" hidden="1">#REF!</definedName>
    <definedName name="_pcSlicerSheet11_Slicer1" hidden="1">#REF!</definedName>
    <definedName name="_pcSlicerSheet11_Slicer2" hidden="1">#REF!</definedName>
    <definedName name="_pcSlicerSheet12_Slicer1" hidden="1">#REF!</definedName>
    <definedName name="_pcSlicerSheet12_Slicer2" hidden="1">#REF!</definedName>
    <definedName name="_pcSlicerSheet13_Slicer1" hidden="1">#REF!</definedName>
    <definedName name="_pcSlicerSheet13_Slicer2" hidden="1">#REF!</definedName>
    <definedName name="_pcSlicerSheet14_Slicer1" hidden="1">#REF!</definedName>
    <definedName name="_pcSlicerSheet14_Slicer2" hidden="1">#REF!</definedName>
    <definedName name="_pcSlicerSheet15_Slicer1" hidden="1">#REF!</definedName>
    <definedName name="_pcSlicerSheet15_Slicer2" hidden="1">#REF!</definedName>
    <definedName name="_pcSlicerSheet16_Slicer1" hidden="1">#REF!</definedName>
    <definedName name="_pcSlicerSheet16_Slicer2" hidden="1">#REF!</definedName>
    <definedName name="_pcSlicerSheet17_Slicer1" hidden="1">#REF!</definedName>
    <definedName name="_pcSlicerSheet17_Slicer2" hidden="1">#REF!</definedName>
    <definedName name="_pcSlicerSheet18_Slicer1" hidden="1">#REF!</definedName>
    <definedName name="_pcSlicerSheet18_Slicer2" hidden="1">#REF!</definedName>
    <definedName name="_pcSlicerSheet19_Slicer1" hidden="1">#REF!</definedName>
    <definedName name="_pcSlicerSheet19_Slicer2" hidden="1">#REF!</definedName>
    <definedName name="_pcSlicerSheet2_Slicer1" hidden="1">#REF!</definedName>
    <definedName name="_pcSlicerSheet2_Slicer2" hidden="1">#REF!</definedName>
    <definedName name="_pcSlicerSheet20_Slicer1" hidden="1">#REF!</definedName>
    <definedName name="_pcSlicerSheet20_Slicer2" hidden="1">#REF!</definedName>
    <definedName name="_pcSlicerSheet21_Slicer1" hidden="1">#REF!</definedName>
    <definedName name="_pcSlicerSheet21_Slicer2" hidden="1">#REF!</definedName>
    <definedName name="_pcSlicerSheet22_Slicer1" hidden="1">#REF!</definedName>
    <definedName name="_pcSlicerSheet22_Slicer2" hidden="1">#REF!</definedName>
    <definedName name="_pcSlicerSheet3_Slicer1" hidden="1">#REF!</definedName>
    <definedName name="_pcSlicerSheet3_Slicer2" hidden="1">#REF!</definedName>
    <definedName name="_pcSlicerSheet4_Slicer1" hidden="1">#REF!</definedName>
    <definedName name="_pcSlicerSheet4_Slicer2" hidden="1">#REF!</definedName>
    <definedName name="_pcSlicerSheet5_Slicer1" hidden="1">#REF!</definedName>
    <definedName name="_pcSlicerSheet5_Slicer2" hidden="1">#REF!</definedName>
    <definedName name="_pcSlicerSheet6_Slicer1" hidden="1">#REF!</definedName>
    <definedName name="_pcSlicerSheet6_Slicer2" hidden="1">#REF!</definedName>
    <definedName name="_pcSlicerSheet7_Slicer1" hidden="1">#REF!</definedName>
    <definedName name="_pcSlicerSheet7_Slicer2" hidden="1">#REF!</definedName>
    <definedName name="_pcSlicerSheet8_Slicer1" hidden="1">#REF!</definedName>
    <definedName name="_pcSlicerSheet8_Slicer2" hidden="1">#REF!</definedName>
    <definedName name="_pcSlicerSheet9_Slicer1" hidden="1">#REF!</definedName>
    <definedName name="_pcSlicerSheet9_Slicer2" hidden="1">#REF!</definedName>
    <definedName name="_ppp1" localSheetId="1">#REF!</definedName>
    <definedName name="_ppp1">#REF!</definedName>
    <definedName name="_ppp2" localSheetId="1">#REF!</definedName>
    <definedName name="_ppp2">#REF!</definedName>
    <definedName name="_ppp3">#REF!</definedName>
    <definedName name="_ptc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q3" hidden="1">#REF!</definedName>
    <definedName name="_r" hidden="1">{#N/A,#N/A,FALSE,"Pharm";#N/A,#N/A,FALSE,"WWCM"}</definedName>
    <definedName name="_Regression_Int" hidden="1">1</definedName>
    <definedName name="_Regression_Out" hidden="1">#REF!</definedName>
    <definedName name="_Regression_X" hidden="1">#REF!</definedName>
    <definedName name="_Regression_Y" hidden="1">#REF!</definedName>
    <definedName name="_Rf_Feb_Act_for_YTD" hidden="1">#REF!</definedName>
    <definedName name="_Rf_Oct_Act_for_2003_YTD" hidden="1">#REF!</definedName>
    <definedName name="_RG1" localSheetId="10">#REF!</definedName>
    <definedName name="_RG1" localSheetId="24">#REF!</definedName>
    <definedName name="_RG1">#REF!</definedName>
    <definedName name="_RG2" localSheetId="10">#REF!</definedName>
    <definedName name="_RG2" localSheetId="24">#REF!</definedName>
    <definedName name="_RG2">#REF!</definedName>
    <definedName name="_RG3" localSheetId="10">#REF!</definedName>
    <definedName name="_RG3" localSheetId="24">#REF!</definedName>
    <definedName name="_RG3">#REF!</definedName>
    <definedName name="_RG4">#REF!</definedName>
    <definedName name="_rod1" hidden="1">{#N/A,#N/A,FALSE,"Projections";#N/A,#N/A,FALSE,"Multiples Valuation";#N/A,#N/A,FALSE,"LBO";#N/A,#N/A,FALSE,"Multiples_Sensitivity";#N/A,#N/A,FALSE,"Summary"}</definedName>
    <definedName name="_SA2502" hidden="1">{"'Summer Projects'!$A$1:$L$41"}</definedName>
    <definedName name="_sali" hidden="1">#REF!</definedName>
    <definedName name="_scenchg_count" hidden="1">19</definedName>
    <definedName name="_scenchg1" hidden="1">#REF!</definedName>
    <definedName name="_scenchg10" hidden="1">#REF!</definedName>
    <definedName name="_scenchg11" hidden="1">#REF!</definedName>
    <definedName name="_scenchg12" hidden="1">#REF!</definedName>
    <definedName name="_scenchg13" hidden="1">#REF!</definedName>
    <definedName name="_scenchg14" hidden="1">#REF!</definedName>
    <definedName name="_scenchg15" hidden="1">#REF!</definedName>
    <definedName name="_scenchg16" hidden="1">#REF!</definedName>
    <definedName name="_scenchg17" hidden="1">#REF!</definedName>
    <definedName name="_scenchg18" hidden="1">#REF!</definedName>
    <definedName name="_scenchg19" hidden="1">#REF!</definedName>
    <definedName name="_scenchg2" hidden="1">#REF!</definedName>
    <definedName name="_scenchg3" hidden="1">#REF!</definedName>
    <definedName name="_scenchg4" hidden="1">#REF!</definedName>
    <definedName name="_scenchg5" hidden="1">#REF!</definedName>
    <definedName name="_scenchg6" hidden="1">#REF!</definedName>
    <definedName name="_scenchg7" hidden="1">#REF!</definedName>
    <definedName name="_scenchg8" hidden="1">#REF!</definedName>
    <definedName name="_scenchg9" hidden="1">#REF!</definedName>
    <definedName name="_Sort" hidden="1">#REF!</definedName>
    <definedName name="_ST1" localSheetId="10">#REF!</definedName>
    <definedName name="_ST1" localSheetId="24">#REF!</definedName>
    <definedName name="_ST1">#REF!</definedName>
    <definedName name="_ST2" localSheetId="10">#REF!</definedName>
    <definedName name="_ST2" localSheetId="24">#REF!</definedName>
    <definedName name="_ST2">#REF!</definedName>
    <definedName name="_SUB1" localSheetId="10">#REF!</definedName>
    <definedName name="_SUB1" localSheetId="24">#REF!</definedName>
    <definedName name="_SUB1">#REF!</definedName>
    <definedName name="_SUB2">#REF!</definedName>
    <definedName name="_SUB3">#REF!</definedName>
    <definedName name="_SUB4">#REF!</definedName>
    <definedName name="_SUB5">#REF!</definedName>
    <definedName name="_SUB6">#REF!</definedName>
    <definedName name="_SUB8">#REF!</definedName>
    <definedName name="_SW1">#REF!</definedName>
    <definedName name="_SW2">#REF!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able3_In2" hidden="1">#REF!</definedName>
    <definedName name="_tm1" hidden="1">{#N/A,#N/A,FALSE,"Pharm";#N/A,#N/A,FALSE,"WWCM"}</definedName>
    <definedName name="_Try1" hidden="1">{#N/A,#N/A,FALSE,"Aging Summary";#N/A,#N/A,FALSE,"Ratio Analysis";#N/A,#N/A,FALSE,"Test 120 Day Accts";#N/A,#N/A,FALSE,"Tickmarks"}</definedName>
    <definedName name="_v3" hidden="1">{"SUMMARY",#N/A,FALSE,"Summary"}</definedName>
    <definedName name="_var2" hidden="1">{"var_page",#N/A,FALSE,"template"}</definedName>
    <definedName name="_vv2" hidden="1">{#N/A,#N/A,FALSE,"Aging Summary";#N/A,#N/A,FALSE,"Ratio Analysis";#N/A,#N/A,FALSE,"Test 120 Day Accts";#N/A,#N/A,FALSE,"Tickmarks"}</definedName>
    <definedName name="_wr1" hidden="1">{"hist_bs",#N/A,FALSE,"Exhibit D,E1,E2";#N/A,#N/A,FALSE,"Exhibit E3";#N/A,#N/A,FALSE,"Mgmt. Projtn";#N/A,#N/A,FALSE,"Exhibit B-1";#N/A,#N/A,FALSE,"Exhibit A";#N/A,#N/A,FALSE,"WACC";#N/A,#N/A,FALSE,"Control";"hist_inc",#N/A,FALSE,"Exhibit D,E1,E2"}</definedName>
    <definedName name="_wtx2"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_x1" hidden="1">{"total",#N/A,FALSE,"5YR TREND";"CASH FLOW",#N/A,FALSE,"5YR TREND";"BALANCE SHEET",#N/A,FALSE,"5YR TREND";"baseline",#N/A,FALSE,"5YR TREND";"investment",#N/A,FALSE,"5YR TREND"}</definedName>
    <definedName name="_x10" hidden="1">{"total",#N/A,FALSE,"5YR TREND";"CASH FLOW",#N/A,FALSE,"5YR TREND";"BALANCE SHEET",#N/A,FALSE,"5YR TREND";"baseline",#N/A,FALSE,"5YR TREND";"investment",#N/A,FALSE,"5YR TREND"}</definedName>
    <definedName name="_x11" hidden="1">{"total",#N/A,FALSE,"5YR TREND";"CASH FLOW",#N/A,FALSE,"5YR TREND";"BALANCE SHEET",#N/A,FALSE,"5YR TREND";"baseline",#N/A,FALSE,"5YR TREND";"investment",#N/A,FALSE,"5YR TREND"}</definedName>
    <definedName name="_x18"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_X2" hidden="1">{#N/A,#N/A,FALSE,"Other";#N/A,#N/A,FALSE,"Ace";#N/A,#N/A,FALSE,"Derm"}</definedName>
    <definedName name="_x3"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_x4"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_x5" hidden="1">{"total",#N/A,FALSE,"5YR TREND";"CASH FLOW",#N/A,FALSE,"5YR TREND";"BALANCE SHEET",#N/A,FALSE,"5YR TREND";"baseline",#N/A,FALSE,"5YR TREND";"investment",#N/A,FALSE,"5YR TREND"}</definedName>
    <definedName name="_x6" hidden="1">{"new base",#N/A,FALSE,"BP wo sections";"investment w/o areas",#N/A,FALSE,"BP wo sections";"total w/o areas",#N/A,FALSE,"BP wo sections"}</definedName>
    <definedName name="_x7" hidden="1">{"98IB-MARGIN",#N/A,FALSE,"FILE LINK";"98IB-SGA",#N/A,FALSE,"FILE LINK";"98IB-STAFF",#N/A,FALSE,"FILE LINK";"98IB-CAPX",#N/A,FALSE,"FILE LINK"}</definedName>
    <definedName name="_x8" hidden="1">{"total",#N/A,FALSE,"5YR TREND";"CASH FLOW",#N/A,FALSE,"5YR TREND";"BALANCE SHEET",#N/A,FALSE,"5YR TREND";"baseline",#N/A,FALSE,"5YR TREND";"investment",#N/A,FALSE,"5YR TREND"}</definedName>
    <definedName name="_x9" hidden="1">{"total",#N/A,FALSE,"5YR TREND";"CASH FLOW",#N/A,FALSE,"5YR TREND";"BALANCE SHEET",#N/A,FALSE,"5YR TREND";"baseline",#N/A,FALSE,"5YR TREND";"investment",#N/A,FALSE,"5YR TREND"}</definedName>
    <definedName name="_xlcn.LinkedTable_Table11" localSheetId="7" hidden="1">#REF!</definedName>
    <definedName name="_xlcn.LinkedTable_Table11" localSheetId="12" hidden="1">#REF!</definedName>
    <definedName name="_xlcn.LinkedTable_Table11" hidden="1">#REF!</definedName>
    <definedName name="_xlcn.LinkedTable_Table21" hidden="1">#REF!</definedName>
    <definedName name="_xlcn.LinkedTable_Table31" hidden="1">#REF!</definedName>
    <definedName name="_xlcn.LinkedTable_Table51" hidden="1">#REF!</definedName>
    <definedName name="_xlcn.LinkedTable_Table61" hidden="1">#REF!</definedName>
    <definedName name="_xlcn.WorksheetConnection_PCDatabase.xlsxProjectCodes1" hidden="1">#REF!</definedName>
    <definedName name="_xlcn.WorksheetConnection_PCDatabase.xlsxProjListDataUpdates1" hidden="1">#REF!</definedName>
    <definedName name="a" hidden="1">#REF!</definedName>
    <definedName name="A_TOTAL">#REF!</definedName>
    <definedName name="a2w" hidden="1">{#N/A,#N/A,FALSE,"HMF";#N/A,#N/A,FALSE,"FACIL";#N/A,#N/A,FALSE,"HMFINANCE";#N/A,#N/A,FALSE,"HMEUROPE";#N/A,#N/A,FALSE,"HHAB CONSO";#N/A,#N/A,FALSE,"PAB";#N/A,#N/A,FALSE,"MMC";#N/A,#N/A,FALSE,"THAI";#N/A,#N/A,FALSE,"SINPA";#N/A,#N/A,FALSE,"POLAND"}</definedName>
    <definedName name="aa" hidden="1">{"'A'!$A$1:$AH$71","'TOC'!$J$29"}</definedName>
    <definedName name="aa_1" hidden="1">{"'A'!$A$1:$AH$71","'TOC'!$J$29"}</definedName>
    <definedName name="aaa" hidden="1">{#N/A,#N/A,FALSE,"Aging Summary";#N/A,#N/A,FALSE,"Ratio Analysis";#N/A,#N/A,FALSE,"Test 120 Day Accts";#N/A,#N/A,FALSE,"Tickmarks"}</definedName>
    <definedName name="AAA_DOCTOPS" hidden="1">"AAA_SET"</definedName>
    <definedName name="AAA_duser" hidden="1">"OFF"</definedName>
    <definedName name="aaaa" hidden="1">{#N/A,#N/A,FALSE,"Aging Summary";#N/A,#N/A,FALSE,"Ratio Analysis";#N/A,#N/A,FALSE,"Test 120 Day Accts";#N/A,#N/A,FALSE,"Tickmarks"}</definedName>
    <definedName name="aaaaa" hidden="1">{#N/A,#N/A,FALSE,"OUT  AREC"}</definedName>
    <definedName name="aaaaaa" hidden="1">#REF!</definedName>
    <definedName name="aaaaaaa" hidden="1">{#N/A,#N/A,FALSE,"REPORT"}</definedName>
    <definedName name="aaaaaaaa" hidden="1">{#N/A,#N/A,FALSE,"Presentation by Unit";#N/A,#N/A,FALSE,"Presentation by BD";#N/A,#N/A,FALSE,"Presentation Split by Biggest U";#N/A,#N/A,FALSE,"Presentation Split by Area";#N/A,#N/A,FALSE,"Presentation Split by BD"}</definedName>
    <definedName name="aaaaaaaaa" hidden="1">#REF!</definedName>
    <definedName name="aaaaaaaaaa" hidden="1">{#N/A,#N/A,FALSE,"OUT  AREC"}</definedName>
    <definedName name="aaaaaaaaaaa" hidden="1">{#N/A,#N/A,FALSE,"REPORT"}</definedName>
    <definedName name="aaaaaaaaaaaaaaa" hidden="1">{#N/A,#N/A,FALSE,"Pharm";#N/A,#N/A,FALSE,"WWCM"}</definedName>
    <definedName name="aaaaaaaaaaaaaaaaaaa" hidden="1">{#N/A,#N/A,TRUE,"Cover";#N/A,#N/A,TRUE,"Sum";#N/A,#N/A,TRUE,"SubsRev";#N/A,#N/A,TRUE,"CapEx";#N/A,#N/A,TRUE,"OpEx";#N/A,#N/A,TRUE,"SUs";#N/A,#N/A,TRUE,"OrgChart";#N/A,#N/A,TRUE,"Staff";#N/A,#N/A,TRUE,"P&amp;L";#N/A,#N/A,TRUE,"Cash";#N/A,#N/A,TRUE,"BS";#N/A,#N/A,TRUE,"Valuation";#N/A,#N/A,TRUE,"CapEx-Assumptions";#N/A,#N/A,TRUE,"OpEx-Assumptions"}</definedName>
    <definedName name="aaasb" hidden="1">{#N/A,#N/A,FALSE,"Pharm";#N/A,#N/A,FALSE,"WWCM"}</definedName>
    <definedName name="aab"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bb" hidden="1">{#N/A,#N/A,FALSE,"Projections";#N/A,#N/A,FALSE,"Multiples Valuation";#N/A,#N/A,FALSE,"LBO";#N/A,#N/A,FALSE,"Multiples_Sensitivity";#N/A,#N/A,FALSE,"Summary"}</definedName>
    <definedName name="aabbtwice" hidden="1">{#N/A,#N/A,FALSE,"Projections";#N/A,#N/A,FALSE,"Multiples Valuation";#N/A,#N/A,FALSE,"LBO";#N/A,#N/A,FALSE,"Multiples_Sensitivity";#N/A,#N/A,FALSE,"Summary"}</definedName>
    <definedName name="aac" hidden="1">{"'A'!$A$1:$AH$71","'TOC'!$J$29"}</definedName>
    <definedName name="aaddd" hidden="1">{#N/A,#N/A,FALSE,"REPORT"}</definedName>
    <definedName name="AADT">#REF!</definedName>
    <definedName name="AADTGrowth">#REF!</definedName>
    <definedName name="aam" hidden="1">{"SUMMARY",#N/A,TRUE,"Summary";"FULLSEAS",#N/A,TRUE,"Full &amp; Seas Emp";"TEMPS",#N/A,TRUE,"Temps";"CONTRACTORS",#N/A,TRUE,"Contractors";"CAPEXA",#N/A,TRUE,"Capital Expenditures";"CAPEXB",#N/A,TRUE,"Capital Expenditures"}</definedName>
    <definedName name="aas" hidden="1">{#N/A,#N/A,FALSE,"1";#N/A,#N/A,FALSE,"2";#N/A,#N/A,FALSE,"16 - 17";#N/A,#N/A,FALSE,"18 - 19";#N/A,#N/A,FALSE,"26";#N/A,#N/A,FALSE,"27";#N/A,#N/A,FALSE,"28"}</definedName>
    <definedName name="aasd" hidden="1">{#N/A,#N/A,FALSE,"Assessment";#N/A,#N/A,FALSE,"Staffing";#N/A,#N/A,FALSE,"Hires";#N/A,#N/A,FALSE,"Assumptions"}</definedName>
    <definedName name="aatwice" hidden="1">{#N/A,#N/A,FALSE,"Projections";#N/A,#N/A,FALSE,"Multiples Valuation";#N/A,#N/A,FALSE,"LBO";#N/A,#N/A,FALSE,"Multiples_Sensitivity";#N/A,#N/A,FALSE,"Summary"}</definedName>
    <definedName name="ab"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_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abb"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ABBREV_DATE" localSheetId="10">#REF!</definedName>
    <definedName name="ABBREV_DATE" localSheetId="24">#REF!</definedName>
    <definedName name="ABBREV_DATE" localSheetId="1">#REF!</definedName>
    <definedName name="ABBREV_DATE">#REF!</definedName>
    <definedName name="ab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abcd" hidden="1">#REF!</definedName>
    <definedName name="abcde" hidden="1">#REF!</definedName>
    <definedName name="abcdef" hidden="1">#REF!</definedName>
    <definedName name="abctwice" hidden="1">{#N/A,#N/A,FALSE,"Projections";#N/A,#N/A,FALSE,"AccrDil";#N/A,#N/A,FALSE,"PurchPriMult";#N/A,#N/A,FALSE,"Mults7_13";#N/A,#N/A,FALSE,"Mkt Mults";#N/A,#N/A,FALSE,"Acq Mults";#N/A,#N/A,FALSE,"StockPrices";#N/A,#N/A,FALSE,"Prem Paid";#N/A,#N/A,FALSE,"DCF";#N/A,#N/A,FALSE,"AUTO";#N/A,#N/A,FALSE,"Relative Trading";#N/A,#N/A,FALSE,"Mkt Val";#N/A,#N/A,FALSE,"Acq Val"}</definedName>
    <definedName name="acc" hidden="1">{"'comite'!$A$9:$G$44","'comite'!$A$1:$G$6"}</definedName>
    <definedName name="Access_Button" hidden="1">"X1999_Benefits_99_Payroll_List"</definedName>
    <definedName name="Access_Button1" hidden="1">"X1999_Benefits_Benefit_database_List"</definedName>
    <definedName name="AccessDatabase" hidden="1">"I:\DEPT8900\OEL\FY01\Reports\Budget Comparison\Comparitive Budget TEST.mdb"</definedName>
    <definedName name="AccessOpt" hidden="1">"Yes"</definedName>
    <definedName name="AccidentPercentile">#REF!</definedName>
    <definedName name="AccidentZ">#REF!</definedName>
    <definedName name="AccTab">#REF!</definedName>
    <definedName name="ACwvu.ACC." hidden="1">#REF!</definedName>
    <definedName name="ACwvu.AFAC." hidden="1">#REF!</definedName>
    <definedName name="ACwvu.ELIMLUCRO." hidden="1">#REF!</definedName>
    <definedName name="ACwvu.ESTOQUES." hidden="1">#REF!</definedName>
    <definedName name="ACwvu.Fabio." hidden="1">#REF!</definedName>
    <definedName name="ACwvu.LPERDAS." hidden="1">#REF!</definedName>
    <definedName name="ACwvu.RES432." hidden="1">#REF!</definedName>
    <definedName name="AD" hidden="1">{#N/A,#N/A,FALSE,"Aging Summary";#N/A,#N/A,FALSE,"Ratio Analysis";#N/A,#N/A,FALSE,"Test 120 Day Accts";#N/A,#N/A,FALSE,"Tickmarks"}</definedName>
    <definedName name="ada" hidden="1">{#N/A,#N/A,FALSE,"Aging Summary";#N/A,#N/A,FALSE,"Ratio Analysis";#N/A,#N/A,FALSE,"Test 120 Day Accts";#N/A,#N/A,FALSE,"Tickmarks"}</definedName>
    <definedName name="ada.wffff" hidden="1">#REF!</definedName>
    <definedName name="adafdadf" hidden="1">{"Var_page",#N/A,FALSE,"template"}</definedName>
    <definedName name="adam" hidden="1">{#N/A,#N/A,FALSE,"TS";#N/A,#N/A,FALSE,"Combo";#N/A,#N/A,FALSE,"FAIR";#N/A,#N/A,FALSE,"RBC";#N/A,#N/A,FALSE,"xxxx";#N/A,#N/A,FALSE,"A_D";#N/A,#N/A,FALSE,"WACC";#N/A,#N/A,FALSE,"DCF";#N/A,#N/A,FALSE,"LBO";#N/A,#N/A,FALSE,"AcqMults";#N/A,#N/A,FALSE,"CompMults"}</definedName>
    <definedName name="Adds" localSheetId="10">#REF!</definedName>
    <definedName name="Adds" localSheetId="24">#REF!</definedName>
    <definedName name="Adds" localSheetId="1">#REF!</definedName>
    <definedName name="Adds">#REF!</definedName>
    <definedName name="adeletar" hidden="1">{"TotalGeralDespesasPorArea",#N/A,FALSE,"VinculosAccessEfetivo"}</definedName>
    <definedName name="adeletar1" hidden="1">{"TotalGeralDespesasPorArea",#N/A,FALSE,"VinculosAccessEfetivo"}</definedName>
    <definedName name="adeletar10" hidden="1">{"TotalGeralDespesasPorArea",#N/A,FALSE,"VinculosAccessEfetivo"}</definedName>
    <definedName name="adeletar2" hidden="1">{"TotalGeralDespesasPorArea",#N/A,FALSE,"VinculosAccessEfetivo"}</definedName>
    <definedName name="adeletar20" hidden="1">{"TotalGeralDespesasPorArea",#N/A,FALSE,"VinculosAccessEfetivo"}</definedName>
    <definedName name="adeletar4" hidden="1">{"TotalGeralDespesasPorArea",#N/A,FALSE,"VinculosAccessEfetivo"}</definedName>
    <definedName name="adeletar5" hidden="1">{"TotalGeralDespesasPorArea",#N/A,FALSE,"VinculosAccessEfetivo"}</definedName>
    <definedName name="adeletar50" hidden="1">{"TotalGeralDespesasPorArea",#N/A,FALSE,"VinculosAccessEfetivo"}</definedName>
    <definedName name="adeletar51" hidden="1">{"TotalGeralDespesasPorArea",#N/A,FALSE,"VinculosAccessEfetivo"}</definedName>
    <definedName name="adfadf" hidden="1">{"'Sheet1'!$A$1:$J$121"}</definedName>
    <definedName name="adfdfd" hidden="1">{#N/A,#N/A,FALSE,"OUT  AREC"}</definedName>
    <definedName name="adffasdfe" hidden="1">{#N/A,#N/A,FALSE,"OUT  AREC"}</definedName>
    <definedName name="adfgasdysty" hidden="1">{#N/A,#N/A,FALSE,"REPORT"}</definedName>
    <definedName name="adfsfjfjky" hidden="1">{#N/A,#N/A,FALSE,"REPORT"}</definedName>
    <definedName name="ads"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adsa" hidden="1">{#N/A,#N/A,FALSE,"Aging Summary";#N/A,#N/A,FALSE,"Ratio Analysis";#N/A,#N/A,FALSE,"Test 120 Day Accts";#N/A,#N/A,FALSE,"Tickmarks"}</definedName>
    <definedName name="adsf" hidden="1">{#N/A,#N/A,FALSE,"Job Sched"}</definedName>
    <definedName name="adsfdsf_1" hidden="1">{"fis.dbo.r1_datasum"}</definedName>
    <definedName name="adsfdsf_2" hidden="1">{"fis.dbo.r1_datasum"}</definedName>
    <definedName name="ADW" hidden="1">{#N/A,#N/A,FALSE,"final"}</definedName>
    <definedName name="ADW_1" hidden="1">{#N/A,#N/A,FALSE,"final"}</definedName>
    <definedName name="ADWG" hidden="1">{#N/A,#N/A,FALSE,"final"}</definedName>
    <definedName name="ADWG_1" hidden="1">{#N/A,#N/A,FALSE,"final"}</definedName>
    <definedName name="aeae" hidden="1">{#N/A,#N/A,FALSE,"Trading-Mult ";#N/A,#N/A,FALSE,"Trading-Cap";#N/A,#N/A,FALSE,"Trading-Inc";#N/A,#N/A,FALSE,"Cash Flow";#N/A,#N/A,FALSE,"M&amp;A info"}</definedName>
    <definedName name="aedfadf" hidden="1">#REF!</definedName>
    <definedName name="afafdafda" hidden="1">{"SUMMARY",#N/A,TRUE,"Summary";"FULLSEAS",#N/A,TRUE,"Full &amp; Seas Emp";"TEMPS",#N/A,TRUE,"Temps";"CONTRACTORS",#N/A,TRUE,"Contractors";"CAPEXA",#N/A,TRUE,"Capital Expenditures";"CAPEXB",#N/A,TRUE,"Capital Expenditures"}</definedName>
    <definedName name="afdadafa" hidden="1">{"by_month",#N/A,TRUE,"template";"destec_month",#N/A,TRUE,"template";"by_quarter",#N/A,TRUE,"template";"destec_quarter",#N/A,TRUE,"template";"by_year",#N/A,TRUE,"template";"destec_annual",#N/A,TRUE,"template"}</definedName>
    <definedName name="AFDADSFDAS" hidden="1">{#N/A,#N/A,FALSE,"REPORT"}</definedName>
    <definedName name="affdsf" hidden="1">"49BB1AZAA1D0CKY0AK9Y77DT3"</definedName>
    <definedName name="africa" hidden="1">{#N/A,#N/A,FALSE,"CNS";#N/A,#N/A,FALSE,"Serz";#N/A,#N/A,FALSE,"Ace"}</definedName>
    <definedName name="agafdhsdh" hidden="1">{#N/A,#N/A,FALSE,"REPORT"}</definedName>
    <definedName name="agdrghrhdhdh" hidden="1">{#N/A,#N/A,FALSE,"Aging Summary";#N/A,#N/A,FALSE,"Ratio Analysis";#N/A,#N/A,FALSE,"Test 120 Day Accts";#N/A,#N/A,FALSE,"Tickmarks"}</definedName>
    <definedName name="agosto" hidden="1">{#N/A,#N/A,FALSE,"OUT  AREC"}</definedName>
    <definedName name="agsgaghgfj" hidden="1">{#N/A,#N/A,FALSE,"Pharm";#N/A,#N/A,FALSE,"WWCM"}</definedName>
    <definedName name="AIP" hidden="1">{#N/A,#N/A,FALSE,"Presentation by Unit";#N/A,#N/A,FALSE,"Presentation by BD";#N/A,#N/A,FALSE,"Presentation Split by Biggest U";#N/A,#N/A,FALSE,"Presentation Split by Area";#N/A,#N/A,FALSE,"Presentation Split by BD"}</definedName>
    <definedName name="ajfkasdjf" hidden="1">#REF!</definedName>
    <definedName name="AJUSTE" hidden="1">{"Fecha_Dezembro",#N/A,FALSE,"FECHAMENTO-2002 ";"Defer_Dezermbro",#N/A,FALSE,"DIFERIDO";"Pis_Dezembro",#N/A,FALSE,"PIS COFINS";"Iss_Dezembro",#N/A,FALSE,"ISS"}</definedName>
    <definedName name="akers" hidden="1">{#N/A,#N/A,FALSE,"TS";#N/A,#N/A,FALSE,"Combo";#N/A,#N/A,FALSE,"FAIR";#N/A,#N/A,FALSE,"RBC";#N/A,#N/A,FALSE,"xxxx";#N/A,#N/A,FALSE,"A_D";#N/A,#N/A,FALSE,"WACC";#N/A,#N/A,FALSE,"DCF";#N/A,#N/A,FALSE,"LBO";#N/A,#N/A,FALSE,"AcqMults";#N/A,#N/A,FALSE,"CompMults"}</definedName>
    <definedName name="akshdk" hidden="1">{#N/A,#N/A,FALSE,"A";#N/A,#N/A,FALSE,"B"}</definedName>
    <definedName name="aksjdfls" hidden="1">{#N/A,#N/A,FALSE,"Set-Up";#N/A,#N/A,FALSE,"Comparison";#N/A,#N/A,FALSE,"AR";#N/A,#N/A,FALSE,"Inv";#N/A,#N/A,FALSE,"Concentrations";#N/A,#N/A,FALSE,"Past Dues";#N/A,#N/A,FALSE,"Trends";#N/A,#N/A,FALSE,"AR Trends";#N/A,#N/A,FALSE,"Inv Trends"}</definedName>
    <definedName name="ale" hidden="1">#REF!</definedName>
    <definedName name="alex" hidden="1">{#N/A,#N/A,FALSE,"REPORT"}</definedName>
    <definedName name="alexan" hidden="1">{#N/A,#N/A,FALSE,"REPORT"}</definedName>
    <definedName name="Alpena" hidden="1">{#N/A,#N/A,FALSE,"10yr Plan Inputs";#N/A,#N/A,FALSE,"10yr Plan Results";#N/A,#N/A,FALSE,"JV Cost Splits";#N/A,#N/A,FALSE,"JV Variable Costs";#N/A,#N/A,FALSE,"JV Fixed Costs";#N/A,#N/A,FALSE,"Dow Alt Cost 98";#N/A,#N/A,FALSE,"Case Summary"}</definedName>
    <definedName name="als" hidden="1">{#N/A,#N/A,FALSE,"Assessment";#N/A,#N/A,FALSE,"Staffing";#N/A,#N/A,FALSE,"Hires";#N/A,#N/A,FALSE,"Assumptions"}</definedName>
    <definedName name="am" hidden="1">{"SUMMARY",#N/A,FALSE,"Summary"}</definedName>
    <definedName name="am_1" hidden="1">{"'A'!$A$1:$AH$71","'TOC'!$J$29"}</definedName>
    <definedName name="anal1" hidden="1">{#N/A,#N/A,FALSE,"Aging Summary";#N/A,#N/A,FALSE,"Ratio Analysis";#N/A,#N/A,FALSE,"Test 120 Day Accts";#N/A,#N/A,FALSE,"Tickmarks"}</definedName>
    <definedName name="ando" hidden="1">{"'下期集計（10.27迄・速報値）'!$Q$16"}</definedName>
    <definedName name="andy" hidden="1">{#N/A,#N/A,FALSE,"REPORT"}</definedName>
    <definedName name="ANM" hidden="1">{"'comite'!$A$9:$G$44","'comite'!$A$1:$G$6"}</definedName>
    <definedName name="Annexe7" hidden="1">{#N/A,#N/A,TRUE,"Sommaire";#N/A,#N/A,TRUE,"Alcatel Alsthom";#N/A,#N/A,TRUE,"CFA_CIM_SOFICIM";#N/A,#N/A,TRUE,"GO_SIKL_Cemilec";#N/A,#N/A,TRUE,"CIVELEC_OR";#N/A,#N/A,TRUE,"Tréso nette";#N/A,#N/A,TRUE,"Passage";#N/A,#N/A,TRUE,"Résultat financier";#N/A,#N/A,TRUE,"Résultat financier (suite)";#N/A,#N/A,TRUE,"Résultat cumulé";#N/A,#N/A,TRUE,"Annexe 1";#N/A,#N/A,TRUE,"Annexe 2";#N/A,#N/A,TRUE,"Annexe 3";#N/A,#N/A,TRUE,"Annexe 4";#N/A,#N/A,TRUE,"Annexe 5"}</definedName>
    <definedName name="AnnFactor" localSheetId="10">#REF!</definedName>
    <definedName name="AnnFactor" localSheetId="24">#REF!</definedName>
    <definedName name="AnnFactor">#REF!</definedName>
    <definedName name="AnsCoEstFacSz" localSheetId="10">#REF!</definedName>
    <definedName name="AnsCoEstFacSz" localSheetId="24">#REF!</definedName>
    <definedName name="AnsCoEstFacSz" localSheetId="1">#REF!</definedName>
    <definedName name="AnsCoEstFacSz">#REF!</definedName>
    <definedName name="anscount" hidden="1">1</definedName>
    <definedName name="antecipações" hidden="1">{"Fecha_Outubro",#N/A,FALSE,"FECHAMENTO-2002 ";"Defer_Outubro",#N/A,FALSE,"DIFERIDO";"Pis_Outubro",#N/A,FALSE,"PIS COFINS";"Iss_Outubro",#N/A,FALSE,"ISS"}</definedName>
    <definedName name="aq" hidden="1">#REF!</definedName>
    <definedName name="aqdwfegr" hidden="1">#REF!</definedName>
    <definedName name="aqw" hidden="1">#REF!</definedName>
    <definedName name="aqwertyu" hidden="1">#REF!</definedName>
    <definedName name="AR" hidden="1">{#N/A,#N/A,FALSE,"Aging Summary";#N/A,#N/A,FALSE,"Ratio Analysis";#N/A,#N/A,FALSE,"Test 120 Day Accts";#N/A,#N/A,FALSE,"Tickmarks"}</definedName>
    <definedName name="are" hidden="1">{#N/A,#N/A,FALSE,"Sheet1"}</definedName>
    <definedName name="ARPU" hidden="1">{"FCB_ALL",#N/A,FALSE,"FCB"}</definedName>
    <definedName name="arsdf" hidden="1">{#N/A,#N/A,FALSE,"Aging Summary";#N/A,#N/A,FALSE,"Ratio Analysis";#N/A,#N/A,FALSE,"Test 120 Day Accts";#N/A,#N/A,FALSE,"Tickmarks"}</definedName>
    <definedName name="arsdfa" hidden="1">{#N/A,#N/A,FALSE,"Aging Summary";#N/A,#N/A,FALSE,"Ratio Analysis";#N/A,#N/A,FALSE,"Test 120 Day Accts";#N/A,#N/A,FALSE,"Tickmarks"}</definedName>
    <definedName name="AS" hidden="1">{#N/A,#N/A,FALSE,"Pharm";#N/A,#N/A,FALSE,"WWCM"}</definedName>
    <definedName name="AS2DocOpenMode" hidden="1">"AS2DocumentEdit"</definedName>
    <definedName name="AS2HasNoAutoHeaderFooter" hidden="1">" "</definedName>
    <definedName name="AS2NamedRange" hidden="1">2</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as" hidden="1">{#N/A,#N/A,FALSE,"Pharm";#N/A,#N/A,FALSE,"WWCM"}</definedName>
    <definedName name="asasa" hidden="1">{"Fecha_Dezembro",#N/A,FALSE,"FECHAMENTO-2002 ";"Defer_Dezermbro",#N/A,FALSE,"DIFERIDO";"Pis_Dezembro",#N/A,FALSE,"PIS COFINS";"Iss_Dezembro",#N/A,FALSE,"ISS"}</definedName>
    <definedName name="asb" hidden="1">{#N/A,#N/A,FALSE,"Aging Summary";#N/A,#N/A,FALSE,"Ratio Analysis";#N/A,#N/A,FALSE,"Test 120 Day Accts";#N/A,#N/A,FALSE,"Tickmarks"}</definedName>
    <definedName name="asd"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asda" hidden="1">{#N/A,#N/A,FALSE,"Aging Summary";#N/A,#N/A,FALSE,"Ratio Analysis";#N/A,#N/A,FALSE,"Test 120 Day Accts";#N/A,#N/A,FALSE,"Tickmarks"}</definedName>
    <definedName name="asdas" hidden="1">{"BUDGET ASSUMPTIONS",#N/A,FALSE,"MDT 97";"MAJOR EXPENDITURES",#N/A,FALSE,"MDT 97";"SCH100 MDT1",#N/A,FALSE,"MDT 97";"SCH100 MDT2",#N/A,FALSE,"MDT 97"}</definedName>
    <definedName name="asdasd" hidden="1">{#N/A,#N/A,FALSE,"Aging Summary";#N/A,#N/A,FALSE,"Ratio Analysis";#N/A,#N/A,FALSE,"Test 120 Day Accts";#N/A,#N/A,FALSE,"Tickmarks"}</definedName>
    <definedName name="asdasd_1" hidden="1">{"fis.dbo.r1_datasum"}</definedName>
    <definedName name="asdasd_2" hidden="1">{"fis.dbo.r1_datasum"}</definedName>
    <definedName name="asdf" hidden="1">{#N/A,#N/A,TRUE,"Pivots-Employee";#N/A,"Scenario1",TRUE,"Assumptions Summary"}</definedName>
    <definedName name="asdfa" hidden="1">{"SUMMARY",#N/A,FALSE,"Summary"}</definedName>
    <definedName name="asdfads" hidden="1">{#N/A,#N/A,FALSE,"Inputs";#N/A,#N/A,FALSE,"10yr Plan";#N/A,#N/A,FALSE,"JV_Costs";#N/A,#N/A,FALSE,"Case Summary";#N/A,#N/A,FALSE,"Prdn";#N/A,#N/A,FALSE,"Variable"}</definedName>
    <definedName name="asdfadsf" hidden="1">{"'Sheet1'!$A$1:$J$121"}</definedName>
    <definedName name="asdfasd" hidden="1">{"page1",#N/A,FALSE,"A";"page2",#N/A,FALSE,"A"}</definedName>
    <definedName name="asdfasdf" hidden="1">{"MDS BUDGET ASSUMPTIONS",#N/A,FALSE,"MDS 97";"MDS MAJOR EXP",#N/A,FALSE,"MDS 97";"SCH100 MDS",#N/A,FALSE,"MDS 97"}</definedName>
    <definedName name="asdfasdfasdf" hidden="1">{"RIG LF BUDGET ASSUMPTIONS",#N/A,FALSE,"RIG LIVING FACILITIES";"RIG LF MAJOR EXP.",#N/A,FALSE,"RIG LIVING FACILITIES";"LIVING FAC. SCH",#N/A,FALSE,"RIG LIVING FACILITIES"}</definedName>
    <definedName name="asdfasdfasdfasdfasdf" hidden="1">{"RIG PERSONNEL",#N/A,FALSE," PERSONNEL 97 "}</definedName>
    <definedName name="asdfasdfasdfasdfasdfadf" hidden="1">{"UTILIZATION",#N/A,FALSE,"RIG UTILIZATION"}</definedName>
    <definedName name="asdfasdftwice" hidden="1">{#N/A,#N/A,FALSE,"TS";#N/A,#N/A,FALSE,"Combo";#N/A,#N/A,FALSE,"FAIR";#N/A,#N/A,FALSE,"RBC";#N/A,#N/A,FALSE,"xxxx";#N/A,#N/A,FALSE,"A_D";#N/A,#N/A,FALSE,"WACC";#N/A,#N/A,FALSE,"DCF";#N/A,#N/A,FALSE,"LBO";#N/A,#N/A,FALSE,"AcqMults";#N/A,#N/A,FALSE,"CompMults"}</definedName>
    <definedName name="asdfasf" hidden="1">38939.6653819444</definedName>
    <definedName name="asdfdsa" hidden="1">{#N/A,#N/A,FALSE,"Duran"}</definedName>
    <definedName name="asdfg" hidden="1">{"SUMMARY",#N/A,TRUE,"Summary";"FULLSEAS",#N/A,TRUE,"Full &amp; Seas Emp";"TEMPS",#N/A,TRUE,"Temps";"CONTRACTORS",#N/A,TRUE,"Contractors";"CAPEXA",#N/A,TRUE,"Capital Expenditures";"CAPEXB",#N/A,TRUE,"Capital Expenditures"}</definedName>
    <definedName name="asdfrew" hidden="1">#REF!</definedName>
    <definedName name="asdgahdfhth" hidden="1">{#N/A,#N/A,FALSE,"REPORT"}</definedName>
    <definedName name="asdgayery" hidden="1">{#N/A,#N/A,FALSE,"Pharm";#N/A,#N/A,FALSE,"WWCM"}</definedName>
    <definedName name="asdgfdytyet" hidden="1">{#N/A,#N/A,FALSE,"REPORT"}</definedName>
    <definedName name="asdgtryukuio" hidden="1">{#N/A,#N/A,FALSE,"REPORT"}</definedName>
    <definedName name="asdjgkl" hidden="1">{#N/A,#N/A,FALSE,"Pharm";#N/A,#N/A,FALSE,"WWCM"}</definedName>
    <definedName name="asertg" hidden="1">{#N/A,#N/A,FALSE,"Aging Summary";#N/A,#N/A,FALSE,"Ratio Analysis";#N/A,#N/A,FALSE,"Test 120 Day Accts";#N/A,#N/A,FALSE,"Tickmarks"}</definedName>
    <definedName name="asfasdf" hidden="1">#REF!</definedName>
    <definedName name="asffghujyki" hidden="1">{#N/A,#N/A,FALSE,"Pharm";#N/A,#N/A,FALSE,"WWCM"}</definedName>
    <definedName name="askh" hidden="1">{#N/A,#N/A,FALSE,"Annexe 1 EURO";#N/A,#N/A,FALSE,"Annexe 2 EURO";#N/A,#N/A,FALSE,"Annexe 3 EURO";#N/A,#N/A,FALSE,"Annexe 4 EURO";#N/A,#N/A,FALSE,"Annexe 5 EURO"}</definedName>
    <definedName name="ass" hidden="1">{#N/A,#N/A,FALSE,"Aging Summary";#N/A,#N/A,FALSE,"Ratio Analysis";#N/A,#N/A,FALSE,"Test 120 Day Accts";#N/A,#N/A,FALSE,"Tickmarks"}</definedName>
    <definedName name="ASSA" hidden="1">{#N/A,#N/A,FALSE,"1";#N/A,#N/A,FALSE,"2";#N/A,#N/A,FALSE,"16 - 17";#N/A,#N/A,FALSE,"18 - 19";#N/A,#N/A,FALSE,"26";#N/A,#N/A,FALSE,"27";#N/A,#N/A,FALSE,"28"}</definedName>
    <definedName name="ASSAD" hidden="1">{TRUE,TRUE,-1.25,-15.5,484.5,278.25,FALSE,FALSE,TRUE,FALSE,0,1,#N/A,183,#N/A,5.92592592592593,22.5714285714286,1,FALSE,FALSE,3,TRUE,1,FALSE,100,"Swvu.ESTOQUES.","ACwvu.ESTOQUES.",#N/A,FALSE,FALSE,0,0,0,0,2,"","",FALSE,FALSE,FALSE,FALSE,1,90,#N/A,#N/A,"=R1C1:R650C11",FALSE,#N/A,#N/A,FALSE,FALSE,FALSE,1,65532,65532,FALSE,FALSE,TRUE,TRUE,TRUE}</definedName>
    <definedName name="ASSIGN" localSheetId="10">#REF!</definedName>
    <definedName name="ASSIGN" localSheetId="24">#REF!</definedName>
    <definedName name="ASSIGN" localSheetId="1">#REF!</definedName>
    <definedName name="ASSIGN">#REF!</definedName>
    <definedName name="Assumption" hidden="1">{#N/A,#N/A,FALSE,"PIPE-FAC";#N/A,#N/A,FALSE,"PIPE-FAC"}</definedName>
    <definedName name="Assumptions">#REF!</definedName>
    <definedName name="ATPlanguage" hidden="1">1</definedName>
    <definedName name="ATRFF">#REF!</definedName>
    <definedName name="ATRFI">#REF!</definedName>
    <definedName name="ATRFP">#REF!</definedName>
    <definedName name="ATRPF">#REF!</definedName>
    <definedName name="ATRPI">#REF!</definedName>
    <definedName name="ATRPP">#REF!</definedName>
    <definedName name="atwice" hidden="1">{#N/A,#N/A,FALSE,"Projections";#N/A,#N/A,FALSE,"Multiples Valuation";#N/A,#N/A,FALSE,"LBO";#N/A,#N/A,FALSE,"Multiples_Sensitivity";#N/A,#N/A,FALSE,"Summary"}</definedName>
    <definedName name="audrey"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audrey_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AutoOpen" hidden="1">FALSE</definedName>
    <definedName name="AVCRF">#REF!</definedName>
    <definedName name="AVCRI">#REF!</definedName>
    <definedName name="AVCRP">#REF!</definedName>
    <definedName name="AVTRF">#REF!</definedName>
    <definedName name="AVTRI">#REF!</definedName>
    <definedName name="AVTRP">#REF!</definedName>
    <definedName name="aw" hidden="1">#REF!</definedName>
    <definedName name="awd" hidden="1">#REF!</definedName>
    <definedName name="awde" hidden="1">#REF!</definedName>
    <definedName name="awe" hidden="1">#REF!</definedName>
    <definedName name="awea" hidden="1">#REF!</definedName>
    <definedName name="aweax" hidden="1">#REF!</definedName>
    <definedName name="awse" hidden="1">#REF!</definedName>
    <definedName name="AX" hidden="1">{#N/A,#N/A,FALSE,"Pharm";#N/A,#N/A,FALSE,"WWCM"}</definedName>
    <definedName name="ayman" hidden="1">{#N/A,#N/A,FALSE,"1";#N/A,#N/A,FALSE,"2";#N/A,#N/A,FALSE,"16 - 17";#N/A,#N/A,FALSE,"18 - 19";#N/A,#N/A,FALSE,"26";#N/A,#N/A,FALSE,"27";#N/A,#N/A,FALSE,"28"}</definedName>
    <definedName name="ayman1" hidden="1">{#N/A,#N/A,FALSE,"Pharm";#N/A,#N/A,FALSE,"WWCM"}</definedName>
    <definedName name="ayman2" hidden="1">{#N/A,#N/A,FALSE,"Pharm";#N/A,#N/A,FALSE,"WWCM"}</definedName>
    <definedName name="ayman7" hidden="1">{#N/A,#N/A,FALSE,"REPORT"}</definedName>
    <definedName name="ayman8" hidden="1">{#N/A,#N/A,FALSE,"REPORT"}</definedName>
    <definedName name="az" hidden="1">{#N/A,#N/A,FALSE,"Pharm";#N/A,#N/A,FALSE,"WWCM"}</definedName>
    <definedName name="azeazr" hidden="1">{#N/A,#N/A,FALSE,"Sales Graph";#N/A,#N/A,FALSE,"BUC Graph";#N/A,#N/A,FALSE,"P&amp;L - YTD"}</definedName>
    <definedName name="azerety" hidden="1">{#N/A,#N/A,FALSE,"Pharm";#N/A,#N/A,FALSE,"WWCM"}</definedName>
    <definedName name="azs" hidden="1">{#N/A,#N/A,FALSE,"Aging Summary";#N/A,#N/A,FALSE,"Ratio Analysis";#N/A,#N/A,FALSE,"Test 120 Day Accts";#N/A,#N/A,FALSE,"Tickmarks"}</definedName>
    <definedName name="b" hidden="1">{#N/A,#N/A,FALSE,"CONSO- F&amp;B"}</definedName>
    <definedName name="B_4" localSheetId="10">#REF!</definedName>
    <definedName name="B_4" localSheetId="24">#REF!</definedName>
    <definedName name="B_4">#REF!</definedName>
    <definedName name="B_5" localSheetId="10">#REF!</definedName>
    <definedName name="B_5" localSheetId="24">#REF!</definedName>
    <definedName name="B_5">#REF!</definedName>
    <definedName name="B5541_2045">#REF!</definedName>
    <definedName name="backup2" hidden="1">{#N/A,#N/A,FALSE,"Brad BANM_S";#N/A,#N/A,FALSE,"Brad SAM_BANM";#N/A,#N/A,FALSE,"Brad_LD";#N/A,#N/A,FALSE,"BANM-&gt;S";#N/A,#N/A,FALSE,"BANM_S";#N/A,#N/A,FALSE,"S-&gt;BANM";#N/A,#N/A,FALSE,"SAM_BANM";#N/A,#N/A,FALSE,"BANM";#N/A,#N/A,FALSE,"Sam"}</definedName>
    <definedName name="bad" hidden="1">{#N/A,#N/A,FALSE,"CASH";#N/A,#N/A,FALSE,"ACCT REC";#N/A,#N/A,FALSE,"PP&amp;E";#N/A,#N/A,FALSE,"OTHER ASSETS";#N/A,#N/A,FALSE,"CP LTD";#N/A,#N/A,FALSE,"ACCT PAY";#N/A,#N/A,FALSE,"ACCRUED OTH AP";#N/A,#N/A,FALSE,"LTD";#N/A,#N/A,FALSE,"REVENUES &amp; EXPENSES"}</definedName>
    <definedName name="Banco" hidden="1">{#N/A,#N/A,FALSE,"OUT  AREC"}</definedName>
    <definedName name="base_year" localSheetId="14">#REF!</definedName>
    <definedName name="base_year" localSheetId="15">#REF!</definedName>
    <definedName name="base_year" localSheetId="16">#REF!</definedName>
    <definedName name="base_year">#REF!</definedName>
    <definedName name="bb" hidden="1">{"SUMMARY",#N/A,TRUE,"Summary";"FULLSEAS",#N/A,TRUE,"Full &amp; Seas Emp";"TEMPS",#N/A,TRUE,"Temps";"CONTRACTORS",#N/A,TRUE,"Contractors";"CAPEXA",#N/A,TRUE,"Capital Expenditures";"CAPEXB",#N/A,TRUE,"Capital Expenditures"}</definedName>
    <definedName name="bb_MkM3QUY0MkUyMDE0NEY5Nj" hidden="1">#REF!</definedName>
    <definedName name="bbb" hidden="1">{"'NWC03'!$C$81"}</definedName>
    <definedName name="bbbb" hidden="1">{#N/A,#N/A,FALSE,"REPORT"}</definedName>
    <definedName name="bbbbb" hidden="1">{#N/A,#N/A,FALSE,"Pharm";#N/A,#N/A,FALSE,"WWCM"}</definedName>
    <definedName name="BBBBBB" hidden="1">{#N/A,#N/A,FALSE,"REPORT"}</definedName>
    <definedName name="BBBBBBBBB" hidden="1">{#N/A,#N/A,FALSE,"REPORT"}</definedName>
    <definedName name="bbbbbbbbbbbbb" hidden="1">{#N/A,#N/A,FALSE,"Pharm";#N/A,#N/A,FALSE,"WWCM"}</definedName>
    <definedName name="bbtwice" hidden="1">{#N/A,#N/A,FALSE,"Projections";#N/A,#N/A,FALSE,"AccrDil";#N/A,#N/A,FALSE,"PurchPriMult";#N/A,#N/A,FALSE,"Mults7_13";#N/A,#N/A,FALSE,"Mkt Mults";#N/A,#N/A,FALSE,"Acq Mults";#N/A,#N/A,FALSE,"StockPrices";#N/A,#N/A,FALSE,"Prem Paid";#N/A,#N/A,FALSE,"DCF";#N/A,#N/A,FALSE,"AUTO";#N/A,#N/A,FALSE,"Relative Trading";#N/A,#N/A,FALSE,"Mkt Val";#N/A,#N/A,FALSE,"Acq Val"}</definedName>
    <definedName name="B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bccv" hidden="1">{"NOPCAPEVA",#N/A,FALSE,"Nopat";"FCFCSTAR",#N/A,FALSE,"FCFVAL";"EVAVL",#N/A,FALSE,"EVAVAL";"LEASE",#N/A,FALSE,"OpLease"}</definedName>
    <definedName name="bcd" hidden="1">{"'debtors'!$A$1:$I$305","'debtors'!$A$1:$J$285"}</definedName>
    <definedName name="bcvxz" hidden="1">{"NOPCAPEVA",#N/A,FALSE,"Nopat";"FCFCSTAR",#N/A,FALSE,"FCFVAL";"EVAVL",#N/A,FALSE,"EVAVAL";"LEASE",#N/A,FALSE,"OpLease"}</definedName>
    <definedName name="bcz" hidden="1">{"AnnInc",#N/A,TRUE,"Inc";"QtrInc1",#N/A,TRUE,"Inc";"Balance",#N/A,TRUE,"Bal";"Cflow",#N/A,TRUE,"Cash"}</definedName>
    <definedName name="bd" hidden="1">{"NOPCAPEVA",#N/A,FALSE,"Nopat";"FCFCSTAR",#N/A,FALSE,"FCFVAL";"EVAVL",#N/A,FALSE,"EVAVAL";"LEASE",#N/A,FALSE,"OpLease"}</definedName>
    <definedName name="BD_YTS" hidden="1">{TRUE,TRUE,-1.25,-15.5,484.5,278.25,FALSE,FALSE,TRUE,FALSE,0,1,#N/A,452,#N/A,5.92592592592593,22.5714285714286,1,FALSE,FALSE,3,TRUE,1,FALSE,100,"Swvu.ACC.","ACwvu.ACC.",#N/A,FALSE,FALSE,0,0,0,0,2,"","",FALSE,FALSE,FALSE,FALSE,1,90,#N/A,#N/A,"=R1C1:R650C11",FALSE,#N/A,#N/A,FALSE,FALSE,FALSE,1,65532,65532,FALSE,FALSE,TRUE,TRUE,TRUE}</definedName>
    <definedName name="bdxc" hidden="1">{"NOPCAPEVA",#N/A,FALSE,"Nopat";"FCFCSTAR",#N/A,FALSE,"FCFVAL";"EVAVL",#N/A,FALSE,"EVAVAL";"LEASE",#N/A,FALSE,"OpLease"}</definedName>
    <definedName name="Bear" hidden="1">{#N/A,#N/A,FALSE,"TS";#N/A,#N/A,FALSE,"Combo";#N/A,#N/A,FALSE,"FAIR";#N/A,#N/A,FALSE,"RBC";#N/A,#N/A,FALSE,"xxxx";#N/A,#N/A,FALSE,"A_D";#N/A,#N/A,FALSE,"WACC";#N/A,#N/A,FALSE,"DCF";#N/A,#N/A,FALSE,"LBO";#N/A,#N/A,FALSE,"AcqMults";#N/A,#N/A,FALSE,"CompMults"}</definedName>
    <definedName name="bear2" hidden="1">{#N/A,#N/A,FALSE,"TS";#N/A,#N/A,FALSE,"Combo";#N/A,#N/A,FALSE,"FAIR";#N/A,#N/A,FALSE,"RBC";#N/A,#N/A,FALSE,"xxxx";#N/A,#N/A,FALSE,"A_D";#N/A,#N/A,FALSE,"WACC";#N/A,#N/A,FALSE,"DCF";#N/A,#N/A,FALSE,"LBO";#N/A,#N/A,FALSE,"AcqMults";#N/A,#N/A,FALSE,"CompMults"}</definedName>
    <definedName name="bearr" hidden="1">{#N/A,#N/A,FALSE,"TS";#N/A,#N/A,FALSE,"Combo";#N/A,#N/A,FALSE,"FAIR";#N/A,#N/A,FALSE,"RBC";#N/A,#N/A,FALSE,"xxxx";#N/A,#N/A,FALSE,"A_D";#N/A,#N/A,FALSE,"WACC";#N/A,#N/A,FALSE,"DCF";#N/A,#N/A,FALSE,"LBO";#N/A,#N/A,FALSE,"AcqMults";#N/A,#N/A,FALSE,"CompMults"}</definedName>
    <definedName name="bearrtwice" hidden="1">{#N/A,#N/A,FALSE,"TS";#N/A,#N/A,FALSE,"Combo";#N/A,#N/A,FALSE,"FAIR";#N/A,#N/A,FALSE,"RBC";#N/A,#N/A,FALSE,"xxxx";#N/A,#N/A,FALSE,"A_D";#N/A,#N/A,FALSE,"WACC";#N/A,#N/A,FALSE,"DCF";#N/A,#N/A,FALSE,"LBO";#N/A,#N/A,FALSE,"AcqMults";#N/A,#N/A,FALSE,"CompMults"}</definedName>
    <definedName name="Beartwice" hidden="1">{#N/A,#N/A,FALSE,"TS";#N/A,#N/A,FALSE,"Combo";#N/A,#N/A,FALSE,"FAIR";#N/A,#N/A,FALSE,"RBC";#N/A,#N/A,FALSE,"xxxx";#N/A,#N/A,FALSE,"A_D";#N/A,#N/A,FALSE,"WACC";#N/A,#N/A,FALSE,"DCF";#N/A,#N/A,FALSE,"LBO";#N/A,#N/A,FALSE,"AcqMults";#N/A,#N/A,FALSE,"CompMults"}</definedName>
    <definedName name="BEGINNING" localSheetId="10">#REF!</definedName>
    <definedName name="BEGINNING" localSheetId="24">#REF!</definedName>
    <definedName name="BEGINNING">#REF!</definedName>
    <definedName name="belnew" hidden="1">{"IS",#N/A,FALSE,"IS";"RPTIS",#N/A,FALSE,"RPTIS";"STATS",#N/A,FALSE,"STATS";"CELL",#N/A,FALSE,"CELL";"BS",#N/A,FALSE,"BS"}</definedName>
    <definedName name="bernd" hidden="1">{#N/A,#N/A,FALSE,"Presentation by Unit";#N/A,#N/A,FALSE,"Presentation by BD";#N/A,#N/A,FALSE,"Presentation Split by Biggest U";#N/A,#N/A,FALSE,"Presentation Split by Area";#N/A,#N/A,FALSE,"Presentation Split by BD"}</definedName>
    <definedName name="BEx0017DGUEDPCFJUPUZOOLJCS2B" hidden="1">#REF!</definedName>
    <definedName name="BEx001CNWHJ5RULCSFM36ZCGJ1UH" hidden="1">#REF!</definedName>
    <definedName name="BEx004791UAJIJSN57OT7YBLNP82" hidden="1">#REF!</definedName>
    <definedName name="BEx008P2NVFDLBHL7IZ5WTMVOQ1F" hidden="1">#REF!</definedName>
    <definedName name="BEx009G00IN0JUIAQ4WE9NHTMQE2" hidden="1">#REF!</definedName>
    <definedName name="BEx00DXTY2JDVGWQKV8H7FG4SV30" hidden="1">#REF!</definedName>
    <definedName name="BEx00GHLTYRH5N2S6P78YW1CD30N" hidden="1">#REF!</definedName>
    <definedName name="BEx00JC31DY11L45SEU4B10BIN6W" hidden="1">#REF!</definedName>
    <definedName name="BEx00KZHZBHP3TDV1YMX4B19B95O" hidden="1">#REF!</definedName>
    <definedName name="BEx00MBY8XXUOHIZ4LHXHPD7WYD5" hidden="1">#REF!</definedName>
    <definedName name="BEx01HY6E3GJ66ABU5ABN26V6Q13" hidden="1">#REF!</definedName>
    <definedName name="BEx01PW5YQKEGAR8JDDI5OARYXDF" hidden="1">#REF!</definedName>
    <definedName name="BEx01XJ94SHJ1YQ7ORPW0RQGKI2H" hidden="1">#REF!</definedName>
    <definedName name="BEx02AF885JRBDBGK90WUHVNBED4" hidden="1">#REF!</definedName>
    <definedName name="BEx02Q08R9G839Q4RFGG9026C7PX" hidden="1">#REF!</definedName>
    <definedName name="BEx02SEL3Z1QWGAHXDPUA9WLTTPS" hidden="1">#REF!</definedName>
    <definedName name="BEx02X771BR72C2WNTSULNFLEQS6" hidden="1">#REF!</definedName>
    <definedName name="BEx02Y3KJZH5BGDM9QEZ1PVVI114" hidden="1">#REF!</definedName>
    <definedName name="BEx0313GRLLASDTVPW5DHTXHE74M" hidden="1">#REF!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ZV2CM77TBH1R6YYV9P06KA2" hidden="1">#REF!</definedName>
    <definedName name="BEx1G59AY8195JTUM6P18VXUFJ3E" hidden="1">#REF!</definedName>
    <definedName name="BEx1GVMRHFXUP6XYYY9NR12PV5TF" hidden="1">#REF!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WNWPLNXICOTP90TKQVVE4E" hidden="1">#REF!</definedName>
    <definedName name="BEx1HIPLJZABY0EMUOTZN0EQMDPU" hidden="1">#REF!</definedName>
    <definedName name="BEx1HO94JIRX219MPWMB5E5XZ04X" hidden="1">#REF!</definedName>
    <definedName name="BEx1HQNF6KHM21E3XLW0NMSSEI9S" hidden="1">#REF!</definedName>
    <definedName name="BEx1HSLNWIW4S97ZBYY7I7M5YVH4" hidden="1">#REF!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RPGDQCOEMW8YT80J1XCDCIV" hidden="1">#REF!</definedName>
    <definedName name="BEx1LRUSJW4JG54X07QWD9R27WV9" hidden="1">#REF!</definedName>
    <definedName name="BEx1M1WBK5T0LP1AK2JYV6W87ID6" hidden="1">#REF!</definedName>
    <definedName name="BEx1M51HHDYGIT8PON7U8ICL2S95" hidden="1">#REF!</definedName>
    <definedName name="BEx1MTRKKVCHOZ0YGID6HZ49LJTO" hidden="1">#REF!</definedName>
    <definedName name="BEx1N3CUJ3UX61X38ZAJVPEN4KMC" hidden="1">#REF!</definedName>
    <definedName name="BEx1NM34KQTO1LDNSAFD1L82UZFG" hidden="1">#REF!</definedName>
    <definedName name="BEx1NO6TXZVOGCUWCCRTXRXWW0XL" hidden="1">#REF!</definedName>
    <definedName name="BEx1NS8EU5P9FQV3S0WRTXI5L361" hidden="1">#REF!</definedName>
    <definedName name="BEx1NUBX5VUYZFKQH69FN6BTLWCR" hidden="1">#REF!</definedName>
    <definedName name="BEx1NZ4K1L8UON80Y2A4RASKWGNP" hidden="1">#REF!</definedName>
    <definedName name="BEx1O4IS8WEVYB8SMEPYV0XP7KJO" hidden="1">#REF!</definedName>
    <definedName name="BEx1OLAZ915OGYWP0QP1QQWDLCRX" hidden="1">#REF!</definedName>
    <definedName name="BEx1OO5ER042IS6IC4TLDI75JNVH" hidden="1">#REF!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TIDC55H3Q0XCXSMWKTQ9L1V" hidden="1">#REF!</definedName>
    <definedName name="BEx1QA54J2A4I7IBQR19BTY28ZMR" hidden="1">#REF!</definedName>
    <definedName name="BEx1QMQAHG3KQUK59DVM68SWKZIZ" hidden="1">#REF!</definedName>
    <definedName name="BEx1QU816VW0G4T2JWIIYKO7RCTI" hidden="1">#REF!</definedName>
    <definedName name="BEx1R9YFKJCMSEST8OVCAO5E47FO" hidden="1">#REF!</definedName>
    <definedName name="BEx1RBGC06B3T52OIC0EQ1KGVP1I" hidden="1">#REF!</definedName>
    <definedName name="BEx1RQ51756SI8CO3VEE6F7ZS6UF" hidden="1">#REF!</definedName>
    <definedName name="BEx1RRC7X4NI1CU4EO5XYE2GVARJ" hidden="1">#REF!</definedName>
    <definedName name="BEx1RZA1NCGT832L7EMR7GMF588W" hidden="1">#REF!</definedName>
    <definedName name="BEx1S0XGIPUSZQUCSGWSK10GKW7Y" hidden="1">#REF!</definedName>
    <definedName name="BEx1S5VFNKIXHTTCWSV60UC50EZ8" hidden="1">#REF!</definedName>
    <definedName name="BEx1SK3U02H0RGKEYXW7ZMCEOF3V" hidden="1">#REF!</definedName>
    <definedName name="BEx1SSNEZINBJT29QVS62VS1THT4" hidden="1">#REF!</definedName>
    <definedName name="BEx1SVNCHNANBJIDIQVB8AFK4HAN" hidden="1">#REF!</definedName>
    <definedName name="BEx1T28PPX4EGJX349NXH2KGKPZ3" hidden="1">#REF!</definedName>
    <definedName name="BEx1TJ0WLS9O7KNSGIPWTYHDYI1D" hidden="1">#REF!</definedName>
    <definedName name="BEx1U15M7LVVFZENH830B2BGWC04"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V67SEV778NVW68J8W5SND1J7" hidden="1">#REF!</definedName>
    <definedName name="BEx1VIY9SQLRESD11CC4PHYT0XSG" hidden="1">#REF!</definedName>
    <definedName name="BEx1WC67EH10SC38QWX3WEA5KH3A" hidden="1">#REF!</definedName>
    <definedName name="BEx1WGYTKZZIPM1577W5FEYKFH3V"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B1FAS5PHU33TJ60SUHR618" hidden="1">#REF!</definedName>
    <definedName name="BEx1WX04G0INSPPG9NTNR3DYR6PZ" hidden="1">#REF!</definedName>
    <definedName name="BEx1X3LHU9DPG01VWX2IF65TRATF" hidden="1">#REF!</definedName>
    <definedName name="BEx1XK8AAMO0AH0Z1OUKW30CA7EQ" hidden="1">#REF!</definedName>
    <definedName name="BEx1XL4MZ7C80495GHQRWOBS16PQ" hidden="1">#REF!</definedName>
    <definedName name="BEx1Y2IGS2K95E1M51PEF9KJZ0KB" hidden="1">#REF!</definedName>
    <definedName name="BEx1Y3PKK83X2FN9SAALFHOWKMRQ" hidden="1">#REF!</definedName>
    <definedName name="BEx1YL3DJ7Y4AZ01ERCOGW0FJ26T"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BVRWH6WJ1VR1ZLJR1YXVTO1" hidden="1">#REF!</definedName>
    <definedName name="BEx3CCS3VNR1KW2R7DKSQFZ17QW0" hidden="1">#REF!</definedName>
    <definedName name="BEx3CKFCCPZZ6ROLAT5C1DZNIC1U" hidden="1">#REF!</definedName>
    <definedName name="BEx3CO0SVO4WLH0DO43DCHYDTH1P" hidden="1">#REF!</definedName>
    <definedName name="BEx3D9G6QTSPF9UYI4X0XY0VE896" hidden="1">#REF!</definedName>
    <definedName name="BEx3DCQU9PBRXIMLO62KS5RLH447" hidden="1">#REF!</definedName>
    <definedName name="BEx3EF99FD6QNNCNOKDEE67JHTUJ" hidden="1">#REF!</definedName>
    <definedName name="BEx3EHCSERZ2O2OAG8Y95UPG2IY9" hidden="1">#REF!</definedName>
    <definedName name="BEx3EHCSUKDTQV9XND9N0XOBOS9T" hidden="1">#REF!</definedName>
    <definedName name="BEx3EJR3TCJDYS7ZXNDS5N9KTGIK" hidden="1">#REF!</definedName>
    <definedName name="BEx3ELJTTBS6P05CNISMGOJOA60V" hidden="1">#REF!</definedName>
    <definedName name="BEx3EQSLJBDDJRHNX19PBFCKNY2I" hidden="1">#REF!</definedName>
    <definedName name="BEx3ESLAW1B6JLEHZRZ9MO54Y3VH" hidden="1">#REF!</definedName>
    <definedName name="BEx3EUUAX947Q5N6MY6W0KSNY78Y" hidden="1">#REF!</definedName>
    <definedName name="BEx3FHMD1P5XBCH23ZKIFO6ZTCNB" hidden="1">#REF!</definedName>
    <definedName name="BEx3FI2G3YYIACQHXNXEA15M8ZK5" hidden="1">#REF!</definedName>
    <definedName name="BEx3FJ9MHSLDK8W91GO85FX1GX57" hidden="1">#REF!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CXR6IAS0B6WJ03GJVH7CO52"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H5UX2GZFZZT657YR76RHW5I6" hidden="1">#REF!</definedName>
    <definedName name="BEx3HMSEFOP6DBM4R97XA6B7NFG6" hidden="1">#REF!</definedName>
    <definedName name="BEx3HWJ5SQSD2CVCQNR183X44FR8" hidden="1">#REF!</definedName>
    <definedName name="BEx3I09YVXO0G4X7KGSA4WGORM35" hidden="1">#REF!</definedName>
    <definedName name="BEx3ICF1GY8HQEBIU9S43PDJ90BX" hidden="1">#REF!</definedName>
    <definedName name="BEx3IYAH2DEBFWO8F94H4MXE3RLY" hidden="1">#REF!</definedName>
    <definedName name="BEx3IZXXSYEW50379N2EAFWO8DZV" hidden="1">#REF!</definedName>
    <definedName name="BEx3J1VZVGTKT4ATPO9O5JCSFTTR" hidden="1">#REF!</definedName>
    <definedName name="BEx3J6OM39WHGNZXODNKWO7HTYE0" hidden="1">#REF!</definedName>
    <definedName name="BEx3JC2TY7JNAAC3L7QHVPQXLGQ8" hidden="1">#REF!</definedName>
    <definedName name="BEx3JX23SYDIGOGM4Y0CQFBW8ZBV" hidden="1">#REF!</definedName>
    <definedName name="BEx3JXCXCVBZJGV5VEG9MJEI01AL" hidden="1">#REF!</definedName>
    <definedName name="BEx3JYK2N7X59TPJSKYZ77ENY8SS" hidden="1">#REF!</definedName>
    <definedName name="BEx3JZGF7BATXTUEVMML0G38TKGM"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M1PR4Y7KINKMTMKR984GX8Q" hidden="1">#REF!</definedName>
    <definedName name="BEx3LPCEZ1C0XEKNCM3YT09JWCUO"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KNTGFNUJ8QRXG9DS7EZZXRZ" hidden="1">#REF!</definedName>
    <definedName name="BEx3MREOFWJQEYMCMBL7ZE06NBN6" hidden="1">#REF!</definedName>
    <definedName name="BEx3NKXF7GYXHBK75UI6MDRUSU0J" hidden="1">#REF!</definedName>
    <definedName name="BEx3NLIZ7PHF2XE59ECZ3MD04ZG1" hidden="1">#REF!</definedName>
    <definedName name="BEx3NMQ4BVC94728AUM7CCX7UHTU" hidden="1">#REF!</definedName>
    <definedName name="BEx3NR2I4OUFP3Z2QZEDU2PIFIDI" hidden="1">#REF!</definedName>
    <definedName name="BEx3O19B8FTTAPVT5DZXQGQXWFR8" hidden="1">#REF!</definedName>
    <definedName name="BEx3O85IKWARA6NCJOLRBRJFMEWW" localSheetId="10" hidden="1">#REF!</definedName>
    <definedName name="BEx3O85IKWARA6NCJOLRBRJFMEWW" localSheetId="24" hidden="1">#REF!</definedName>
    <definedName name="BEx3O85IKWARA6NCJOLRBRJFMEWW" hidden="1">#REF!</definedName>
    <definedName name="BEx3OJZSCGFRW7SVGBFI0X9DNVMM" hidden="1">#REF!</definedName>
    <definedName name="BEx3ORSBUXAF21MKEY90YJV9AY9A" hidden="1">#REF!</definedName>
    <definedName name="BEx3OV8BH6PYNZT7C246LOAU9SVX" hidden="1">#REF!</definedName>
    <definedName name="BEx3OXRYJZUEY6E72UJU0PHLMYAR" hidden="1">#REF!</definedName>
    <definedName name="BEx3P59TTRSGQY888P5C1O7M2PQT" hidden="1">#REF!</definedName>
    <definedName name="BEx3PDNRRNKD5GOUBUQFXAHIXLD9" hidden="1">#REF!</definedName>
    <definedName name="BEx3PDT8GNPWLLN02IH1XPV90XYK"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VXYZC8WB9ZJE7OCKUXZ46EA" hidden="1">#REF!</definedName>
    <definedName name="BEx3Q0VWPU5EQECK7MQ47TYJ3SWW" hidden="1">#REF!</definedName>
    <definedName name="BEx3Q7BZ9PUXK2RLIOFSIS9AHU1B" hidden="1">#REF!</definedName>
    <definedName name="BEx3Q8J42S9VU6EAN2Y28MR6DF88" hidden="1">#REF!</definedName>
    <definedName name="BEx3QEDFOYFY5NBTININ5W4RLD4Q" hidden="1">#REF!</definedName>
    <definedName name="BEx3QIKJ3U962US1Q564NZDLU8LD" hidden="1">#REF!</definedName>
    <definedName name="BEx3QR9D45DHW50VQ7Y3Q1AXPOB9" hidden="1">#REF!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V4E1WT43SZBUN09RTB8EK1O" hidden="1">#REF!</definedName>
    <definedName name="BEx3RXYU0QLFXSFTM5EB20GD03W5" hidden="1">#REF!</definedName>
    <definedName name="BEx3RYKLC3QQO3XTUN7BEW2AQL98" hidden="1">#REF!</definedName>
    <definedName name="BEx3SICJ45BYT6FHBER86PJT25FC" hidden="1">#REF!</definedName>
    <definedName name="BEx3SMUCMJVGQ2H4EHQI5ZFHEF0P" hidden="1">#REF!</definedName>
    <definedName name="BEx3SN56F03CPDRDA7LZ763V0N4I" hidden="1">#REF!</definedName>
    <definedName name="BEx3SPE6N1ORXPRCDL3JPZD73Z9F" hidden="1">#REF!</definedName>
    <definedName name="BEx3T29ZTULQE0OMSMWUMZDU9ZZ0" hidden="1">#REF!</definedName>
    <definedName name="BEx3T6MJ1QDJ929WMUDVZ0O3UW0Y" hidden="1">#REF!</definedName>
    <definedName name="BEx3TPCSI16OAB2L9M9IULQMQ9J9" hidden="1">#REF!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MIX2NUSSWGMSI25A5DM4CH" hidden="1">#REF!</definedName>
    <definedName name="BEx3UKOCOQG7S1YQ436S997K1KWV" hidden="1">#REF!</definedName>
    <definedName name="BEx3UYM19VIXLA0EU7LB9NHA77PB" hidden="1">#REF!</definedName>
    <definedName name="BEx3VML7CG70HPISMVYIUEN3711Q" hidden="1">#REF!</definedName>
    <definedName name="BEx56ZID5H04P9AIYLP1OASFGV56" hidden="1">#REF!</definedName>
    <definedName name="BEx577LPRFDHSFY7IR884Y58VSWQ" hidden="1">#REF!</definedName>
    <definedName name="BEx587EYSS57E3PI8DT973HLJM9E" hidden="1">#REF!</definedName>
    <definedName name="BEx587KFQ3VKCOCY1SA5F24PQGUI" hidden="1">#REF!</definedName>
    <definedName name="BEx58ERF96WOLD4XFZEI360WQC9E" hidden="1">#REF!</definedName>
    <definedName name="BEx58O780PQ05NF0Z1SKKRB3N099" hidden="1">#REF!</definedName>
    <definedName name="BEx58XHO7ZULLF2EUD7YIS0MGQJ5" hidden="1">#REF!</definedName>
    <definedName name="BEx58ZW0HAIGIPEX9CVA1PQQTR6X" hidden="1">#REF!</definedName>
    <definedName name="BEx59BA1KH3RG6K1LHL7YS2VB79N" hidden="1">#REF!</definedName>
    <definedName name="BEx59E9WABJP2TN71QAIKK79HPK9" hidden="1">#REF!</definedName>
    <definedName name="BEx59P7MAPNU129ZTC5H3EH892G1" hidden="1">#REF!</definedName>
    <definedName name="BEx5A11WZRQSIE089QE119AOX9ZG" hidden="1">#REF!</definedName>
    <definedName name="BEx5A7CIGCOTHJKHGUBDZG91JGPZ" hidden="1">#REF!</definedName>
    <definedName name="BEx5A8UFLT2SWVSG5COFA9B8P376" hidden="1">#REF!</definedName>
    <definedName name="BEx5AFFTN3IXIBHDKM0FYC4OFL1S" hidden="1">#REF!</definedName>
    <definedName name="BEx5AOFIO8KVRHIZ1RII337AA8ML" hidden="1">#REF!</definedName>
    <definedName name="BEx5APRZ66L5BWHFE8E4YYNEDTI4" hidden="1">#REF!</definedName>
    <definedName name="BEx5AUVDSQ35VO4BD9AKKGBM5S7D" hidden="1">#REF!</definedName>
    <definedName name="BEx5B4RHHX0J1BF2FZKEA0SPP29O" hidden="1">#REF!</definedName>
    <definedName name="BEx5B5YMSWP0OVI5CIQRP5V18D0C" hidden="1">#REF!</definedName>
    <definedName name="BEx5B75SFMSFOVVP6Q880EM0FHZR"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YFMZ80TDDN2EZO8CF39AIAC"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LNSAUHVL0PLKIOEGGYSSYC6" hidden="1">#REF!</definedName>
    <definedName name="BEx5CN0E7URLNR7G3U9GG6STHHLH" hidden="1">#REF!</definedName>
    <definedName name="BEx5CNLUIOYU8EODGA03Z3547I9T" hidden="1">#REF!</definedName>
    <definedName name="BEx5CPEKNSJORIPFQC2E1LTRYY8L" hidden="1">#REF!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R4TJTFPN7IB1MNEB1ZFR5M6" hidden="1">#REF!</definedName>
    <definedName name="BEx5F6V72QTCK7O39Y59R0EVM6CW" hidden="1">#REF!</definedName>
    <definedName name="BEx5FGLQVACD5F5YZG4DGSCHCGO2"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ID9MVBUPFFT9M8K8B5MO9NV" hidden="1">#REF!</definedName>
    <definedName name="BEx5GN0EWA9SCQDPQ7NTUQH82QVK" hidden="1">#REF!</definedName>
    <definedName name="BEx5GNBCU4WZ74I0UXFL9ZG2XSGJ" hidden="1">#REF!</definedName>
    <definedName name="BEx5GUCTYC7QCWGWU5BTO7Y7HDZX" hidden="1">#REF!</definedName>
    <definedName name="BEx5GYUPJULJQ624TEESYFG1NFOH" hidden="1">#REF!</definedName>
    <definedName name="BEx5H0NEE0AIN5E2UHJ9J9ISU9N1" hidden="1">#REF!</definedName>
    <definedName name="BEx5H1UJSEUQM2K8QHQXO5THVHSO" hidden="1">#REF!</definedName>
    <definedName name="BEx5H9CBNVTJUI82INVLE5U9VC41"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F3ZXLDIS8VNKDCY7ZI7H1CI" hidden="1">#REF!</definedName>
    <definedName name="BEx5JHCZJ8G6OOOW6EF3GABXKH6F" hidden="1">#REF!</definedName>
    <definedName name="BEx5JJB6W446THXQCRUKD3I7RKLP" hidden="1">#REF!</definedName>
    <definedName name="BEx5JJWTMI37U3RDEJOYLO93RJ6Z" hidden="1">#REF!</definedName>
    <definedName name="BEx5JNCT8Z7XSSPD5EMNAJELCU2V" hidden="1">#REF!</definedName>
    <definedName name="BEx5JQCNT9Y4RM306CHC8IPY3HBZ" hidden="1">#REF!</definedName>
    <definedName name="BEx5K08PYKE6JOKBYIB006TX619P" hidden="1">#REF!</definedName>
    <definedName name="BEx5K51DSERT1TR7B4A29R41W4NX" hidden="1">#REF!</definedName>
    <definedName name="BEx5KYER580I4T7WTLMUN7NLNP5K"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MB9BR71LZDG7XXQ2EO58JC5F" hidden="1">#REF!</definedName>
    <definedName name="BEx5MLQZM68YQSKARVWTTPINFQ2C" localSheetId="10" hidden="1">#REF!</definedName>
    <definedName name="BEx5MLQZM68YQSKARVWTTPINFQ2C" localSheetId="24" hidden="1">#REF!</definedName>
    <definedName name="BEx5MLQZM68YQSKARVWTTPINFQ2C" hidden="1">#REF!</definedName>
    <definedName name="BEx5MVXTKNBXHNWTL43C670E4KXC" hidden="1">#REF!</definedName>
    <definedName name="BEx5N2DP1XQVK2HZD20ZWC6K86RK" hidden="1">#REF!</definedName>
    <definedName name="BEx5N4XI4PWB1W9PMZ4O5R0HWTYD" hidden="1">#REF!</definedName>
    <definedName name="BEx5NA68N6FJFX9UJXK4M14U487F" hidden="1">#REF!</definedName>
    <definedName name="BEx5NIKBG2GDJOYGE3WCXKU7YY51" hidden="1">#REF!</definedName>
    <definedName name="BEx5NV06L5J5IMKGOMGKGJ4PBZCD" hidden="1">#REF!</definedName>
    <definedName name="BEx5NZSSQ6PY99ZX2D7Q9IGOR34W" hidden="1">#REF!</definedName>
    <definedName name="BEx5O3ZUQ2OARA1CDOZ3NC4UE5AA" hidden="1">#REF!</definedName>
    <definedName name="BEx5OAFS0NJ2CB86A02E1JYHMLQ1" hidden="1">#REF!</definedName>
    <definedName name="BEx5OG4RPU8W1ETWDWM234NYYYEN" hidden="1">#REF!</definedName>
    <definedName name="BEx5OP9Y43F99O2IT69MKCCXGL61" hidden="1">#REF!</definedName>
    <definedName name="BEx5P9Y9RDXNUAJ6CZ2LHMM8IM7T"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QPSW4IPLH50WSR87HRER05RF" hidden="1">#REF!</definedName>
    <definedName name="BEx73S0I931C0A37OS4UR12L9EWY" hidden="1">#REF!</definedName>
    <definedName name="BEx73V0EP8EMNRC3EZJJKKVKWQVB" hidden="1">#REF!</definedName>
    <definedName name="BEx741WJHIJVXUX131SBXTVW8D71" hidden="1">#REF!</definedName>
    <definedName name="BEx74ESIB9Y8KGETIERMKU5PLCQR" hidden="1">#REF!</definedName>
    <definedName name="BEx74Q6H3O7133AWQXWC21MI2UFT" hidden="1">#REF!</definedName>
    <definedName name="BEx74W6BJ8ENO3J25WNM5H5APKA3" hidden="1">#REF!</definedName>
    <definedName name="BEx755GRRD9BL27YHLH5QWIYLWB7" hidden="1">#REF!</definedName>
    <definedName name="BEx759D1D5SXS5ELLZVBI0SXYUNF" hidden="1">#REF!</definedName>
    <definedName name="BEx75GJZSZHUDN6OOAGQYFUDA2LP" hidden="1">#REF!</definedName>
    <definedName name="BEx75HGCCV5K4UCJWYV8EV9AG5YT" hidden="1">#REF!</definedName>
    <definedName name="BEx75PZT8TY5P13U978NVBUXKHT4" hidden="1">#REF!</definedName>
    <definedName name="BEx75T55F7GML8V1DMWL26WRT006" hidden="1">#REF!</definedName>
    <definedName name="BEx75VJGR07JY6UUWURQ4PJ29UKC" hidden="1">#REF!</definedName>
    <definedName name="BEx7741OUGLA0WJQLQRUJSL4DE00" hidden="1">#REF!</definedName>
    <definedName name="BEx774N83DXLJZ54Q42PWIJZ2DN1" hidden="1">#REF!</definedName>
    <definedName name="BEx779QNIY3061ZV9BR462WKEGRW" hidden="1">#REF!</definedName>
    <definedName name="BEx77G19QU9A95CNHE6QMVSQR2T3" hidden="1">#REF!</definedName>
    <definedName name="BEx77P0S3GVMS7BJUL9OWUGJ1B02" hidden="1">#REF!</definedName>
    <definedName name="BEx77QDESURI6WW5582YXSK3A972" hidden="1">#REF!</definedName>
    <definedName name="BEx77VBI9XOPFHKEWU5EHQ9J675Y" hidden="1">#REF!</definedName>
    <definedName name="BEx77X9KY7MCHW2ZIBIH74TTQY5P"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HHRIWDLHQX2LG0HWFRYEL1T" hidden="1">#REF!</definedName>
    <definedName name="BEx78QMXZ2P1ZB3HJ9O50DWHCMXR" hidden="1">#REF!</definedName>
    <definedName name="BEx78SFO5VR28677DWZEMDN7G86X" hidden="1">#REF!</definedName>
    <definedName name="BEx78SFOYH1Z0ZDTO47W2M60TW6K"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SD1I654MEDCO6GGWA95PXSC" hidden="1">#REF!</definedName>
    <definedName name="BEx7AVCX9S5RJP3NSZ4QM4E6ERDT" hidden="1">#REF!</definedName>
    <definedName name="BEx7AVYIGP0930MV5JEBWRYCJN68" hidden="1">#REF!</definedName>
    <definedName name="BEx7B6LH6917TXOSAAQ6U7HVF018"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6YA3JNUQGZ35GPVE138Y" hidden="1">#REF!</definedName>
    <definedName name="BEx7EYYLHMBYQTH6I377FCQS7CSX" hidden="1">#REF!</definedName>
    <definedName name="BEx7FCLG1RYI2SNOU1Y2GQZNZSWA" hidden="1">#REF!</definedName>
    <definedName name="BEx7FN32ZGWOAA4TTH79KINTDWR9" hidden="1">#REF!</definedName>
    <definedName name="BEx7G82CKM3NIY1PHNFK28M09PCH" hidden="1">#REF!</definedName>
    <definedName name="BEx7GR3ENYWRXXS5IT0UMEGOLGUH" hidden="1">#REF!</definedName>
    <definedName name="BEx7GSAL6P7TASL8MB63RFST1LJL" hidden="1">#REF!</definedName>
    <definedName name="BEx7H0JD6I5I8WQLLWOYWY5YWPQE" hidden="1">#REF!</definedName>
    <definedName name="BEx7H14XCXH7WEXEY1HVO53A6AGH" hidden="1">#REF!</definedName>
    <definedName name="BEx7HFTIA8AC8BR8HKIN81VE1SGW" hidden="1">#REF!</definedName>
    <definedName name="BEx7HGVBEF4LEIF6RC14N3PSU461" hidden="1">#REF!</definedName>
    <definedName name="BEx7HQ5T9FZ42QWS09UO4DT42Y0R" hidden="1">#REF!</definedName>
    <definedName name="BEx7HRCZE3CVGON1HV07MT5MNDZ3" hidden="1">#REF!</definedName>
    <definedName name="BEx7HWGE2CANG5M17X4C8YNC3N8F" hidden="1">#REF!</definedName>
    <definedName name="BEx7I8FZ96C5JAHXS18ZV0912LZP" hidden="1">#REF!</definedName>
    <definedName name="BEx7IBVYN47SFZIA0K4MDKQZNN9V" hidden="1">#REF!</definedName>
    <definedName name="BEx7IV2IJ5WT7UC0UG7WP0WF2JZI" hidden="1">#REF!</definedName>
    <definedName name="BEx7IXGU74GE5E4S6W4Z13AR092Y" hidden="1">#REF!</definedName>
    <definedName name="BEx7J4YL8Q3BI1MLH16YYQ18IJRD" hidden="1">#REF!</definedName>
    <definedName name="BEx7JH3HGBPI07OHZ5LFYK0UFZQR" hidden="1">#REF!</definedName>
    <definedName name="BEx7JV194190CNM6WWGQ3UBJ3CHH" hidden="1">#REF!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M2R627ELZVZ94RWGT67VLMMR"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904S75BPRYMHF0083JF7ES4NG" hidden="1">#REF!</definedName>
    <definedName name="BEx90HDD4RWF7JZGA8GCGG7D63MG" hidden="1">#REF!</definedName>
    <definedName name="BEx90RPJR4BHGLKA855NGQY9Z0ZD"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21PNZ46VORG2VRMWREWIC0SE"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3B9OULL2YGC896XXYAAJSTRK"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2UCRHMI4B0US31HO95GSC2X" hidden="1">#REF!</definedName>
    <definedName name="BEx948ZFFQWVIDNG4AZAUGGGEB5U" hidden="1">#REF!</definedName>
    <definedName name="BEx94CKXG92OMURH41SNU6IOHK4J"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53PB6S6ECMD8N0JSW0CBG0DA" hidden="1">#REF!</definedName>
    <definedName name="BEx955NIAWX5OLAHMTV6QFUZPR30" hidden="1">#REF!</definedName>
    <definedName name="BEx9581TYVI2M5TT4ISDAJV4W7Z6" hidden="1">#REF!</definedName>
    <definedName name="BEx95C8WL608KMNZQFXXNUA05KR2"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V4NZHPXRLSD4WQK7DE8BUPK" hidden="1">#REF!</definedName>
    <definedName name="BEx9602K2GHNBUEUVT9ONRQU1GMD" hidden="1">#REF!</definedName>
    <definedName name="BEx962BL3Y4LA53EBYI64ZYMZE8U" hidden="1">#REF!</definedName>
    <definedName name="BEx96KR21O7H9R29TN0S45Y3QPUK" hidden="1">#REF!</definedName>
    <definedName name="BEx96SUFKHHFE8XQ6UUO6ILDOXHO" hidden="1">#REF!</definedName>
    <definedName name="BEx96UN4YWXBDEZ1U1ZUIPP41Z7I" hidden="1">#REF!</definedName>
    <definedName name="BEx970MYCPJ6DQ44TKLOIGZO5LHH"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B77I7TUSHRR4HIZ9FU2EIUT" hidden="1">#REF!</definedName>
    <definedName name="BEx99Q6PH5F3OQKCCAAO75PYDEFN" hidden="1">#REF!</definedName>
    <definedName name="BEx99WBYT2D6UUC1PT7A40ENYID4" hidden="1">#REF!</definedName>
    <definedName name="BEx99XOGHOM28CNCYKQWYGL56W2S" hidden="1">#REF!</definedName>
    <definedName name="BEx99ZRZ4I7FHDPGRAT5VW7NVBPU" hidden="1">#REF!</definedName>
    <definedName name="BEx9AD9IMTU5YYOPMZMTIAQXPXR3" hidden="1">#REF!</definedName>
    <definedName name="BEx9AT5E3ZSHKSOL35O38L8HF9TH" hidden="1">#REF!</definedName>
    <definedName name="BEx9AV8W1FAWF5BHATYEN47X12JN"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YSYW7QCPXS2NAVLFAU5Y2Z2" hidden="1">#REF!</definedName>
    <definedName name="BEx9C590HJ2O31IWJB73C1HR74AI" hidden="1">#REF!</definedName>
    <definedName name="BEx9CCQRMYYOGIOYTOM73VKDIPS1" hidden="1">#REF!</definedName>
    <definedName name="BEx9D1BC9FT19KY0INAABNDBAMR1" hidden="1">#REF!</definedName>
    <definedName name="BEx9DN6ZMF18Q39MPMXSDJTZQNJ3" hidden="1">#REF!</definedName>
    <definedName name="BEx9DUU8DALPSCW66GTMQRPXZ6GL" hidden="1">#REF!</definedName>
    <definedName name="BEx9E14TDNSEMI784W0OTIEQMWN6" hidden="1">#REF!</definedName>
    <definedName name="BEx9E2BZ2B1R41FMGJCJ7JLGLUAJ" hidden="1">#REF!</definedName>
    <definedName name="BEx9EG9KBJ77M8LEOR9ITOKN5KXY" hidden="1">#REF!</definedName>
    <definedName name="BEx9EMK6HAJJMVYZTN5AUIV7O1E6" hidden="1">#REF!</definedName>
    <definedName name="BEx9EQLVZHYQ1TPX7WH3SOWXCZLE" hidden="1">#REF!</definedName>
    <definedName name="BEx9ETLU0EK5LGEM1QCNYN2S8O5F" hidden="1">#REF!</definedName>
    <definedName name="BEx9F0Y2ESUNE3U7TQDLMPE9BO67"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RBEEYPS5HLS3XT34AKZN94G" hidden="1">#REF!</definedName>
    <definedName name="BEx9GDY4D8ZPQJCYFIMYM0V0C51Y" hidden="1">#REF!</definedName>
    <definedName name="BEx9GGY04V0ZWI6O9KZH4KSBB389" hidden="1">#REF!</definedName>
    <definedName name="BEx9GNOPB6OZ2RH3FCDNJR38RJOS"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HWN4TCTV290151RYVF8QDTJN" hidden="1">#REF!</definedName>
    <definedName name="BEx9I8XIG7E5NB48QQHXP23FIN60" hidden="1">#REF!</definedName>
    <definedName name="BEx9IEH1TM7EFDT1IH7X0GZYSDD0" hidden="1">#REF!</definedName>
    <definedName name="BEx9IQRF01ATLVK0YE60ARKQJ68L" hidden="1">#REF!</definedName>
    <definedName name="BEx9IT5QNZWKM6YQ5WER0DC2PMMU" hidden="1">#REF!</definedName>
    <definedName name="BEx9IW5MFLXTVCJHVUZTUH93AXOS" hidden="1">#REF!</definedName>
    <definedName name="BEx9IXCSPSZC80YZUPRCYTG326KV" hidden="1">#REF!</definedName>
    <definedName name="BEx9IZR39NHDGOM97H4E6F81RTQW" hidden="1">#REF!</definedName>
    <definedName name="BEx9J6CH5E7YZPER7HXEIOIKGPCA" hidden="1">#REF!</definedName>
    <definedName name="BEx9JJTZKVUJAVPTRE0RAVTEH41G" hidden="1">#REF!</definedName>
    <definedName name="BEx9JLBYK239B3F841C7YG1GT7ST" hidden="1">#REF!</definedName>
    <definedName name="BExAW4IIW5D0MDY6TJ3G4FOLPYIR" hidden="1">#REF!</definedName>
    <definedName name="BExAX410NB4F2XOB84OR2197H8M5" hidden="1">#REF!</definedName>
    <definedName name="BExAX8TNG8LQ5Q4904SAYQIPGBSV" hidden="1">#REF!</definedName>
    <definedName name="BExAY0EAT2LXR5MFGM0DLIB45PLO" hidden="1">#REF!</definedName>
    <definedName name="BExAY63B3T59XAK6BZM5353VSTMT" hidden="1">#REF!</definedName>
    <definedName name="BExAYE6LNIEBR9DSNI5JGNITGKIT" hidden="1">#REF!</definedName>
    <definedName name="BExAYHMLXGGO25P8HYB2S75DEB4F" hidden="1">#REF!</definedName>
    <definedName name="BExAYKXAUWGDOPG952TEJ2UKZKWN"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Y9H9COOT46HJLPVDLTO12UL" hidden="1">#REF!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WE4PI3NOBXXVO9CTEN4DIU2" hidden="1">#REF!</definedName>
    <definedName name="BExB10QNIVITUYS55OAEKK3VLJFE" hidden="1">#REF!</definedName>
    <definedName name="BExB15ZDRY4CIJ911DONP0KCY9KU" hidden="1">#REF!</definedName>
    <definedName name="BExB16VQY0O0RLZYJFU3OFEONVTE" hidden="1">#REF!</definedName>
    <definedName name="BExB1FKNY2UO4W5FUGFHJOA2WFGG" hidden="1">#REF!</definedName>
    <definedName name="BExB1GMD0PIDGTFBGQOPRWQSP9I4" hidden="1">#REF!</definedName>
    <definedName name="BExB1Q29OO6LNFNT1EQLA3KYE7MX" hidden="1">#REF!</definedName>
    <definedName name="BExB1TNRV5EBWZEHYLHI76T0FVA7" hidden="1">#REF!</definedName>
    <definedName name="BExB1WI6M8I0EEP1ANUQZCFY24EV" hidden="1">#REF!</definedName>
    <definedName name="BExB203OWC9QZA3BYOKQ18L4FUJE"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30IP1DNKNQ6PZ5ERUGR5MK4Z" hidden="1">#REF!</definedName>
    <definedName name="BExB442RX0T3L6HUL6X5T21CENW6" hidden="1">#REF!</definedName>
    <definedName name="BExB4ADD0L7417CII901XTFKXD1J" hidden="1">#REF!</definedName>
    <definedName name="BExB4DO1V1NL2AVK5YE1RSL5RYHL" hidden="1">#REF!</definedName>
    <definedName name="BExB4DYU06HCGRIPBSWRCXK804UM" hidden="1">#REF!</definedName>
    <definedName name="BExB4Z3EZBGYYI33U0KQ8NEIH8PY"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KZ36LF930AOYM8L9FRIMR37" hidden="1">#REF!</definedName>
    <definedName name="BExB5QYVEZWFE5DQVHAM760EV05X" hidden="1">#REF!</definedName>
    <definedName name="BExB5U9IRH14EMOE0YGIE3WIVLFS" hidden="1">#REF!</definedName>
    <definedName name="BExB5VWYMOV6BAIH7XUBBVPU7MMD" hidden="1">#REF!</definedName>
    <definedName name="BExB610DZWIJP1B72U9QM42COH2B" hidden="1">#REF!</definedName>
    <definedName name="BExB6C3FUAKK9ML5T767NMWGA9YB" hidden="1">#REF!</definedName>
    <definedName name="BExB6C8X6JYRLKZKK17VE3QUNL3D" hidden="1">#REF!</definedName>
    <definedName name="BExB6HN3QRFPXM71MDUK21BKM7PF" hidden="1">#REF!</definedName>
    <definedName name="BExB6IZMHCZ3LB7N73KD90YB1HBZ" hidden="1">#REF!</definedName>
    <definedName name="BExB719SGNX4Y8NE6JEXC555K596" hidden="1">#REF!</definedName>
    <definedName name="BExB7265DCHKS7V2OWRBXCZTEIW9" hidden="1">#REF!</definedName>
    <definedName name="BExB74PS5P9G0P09Y6DZSCX0FLTJ" hidden="1">#REF!</definedName>
    <definedName name="BExB78RH79J0MIF7H8CAZ0CFE88Q" hidden="1">#REF!</definedName>
    <definedName name="BExB7ELT09HGDVO5BJC1ZY9D09GZ" hidden="1">#REF!</definedName>
    <definedName name="BExB7P3GL00YI5C2J4OJYKVSULGN"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7CEI923PUKUAT8C500QU28N" hidden="1">#REF!</definedName>
    <definedName name="BExB9DHI5I2TJ2LXYPM98EE81L27" hidden="1">#REF!</definedName>
    <definedName name="BExB9IVPDTJAXNK626UJPSUY8ZR2" hidden="1">#REF!</definedName>
    <definedName name="BExB9Q2MZZHBGW8QQKVEYIMJBPIE"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VKX8Q09370X1GCZWJ4E91YJ" hidden="1">#REF!</definedName>
    <definedName name="BExBAVVQN38XDL9CYM8FYO7KTEWK" hidden="1">#REF!</definedName>
    <definedName name="BExBAX2X2ENJYO4QTR5VAIQ86L7B" hidden="1">#REF!</definedName>
    <definedName name="BExBAZ13D3F1DVJQ6YJ8JGUYEYJE" hidden="1">#REF!</definedName>
    <definedName name="BExBBTG649R9I0CT042JLL8LXV18" hidden="1">#REF!</definedName>
    <definedName name="BExBBUCJQRR74Q7GPWDEZXYK2KJL" hidden="1">#REF!</definedName>
    <definedName name="BExBBV8XVMD9CKZY711T0BN7H3PM" hidden="1">#REF!</definedName>
    <definedName name="BExBC78HXWXHO3XAB6E8NVTBGLJS" hidden="1">#REF!</definedName>
    <definedName name="BExBCKKJTIRKC1RZJRTK65HHLX4W" hidden="1">#REF!</definedName>
    <definedName name="BExBCLMEPAN3XXX174TU8SS0627Q" hidden="1">#REF!</definedName>
    <definedName name="BExBCRBEYR2KZ8FAQFZ2NHY13WIY" hidden="1">#REF!</definedName>
    <definedName name="BExBD4I559NXSV6J07Q343TKYMVJ"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UVGK3E1J4JY9ZYTS7V14BLY" hidden="1">#REF!</definedName>
    <definedName name="BExBDZ81GCYP4CBTM2VFL355WM2B" hidden="1">#REF!</definedName>
    <definedName name="BExBE162OSBKD30I7T1DKKPT3I9I" hidden="1">#REF!</definedName>
    <definedName name="BExBE5YPUY1T7N7DHMMIGGXK8TMP" hidden="1">#REF!</definedName>
    <definedName name="BExBEC9ATLQZF86W1M3APSM4HEOH" hidden="1">#REF!</definedName>
    <definedName name="BExBEYFQJE9YK12A6JBMRFKEC7RN" hidden="1">#REF!</definedName>
    <definedName name="BExBG1ED81J2O4A2S5F5Y3BPHMCR" hidden="1">#REF!</definedName>
    <definedName name="BExCRLIHS7466WFJ3RPIUGGXYESZ"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MOFTXSUEC1T46LR1UPYRCX5" hidden="1">#REF!</definedName>
    <definedName name="BExCSSDG3TM6TPKS19E9QYJEELZ6" hidden="1">#REF!</definedName>
    <definedName name="BExCSZV7U67UWXL2HKJNM5W1E4OO" hidden="1">#REF!</definedName>
    <definedName name="BExCT1T8WEU4QLOD7LNUWV24WOLU" hidden="1">#REF!</definedName>
    <definedName name="BExCT4NSDT61OCH04Y2QIFIOP75H" hidden="1">#REF!</definedName>
    <definedName name="BExCTW8G3VCZ55S09HTUGXKB1P2M" hidden="1">#REF!</definedName>
    <definedName name="BExCTYS2KX0QANOLT8LGZ9WV3S3T" hidden="1">#REF!</definedName>
    <definedName name="BExCTYS4FP96EYQ692PMQRWZSIM2" hidden="1">#REF!</definedName>
    <definedName name="BExCTZZ9JNES4EDHW97NP0EGQALX" hidden="1">#REF!</definedName>
    <definedName name="BExCU0A1V6NMZQ9ASYJ8QIVQ5UR2" hidden="1">#REF!</definedName>
    <definedName name="BExCU2834920JBHSPCRC4UF80OLL" hidden="1">#REF!</definedName>
    <definedName name="BExCU8O54I3P3WRYWY1CRP3S78QY" hidden="1">#REF!</definedName>
    <definedName name="BExCUDRJO23YOKT8GPWOVQ4XEHF5" hidden="1">#REF!</definedName>
    <definedName name="BExCUPAXFR16YMWL30ME3F3BSRDZ" hidden="1">#REF!</definedName>
    <definedName name="BExCUR94DHCE47PUUWEMT5QZOYR2" hidden="1">#REF!</definedName>
    <definedName name="BExCV634L7SVHGB0UDDTRRQ2Q72H"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V44WY5807WGMTGKPW0GT256"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X2KGRZBRVLZNM8SUSIE6A0RL" hidden="1">#REF!</definedName>
    <definedName name="BExCX3X451T70LZ1VF95L7W4Y4TM" hidden="1">#REF!</definedName>
    <definedName name="BExCX4NZ2N1OUGXM7EV0U7VULJMM" hidden="1">#REF!</definedName>
    <definedName name="BExCXILMURGYMAH6N5LF5DV6K3GM" hidden="1">#REF!</definedName>
    <definedName name="BExCXQUFBMXQ1650735H48B1AZT3" hidden="1">#REF!</definedName>
    <definedName name="BExCY2DQO9VLA77Q7EG3T0XNXX4F" hidden="1">#REF!</definedName>
    <definedName name="BExCY6VMJ68MX3C981R5Q0BX5791" hidden="1">#REF!</definedName>
    <definedName name="BExCYAH2SAZCPW6XCB7V7PMMCAWO" hidden="1">#REF!</definedName>
    <definedName name="BExCYGRN7C0U593DDVNHSV1N5K73" hidden="1">#REF!</definedName>
    <definedName name="BExCYJBB52X8B3AREHCC1L5QNPX7" hidden="1">#REF!</definedName>
    <definedName name="BExCYPRC5HJE6N2XQTHCT6NXGP8N" hidden="1">#REF!</definedName>
    <definedName name="BExCYUK0I3UEXZNFDW71G6Z6D8XR" hidden="1">#REF!</definedName>
    <definedName name="BExCZFZCXMLY5DWESYJ9NGTJYQ8M" hidden="1">#REF!</definedName>
    <definedName name="BExCZJ4P8WS0BDT31WDXI0ROE7D6" hidden="1">#REF!</definedName>
    <definedName name="BExCZKH6NI0EE02L995IFVBD1J59" hidden="1">#REF!</definedName>
    <definedName name="BExCZUD9FEOJBKDJ51Z3JON9LKJ8" hidden="1">#REF!</definedName>
    <definedName name="BExD0508DAALLU00PHFPBC8SRRKT" hidden="1">#REF!</definedName>
    <definedName name="BExD0HALIN0JR4JTPGDEVAEE5EX5" hidden="1">#REF!</definedName>
    <definedName name="BExD0LCCDPG16YLY5WQSZF1XI5DA" hidden="1">#REF!</definedName>
    <definedName name="BExD0MJHRON66EA4TWTFBWZG2HE1" hidden="1">#REF!</definedName>
    <definedName name="BExD0RMWSB4TRECEHTH6NN4K9DFZ" hidden="1">#REF!</definedName>
    <definedName name="BExD0U6KG10QGVDI1XSHK0J10A2V" hidden="1">#REF!</definedName>
    <definedName name="BExD13RUIBGRXDL4QDZ305UKUR12" hidden="1">#REF!</definedName>
    <definedName name="BExD14DETV5R4OOTMAXD5NAKWRO3" hidden="1">#REF!</definedName>
    <definedName name="BExD1OAU9OXQAZA4D70HP72CU6GB" hidden="1">#REF!</definedName>
    <definedName name="BExD1Y1JV61416YA1XRQHKWPZIE7" hidden="1">#REF!</definedName>
    <definedName name="BExD2B8BHQV4JW2UPIQT1OBPIXT2" hidden="1">#REF!</definedName>
    <definedName name="BExD2CFHIRMBKN5KXE5QP4XXEWFS" hidden="1">#REF!</definedName>
    <definedName name="BExD2DMHH1HWXQ9W0YYMDP8AAX8Q" hidden="1">#REF!</definedName>
    <definedName name="BExD2HTPC7IWBAU6OSQ67MQA8BYZ" hidden="1">#REF!</definedName>
    <definedName name="BExD363H2VGFIQUCE6LS4AC5J0ZT"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QXA2UQ2W4N7NYLUEOG40BZB" hidden="1">#REF!</definedName>
    <definedName name="BExD3U2N041TEJ7GCN005UTPHNXY" hidden="1">#REF!</definedName>
    <definedName name="BExD40O0CFTNJFOFMMM1KH0P7BUI" hidden="1">#REF!</definedName>
    <definedName name="BExD43YPH4ZNO40FXWMD26G4U0AM"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50MT3M6XZLNUP9JL93EG6D9R" hidden="1">#REF!</definedName>
    <definedName name="BExD53MPBVDGWEESJ7SVXY4849E9" hidden="1">#REF!</definedName>
    <definedName name="BExD5EV7KDSVF1CJT38M4IBPFLPY" hidden="1">#REF!</definedName>
    <definedName name="BExD5FRK547OESJRYAW574DZEZ7J" hidden="1">#REF!</definedName>
    <definedName name="BExD5I5X2YA2YNCTCDSMEL4CWF4N" hidden="1">#REF!</definedName>
    <definedName name="BExD5QUSRFJWRQ1ZM50WYLCF74DF" hidden="1">#REF!</definedName>
    <definedName name="BExD5SSUIF6AJQHBHK8PNMFBPRYB" hidden="1">#REF!</definedName>
    <definedName name="BExD623C9LRX18BE0W2V6SZLQUXX"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71LTOE015TV5RSAHM8NT8GVW" hidden="1">#REF!</definedName>
    <definedName name="BExD73USXVADC7EHGHVTQNCT06ZA" hidden="1">#REF!</definedName>
    <definedName name="BExD7B1T5X0O8QDUIQCAMSESA2S5" hidden="1">#REF!</definedName>
    <definedName name="BExD7GAIGULTB3YHM1OS9RBQOTEC" hidden="1">#REF!</definedName>
    <definedName name="BExD7IE1DHIS52UFDCTSKPJQNRD5" hidden="1">#REF!</definedName>
    <definedName name="BExD7IUBGUWHYC9UNZ1IY5XFYKQN" hidden="1">#REF!</definedName>
    <definedName name="BExD7JQOJ35HGL8U2OCEI2P2JT7I" hidden="1">#REF!</definedName>
    <definedName name="BExD7KSDKNDNH95NDT3S7GM3MUU2" hidden="1">#REF!</definedName>
    <definedName name="BExD8H5O087KQVWIVPUUID5VMGMS" hidden="1">#REF!</definedName>
    <definedName name="BExD8OCLZMFN5K3VZYI4Q4ITVKUA" hidden="1">#REF!</definedName>
    <definedName name="BExD93C1R6LC0631ECHVFYH0R0PD" hidden="1">#REF!</definedName>
    <definedName name="BExD97TXIO0COVNN4OH3DEJ33YLM" hidden="1">#REF!</definedName>
    <definedName name="BExD99RZ1RFIMK6O1ZHSPJ68X9Y5" hidden="1">#REF!</definedName>
    <definedName name="BExD9CMKCNXWR3C7AXQTGHCDBCBR"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3APMABJVCALJ3SHAWXROEX2" hidden="1">#REF!</definedName>
    <definedName name="BExDA6LD9061UULVKUUI4QP8SK13" hidden="1">#REF!</definedName>
    <definedName name="BExDAGMVMNLQ6QXASB9R6D8DIT12" hidden="1">#REF!</definedName>
    <definedName name="BExDAYBHU9ADLXI8VRC7F608RVGM" hidden="1">#REF!</definedName>
    <definedName name="BExDBDR1XR0FV0CYUCB2OJ7CJCZU" hidden="1">#REF!</definedName>
    <definedName name="BExDC7F818VN0S18ID7XRCRVYPJ4" hidden="1">#REF!</definedName>
    <definedName name="BExDCL7K96PC9VZYB70ZW3QPVIJE" hidden="1">#REF!</definedName>
    <definedName name="BExDCP3UZ3C2O4C1F7KMU0Z9U32N" hidden="1">#REF!</definedName>
    <definedName name="BExEOBX3WECDMYCV9RLN49APTXMM" hidden="1">#REF!</definedName>
    <definedName name="BExEP4E4F36662JDI0TOD85OP7X9"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B8ZWXO6IIGOEPWTLOJGE2NR" hidden="1">#REF!</definedName>
    <definedName name="BExEQBZX0EL6LIKPY01197ACK65H" hidden="1">#REF!</definedName>
    <definedName name="BExEQDXZALJLD4OBF74IKZBR13SR" hidden="1">#REF!</definedName>
    <definedName name="BExEQFLE2RPWGMWQAI4JMKUEFRPT" hidden="1">#REF!</definedName>
    <definedName name="BExEQPHHF5T8AVUXFI380APHYNJ4" hidden="1">#REF!</definedName>
    <definedName name="BExEQTZAP8R69U31W4LKGTKKGKQE" hidden="1">#REF!</definedName>
    <definedName name="BExER2O72H1F9WV6S1J04C15PXX7" hidden="1">#REF!</definedName>
    <definedName name="BExERRUIKIOATPZ9U4HQ0V52RJAU" hidden="1">#REF!</definedName>
    <definedName name="BExERSANFNM1O7T65PC5MJ301YET" hidden="1">#REF!</definedName>
    <definedName name="BExERWCEBKQRYWRQLYJ4UCMMKTHG" localSheetId="10" hidden="1">#REF!</definedName>
    <definedName name="BExERWCEBKQRYWRQLYJ4UCMMKTHG" localSheetId="24" hidden="1">#REF!</definedName>
    <definedName name="BExERWCEBKQRYWRQLYJ4UCMMKTHG" hidden="1">#REF!</definedName>
    <definedName name="BExES44RHHDL3V7FLV6M20834WF1" hidden="1">#REF!</definedName>
    <definedName name="BExES4A7VE2X3RYYTVRLKZD4I7WU" hidden="1">#REF!</definedName>
    <definedName name="BExES6ZC8R7PHJ21OVJFLIR7DY30" hidden="1">#REF!</definedName>
    <definedName name="BExESM9M7266ABSR3AMH418HFMDX" hidden="1">#REF!</definedName>
    <definedName name="BExESMKD95A649M0WRSG6CXXP326" hidden="1">#REF!</definedName>
    <definedName name="BExESR27ZXJG5VMY4PR9D940VS7T" hidden="1">#REF!</definedName>
    <definedName name="BExESZ03KXL8DQ2591HLR56ZML94" hidden="1">#REF!</definedName>
    <definedName name="BExESZAW5N443NRTKIP59OEI1CR6" hidden="1">#REF!</definedName>
    <definedName name="BExET3HXQ60A4O2OLKX8QNXRI6LQ" hidden="1">#REF!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R0YRMOR63E6DHLEHV9QVVON" hidden="1">#REF!</definedName>
    <definedName name="BExETVTGY38YXYYF7N73OYN6FYY3" hidden="1">#REF!</definedName>
    <definedName name="BExEUNE4T242Y59C6MS28MXEUGCP"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ET98G3FU6QBF9LHYWSAMV0O"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8M9WL8214QH9C7VCK7BN08" hidden="1">#REF!</definedName>
    <definedName name="BExEW8HFKH6F47KIHYBDRUEFZ2ZZ"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B3WB4X3P7T06RTSX54DT2T1" hidden="1">#REF!</definedName>
    <definedName name="BExEYLG9FL9V1JPPNZ3FUDNSEJ4V" hidden="1">#REF!</definedName>
    <definedName name="BExEYOW8C1B3OUUCIGEC7L8OOW1Z" hidden="1">#REF!</definedName>
    <definedName name="BExEYUQJXZT6N5HJH8ACJF6SRWEE" hidden="1">#REF!</definedName>
    <definedName name="BExEZ1S6VZCG01ZPLBSS9Z1SBOJ2" hidden="1">#REF!</definedName>
    <definedName name="BExEZGBFNJR8DLPN0V11AU22L6WY" hidden="1">#REF!</definedName>
    <definedName name="BExF02Y3V3QEPO2XLDSK47APK9XJ" hidden="1">#REF!</definedName>
    <definedName name="BExF09OS91RT7N7IW8JLMZ121ZP3" hidden="1">#REF!</definedName>
    <definedName name="BExF0LOEHV42P2DV7QL8O7HOQ3N9" hidden="1">#REF!</definedName>
    <definedName name="BExF0W0QTQ5ZO2V8MFH7849V948R" hidden="1">#REF!</definedName>
    <definedName name="BExF0WRM9VO25RLSO03ZOCE8H7K5"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US4ZIQYSU5LBFYNRA9N0K2O" hidden="1">#REF!</definedName>
    <definedName name="BExF2CWZN6E87RGTBMD4YQI2QT7R" hidden="1">#REF!</definedName>
    <definedName name="BExF2DYO1WQ7GMXSTAQRDBW1NSFG" hidden="1">#REF!</definedName>
    <definedName name="BExF2MSWNUY9Z6BZJQZ538PPTION" hidden="1">#REF!</definedName>
    <definedName name="BExF2QZYWHTYGUTTXR15CKCV3LS7" hidden="1">#REF!</definedName>
    <definedName name="BExF2T8Y6TSJ74RMSZOA9CEH4OZ6" hidden="1">#REF!</definedName>
    <definedName name="BExF2YSIJG0Q8V0BP4F6JXT310LV" hidden="1">#REF!</definedName>
    <definedName name="BExF31N3YM4F37EOOY8M8VI1KXN8" hidden="1">#REF!</definedName>
    <definedName name="BExF37C1YKBT79Z9SOJAG5MXQGTU" hidden="1">#REF!</definedName>
    <definedName name="BExF3A6HPA6DGYALZNHHJPMCUYZR"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4097S6HMN7Z75PKWGHDUGHTS" hidden="1">#REF!</definedName>
    <definedName name="BExF42SSBVPMLK2UB3B7FPEIY9TU" hidden="1">#REF!</definedName>
    <definedName name="BExF4HXSWB50BKYPWA0HTT8W56H6" hidden="1">#REF!</definedName>
    <definedName name="BExF4KHF04IWW4LQ95FHQPFE4Y9K"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NUXJI11W2IAZNAM1QWC0459" hidden="1">#REF!</definedName>
    <definedName name="BExF6RR76KNVIXGJOVFO8GDILKGZ" hidden="1">#REF!</definedName>
    <definedName name="BExF6ZE8D5CMPJPRWT6S4HM56LPF" hidden="1">#REF!</definedName>
    <definedName name="BExF76FV8SF7AJK7B35AL7VTZF6D" hidden="1">#REF!</definedName>
    <definedName name="BExF7EOIMC1OYL1N7835KGOI0FIZ" hidden="1">#REF!</definedName>
    <definedName name="BExF7K88K7ASGV6RAOAGH52G04VR" hidden="1">#REF!</definedName>
    <definedName name="BExF7OVDRP3LHNAF2CX4V84CKKIR" hidden="1">#REF!</definedName>
    <definedName name="BExF7QO41X2A2SL8UXDNP99GY7U9" hidden="1">#REF!</definedName>
    <definedName name="BExF81GI8B8WBHXFTET68A9358BR" hidden="1">#REF!</definedName>
    <definedName name="BExGL97US0Y3KXXASUTVR26XLT70" hidden="1">#REF!</definedName>
    <definedName name="BExGLC7R4C33RO0PID97ZPPVCW4M" hidden="1">#REF!</definedName>
    <definedName name="BExGLFIF7HCFSHNQHKEV6RY0WCO3" hidden="1">#REF!</definedName>
    <definedName name="BExGLTARRL0J772UD2TXEYAVPY6E" hidden="1">#REF!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4I0QATXNZCLZJM1KH1OIJQH" hidden="1">#REF!</definedName>
    <definedName name="BExGN9FZ2RWCMSY1YOBJKZMNIM9R" hidden="1">#REF!</definedName>
    <definedName name="BExGNDSIMTHOCXXG6QOGR6DA8SGG" hidden="1">#REF!</definedName>
    <definedName name="BExGNN2YQ9BDAZXT2GLCSAPXKIM7" hidden="1">#REF!</definedName>
    <definedName name="BExGNS0XR20XHSFS25NH1GIL5MVY"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B25QJMQCQE76MRW9X58OIOO" hidden="1">#REF!</definedName>
    <definedName name="BExGODAZKJ9EXMQZNQR5YDBSS525" hidden="1">#REF!</definedName>
    <definedName name="BExGODR8ZSMUC11I56QHSZ686XV5" hidden="1">#REF!</definedName>
    <definedName name="BExGOMG5OZ2VC9EHT0K3RECA66FQ" hidden="1">#REF!</definedName>
    <definedName name="BExGOT6UXUX5FVTAYL9SOBZ1D0II" hidden="1">#REF!</definedName>
    <definedName name="BExGOXJDHUDPDT8I8IVGVW9J0R5Q"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DDT31U1EO3SZXKNX9PAUQL7" hidden="1">#REF!</definedName>
    <definedName name="BExGQGJ1A7LNZUS8QSMOG8UNGLMK" hidden="1">#REF!</definedName>
    <definedName name="BExGQPO7ENFEQC0NC6MC9OZR2LHY" hidden="1">#REF!</definedName>
    <definedName name="BExGQX0H4EZMXBJTKJJE4ICJWN5O"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UKVVKDL8483WI70VN2QZDG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DDZXFFQHAF4UZF8ZB1HO7H6" hidden="1">#REF!</definedName>
    <definedName name="BExGUIBXBRHGM97ZX6GBA4ZDQ79C" hidden="1">#REF!</definedName>
    <definedName name="BExGUM8D91UNPCOO4TKP9FGX85TF" hidden="1">#REF!</definedName>
    <definedName name="BExGUQF9N9FKI7S0H30WUAEB5LPD"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V6OOLDQ3TXZK51TTF3YX0WN" hidden="1">#REF!</definedName>
    <definedName name="BExGVYMTAK1Y160RMYBBTM2XABC9" hidden="1">#REF!</definedName>
    <definedName name="BExGW0KVS7U0C87XFZ78QW991IEV" hidden="1">#REF!</definedName>
    <definedName name="BExGW2Z7AMPG6H9EXA9ML6EZVGGA" hidden="1">#REF!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J9W5JU7TT9S0BKL5Y6VVB39" hidden="1">#REF!</definedName>
    <definedName name="BExGXWB73RJ4BASBQTQ8EY0EC1EB" hidden="1">#REF!</definedName>
    <definedName name="BExGXZ0ABB43C7SMRKZHWOSU9EQX"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OS6TV2C72PLRFU8RP1I58GY" hidden="1">#REF!</definedName>
    <definedName name="BExGZ7NXZ0IBS44C2NZ9VMD6T6K2" hidden="1">#REF!</definedName>
    <definedName name="BExGZJ78ZWZCVHZ3BKEKFJZ6MAEO" hidden="1">#REF!</definedName>
    <definedName name="BExGZOLH2QV73J3M9IWDDPA62TP4" hidden="1">#REF!</definedName>
    <definedName name="BExGZP1PWGFKVVVN4YDIS22DZPCR" hidden="1">#REF!</definedName>
    <definedName name="BExH00L21GZX5YJJGVMOAWBERLP5" hidden="1">#REF!</definedName>
    <definedName name="BExH02ZD6VAY1KQLAQYBBI6WWIZB" hidden="1">#REF!</definedName>
    <definedName name="BExH08Z6LQCGGSGSAILMHX4X7JMD" hidden="1">#REF!</definedName>
    <definedName name="BExH0KT9Z8HEVRRQRGQ8YHXRLIJA" hidden="1">#REF!</definedName>
    <definedName name="BExH0M0FDN12YBOCKL3XL2Z7T7Y8" hidden="1">#REF!</definedName>
    <definedName name="BExH0O9G06YPZ5TN9RYT326I1CP2" hidden="1">#REF!</definedName>
    <definedName name="BExH0WNJAKTJRCKMTX8O4KNMIIJM" hidden="1">#REF!</definedName>
    <definedName name="BExH12Y4WX542WI3ZEM15AK4UM9J" hidden="1">#REF!</definedName>
    <definedName name="BExH1AL7F2QZWX1NS1IVQMFEVWLX" hidden="1">#REF!</definedName>
    <definedName name="BExH1FDTQXR9QQ31WDB7OPXU7MPT" hidden="1">#REF!</definedName>
    <definedName name="BExH1FOMEUIJNIDJAUY0ZQFBJSY9" hidden="1">#REF!</definedName>
    <definedName name="BExH1JFFHEBFX9BWJMNIA3N66R3Z"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WKXV8X5S2GSBBTWGI0NLNAH"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E9HZ3QJCDZW7WI7YACFQCHE" hidden="1">#REF!</definedName>
    <definedName name="BExH3IRB6764RQ5HBYRLH6XCT29X" hidden="1">#REF!</definedName>
    <definedName name="BExIG2U8V6RSB47SXLCQG3Q68YRO" hidden="1">#REF!</definedName>
    <definedName name="BExIGJBO8R13LV7CZ7C1YCP974NN" hidden="1">#REF!</definedName>
    <definedName name="BExIGPBHW5AU3IK68WOM8Z21URP7" hidden="1">#REF!</definedName>
    <definedName name="BExIGWT86FPOEYTI8GXCGU5Y3KGK" hidden="1">#REF!</definedName>
    <definedName name="BExIHBHXA7E7VUTBVHXXXCH3A5CL" hidden="1">#REF!</definedName>
    <definedName name="BExIHPQCQTGEW8QOJVIQ4VX0P6DX" hidden="1">#REF!</definedName>
    <definedName name="BExII1KN91Q7DLW0UB7W2TJ5ACT9" hidden="1">#REF!</definedName>
    <definedName name="BExII50LI8I0CDOOZEMIVHVA2V95"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FGZJ5ED9D6KAY4PGQYLELAX"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XVA6M8K0PTRYAGXS666L335" hidden="1">#REF!</definedName>
    <definedName name="BExIL0PMZ2SXK9R6MLP43KBU1J2P" hidden="1">#REF!</definedName>
    <definedName name="BExILAAXRTRAD18K74M6MGUEEPUM" hidden="1">#REF!</definedName>
    <definedName name="BExILG5F338C0FFLMVOKMKF8X5ZP" hidden="1">#REF!</definedName>
    <definedName name="BExILGQTQM0HOD0BJI90YO7GOIN3" hidden="1">#REF!</definedName>
    <definedName name="BExIM9DBUB7ZGF4B20FVUO9QGOX2" hidden="1">#REF!</definedName>
    <definedName name="BExIMGK9Z94TFPWWZFMD10HV0IF6" hidden="1">#REF!</definedName>
    <definedName name="BExIMPEGKG18TELVC33T4OQTNBWC" hidden="1">#REF!</definedName>
    <definedName name="BExIN4OR435DL1US13JQPOQK8GD5"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P2H4KI05FRFV5PKZFE00HKO" hidden="1">#REF!</definedName>
    <definedName name="BExINZELVWYGU876QUUZCIMXPBQC" hidden="1">#REF!</definedName>
    <definedName name="BExIOCQUQHKUU1KONGSDOLQTQEIC" hidden="1">#REF!</definedName>
    <definedName name="BExIOFL8Y5O61VLKTB4H20IJNWS1" hidden="1">#REF!</definedName>
    <definedName name="BExIOKZGWXLY1CYGNFZXMTW4C6MQ"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U9YPLY67OP5KTQXHZER7VZW" hidden="1">#REF!</definedName>
    <definedName name="BExIP8YNN6UUE1GZ223SWH7DLGKO" hidden="1">#REF!</definedName>
    <definedName name="BExIPAB4AOL592OJCC1CFAXTLF1A" hidden="1">#REF!</definedName>
    <definedName name="BExIPB25DKX4S2ZCKQN7KWSC3JBF" hidden="1">#REF!</definedName>
    <definedName name="BExIPDLT8JYAMGE5HTN4D1YHZF3V" hidden="1">#REF!</definedName>
    <definedName name="BExIPG040Q08EWIWL6CAVR3GRI43" hidden="1">#REF!</definedName>
    <definedName name="BExIPKNFUDPDKOSH5GHDVNA8D66S"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E65LVXUOF3UZFO7SDHFJH22" hidden="1">#REF!</definedName>
    <definedName name="BExIQG9OO2KKBOWTMD1OXY36TEGA"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M1JLV54A21A164IURMPGUMU" hidden="1">#REF!</definedName>
    <definedName name="BExISRFKJYUZ4AKW44IJF7RF9Y90" hidden="1">#REF!</definedName>
    <definedName name="BExIT1MK8TBAK3SNP36A8FKDQSOK" hidden="1">#REF!</definedName>
    <definedName name="BExITBNYANV2S8KD56GOGCKW393R" hidden="1">#REF!</definedName>
    <definedName name="BExIUD4OJGH65NFNQ4VMCE3R4J1X" hidden="1">#REF!</definedName>
    <definedName name="BExIUTB5OAAXYW0OFMP0PS40SPOB" hidden="1">#REF!</definedName>
    <definedName name="BExIUUT2MHIOV6R3WHA0DPM1KBKY"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HJVO6FJB9GPVZJODHKHEB10" hidden="1">#REF!</definedName>
    <definedName name="BExIWKE9MGIDWORBI43AWTUNYFAN" hidden="1">#REF!</definedName>
    <definedName name="BExIX34PM5DBTRHRQWP6PL6WIX88"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P9Q6FV9T0R9G3UDKLS4TTYX" hidden="1">#REF!</definedName>
    <definedName name="BExIYZGLDQ1TN7BIIN4RLDP31GIM" hidden="1">#REF!</definedName>
    <definedName name="BExIZ4K0EZJK6PW3L8SVKTJFSWW9" hidden="1">#REF!</definedName>
    <definedName name="BExIZAECOEZGBAO29QMV14E6XDIV" hidden="1">#REF!</definedName>
    <definedName name="BExIZKVXYD5O2JBU81F2UFJZLLSI" hidden="1">#REF!</definedName>
    <definedName name="BExIZPZDHC8HGER83WHCZAHOX7LK" hidden="1">#REF!</definedName>
    <definedName name="BExIZY2PUZ0OF9YKK1B13IW0VS6G" hidden="1">#REF!</definedName>
    <definedName name="BExJ08KBRR2XMWW3VZMPSQKXHZUH" hidden="1">#REF!</definedName>
    <definedName name="BExJ0DYJWXGE7DA39PYL3WM05U9O" hidden="1">#REF!</definedName>
    <definedName name="BExJ0MY8SY5J5V50H3UKE78ODTVB" hidden="1">#REF!</definedName>
    <definedName name="BExJ0YC98G37ML4N8FLP8D95EFRF" hidden="1">#REF!</definedName>
    <definedName name="BExKCDYKAEV45AFXHVHZZ62E5BM3" hidden="1">#REF!</definedName>
    <definedName name="BExKD4C1QPEA3GBQ3LYJWRSLV53R" hidden="1">#REF!</definedName>
    <definedName name="BExKD58EUFERY91EDQ6MDAZPWA5G" hidden="1">#REF!</definedName>
    <definedName name="BExKDKO0W4AGQO1V7K6Q4VM750FT" hidden="1">#REF!</definedName>
    <definedName name="BExKDLF10G7W77J87QWH3ZGLUCLW" hidden="1">#REF!</definedName>
    <definedName name="BExKEFE0I3MT6ZLC4T1L9465HKTN" hidden="1">#REF!</definedName>
    <definedName name="BExKEK6O5BVJP4VY02FY7JNAZ6BT" hidden="1">#REF!</definedName>
    <definedName name="BExKEKXK6E6QX339ELPXDIRZSJE0" hidden="1">#REF!</definedName>
    <definedName name="BExKEOOIBMP7N8033EY2CJYCBX6H" hidden="1">#REF!</definedName>
    <definedName name="BExKEW0RR5LA3VC46A2BEOOMQE56" hidden="1">#REF!</definedName>
    <definedName name="BExKFA3VI1CZK21SM0N3LZWT9LA1"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H3FTZ5VGTB86W9M4AB39R0G8" hidden="1">#REF!</definedName>
    <definedName name="BExKH3FV5U5O6XZM7STS3NZKQFGJ"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I4076KXCDE5KXL79KT36OKLO" hidden="1">#REF!</definedName>
    <definedName name="BExKI4R9IABVXEXD6RGMOPIM1I8N"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D6S9L66QYREYHBE5J44OK7X" hidden="1">#REF!</definedName>
    <definedName name="BExKLEZK32L28GYJWVO63BZ5E1JD" hidden="1">#REF!</definedName>
    <definedName name="BExKLLKVVHT06LA55JB2FC871DC5" hidden="1">#REF!</definedName>
    <definedName name="BExKMW6MAW1WC48JDPGOD9K2L8M3"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V8UOHVWEHDJWI2WMJ9X6QHZ"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DIZGWW2EQD0FEYW6WK6XLCM" hidden="1">#REF!</definedName>
    <definedName name="BExKOPO2HPWVQGAKW8LOZMPIDEFG" hidden="1">#REF!</definedName>
    <definedName name="BExKP2US6QMSRZZYFTVWZGVWFTTS"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PXF6LXTOFO55WUBY6OYTUVOT" hidden="1">#REF!</definedName>
    <definedName name="BExKQJGAAWNM3NT19E9I0CQDBTU0" hidden="1">#REF!</definedName>
    <definedName name="BExKQM5GJ1ZN5REKFE7YVBQ0KXWF" hidden="1">#REF!</definedName>
    <definedName name="BExKQOEA7HV9U5DH9C8JXFD62EKH" hidden="1">#REF!</definedName>
    <definedName name="BExKQQ71278061G7ZFYGPWOMOMY2"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VUSQ6PA7ZYQSTEQL3X7PB9P" hidden="1">#REF!</definedName>
    <definedName name="BExKRY3KZ7F7RB2KH8HXSQ85IEQO" hidden="1">#REF!</definedName>
    <definedName name="BExKSA37DZTCK6H13HPIKR0ZFVL8"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U0MKNAVZYYPKCYTZDWQX4R8" hidden="1">#REF!</definedName>
    <definedName name="BExKSX60G1MUS689FXIGYP2F7C62" hidden="1">#REF!</definedName>
    <definedName name="BExKT2UZ7Y2VWF5NQE18SJRLD2RN" hidden="1">#REF!</definedName>
    <definedName name="BExKT3GJFNGAM09H5F615E36A38C" hidden="1">#REF!</definedName>
    <definedName name="BExKTQZGN8GI3XGSEXMPCCA3S19H" hidden="1">#REF!</definedName>
    <definedName name="BExKTUKYYU0F6TUW1RXV24LRAZFE" hidden="1">#REF!</definedName>
    <definedName name="BExKU3FBLHQBIUTN6XEZW5GC9OG1" hidden="1">#REF!</definedName>
    <definedName name="BExKU82I99FEUIZLODXJDOJC96CQ" hidden="1">#REF!</definedName>
    <definedName name="BExKUDM0DFSCM3D91SH0XLXJSL18" hidden="1">#REF!</definedName>
    <definedName name="BExKULEKJLA77AUQPDUHSM94Y76Z" hidden="1">#REF!</definedName>
    <definedName name="BExKV08R85MKI3MAX9E2HERNQUNL" hidden="1">#REF!</definedName>
    <definedName name="BExKV4AAUNNJL5JWD7PX6BFKVS6O"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M9NUG3Q31X01AI9ZJCZIX25CS" hidden="1">#REF!</definedName>
    <definedName name="BExM9OG182RP30MY23PG49LVPZ1C"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4QRS0R3MTB4CMUHFZ84LNZQ" hidden="1">#REF!</definedName>
    <definedName name="BExMBC35WKQY5CWQJLV4D05O6971" hidden="1">#REF!</definedName>
    <definedName name="BExMBFTZV4Q1A5KG25C1N9PHQNSW" hidden="1">#REF!</definedName>
    <definedName name="BExMBK6ISK3U7KHZKUJXIDKGF6VW" hidden="1">#REF!</definedName>
    <definedName name="BExMBYPQDG9AYDQ5E8IECVFREPO6" localSheetId="10" hidden="1">#REF!</definedName>
    <definedName name="BExMBYPQDG9AYDQ5E8IECVFREPO6" localSheetId="24" hidden="1">#REF!</definedName>
    <definedName name="BExMBYPQDG9AYDQ5E8IECVFREPO6" hidden="1">#REF!</definedName>
    <definedName name="BExMC8AZUTX8LG89K2JJR7ZG62XX" hidden="1">#REF!</definedName>
    <definedName name="BExMC9SY7DY94BY9M19FHRWZVOF9" hidden="1">#REF!</definedName>
    <definedName name="BExMCA96YR10V72G2R0SCIKPZLIZ" hidden="1">#REF!</definedName>
    <definedName name="BExMCB5JU5I2VQDUBS4O42BTEVKI" hidden="1">#REF!</definedName>
    <definedName name="BExMCFSQFSEMPY5IXDIRKZDASDBR" hidden="1">#REF!</definedName>
    <definedName name="BExMCMZOEYWVOOJ98TBHTTCS7XB8" hidden="1">#REF!</definedName>
    <definedName name="BExMCS8EF2W3FS9QADNKREYSI8P0" hidden="1">#REF!</definedName>
    <definedName name="BExMCUS7GSOM96J0HJ7EH0FFM2AC" hidden="1">#REF!</definedName>
    <definedName name="BExMCYTT6TVDWMJXO1NZANRTVNAN" hidden="1">#REF!</definedName>
    <definedName name="BExMD5F6IAV108XYJLXUO9HD0IT6" hidden="1">#REF!</definedName>
    <definedName name="BExMD6X3MH5TAR45I9ETRLXS7AF0" hidden="1">#REF!</definedName>
    <definedName name="BExMDANV66W9T3XAXID40XFJ0J93" hidden="1">#REF!</definedName>
    <definedName name="BExMDGD1KQP7NNR78X2ZX4FCBQ1S" hidden="1">#REF!</definedName>
    <definedName name="BExMDIRDK0DI8P86HB7WPH8QWLSQ" hidden="1">#REF!</definedName>
    <definedName name="BExMDPI2FVMORSWDDCVAJ85WYAYO" hidden="1">#REF!</definedName>
    <definedName name="BExMDUWB7VWHFFR266QXO46BNV2S" hidden="1">#REF!</definedName>
    <definedName name="BExME2U47N8LZG0BPJ49ANY5QVV2" hidden="1">#REF!</definedName>
    <definedName name="BExME88DH5DUKMUFI9FNVECXFD2E" hidden="1">#REF!</definedName>
    <definedName name="BExME9A7MOGAK7YTTQYXP5DL6VYA" hidden="1">#REF!</definedName>
    <definedName name="BExMEOV9YFRY5C3GDLU60GIX10BY"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LDTMRTCHKA37LQW67BG8D5C" hidden="1">#REF!</definedName>
    <definedName name="BExMFX7XMW5VZAMGIND4VHLI0L24" hidden="1">#REF!</definedName>
    <definedName name="BExMG9NSK30KD01QX0UBN2VNRTG4" hidden="1">#REF!</definedName>
    <definedName name="BExMGG3PFIHPHX7NXB7HDFI3N12L" hidden="1">#REF!</definedName>
    <definedName name="BExMGPZRL8AP90PZ327OKYH7KHHU" hidden="1">#REF!</definedName>
    <definedName name="BExMH3H9TW5TJCNU5Z1EWXP3BAEP" hidden="1">#REF!</definedName>
    <definedName name="BExMHOWPB34KPZ76M2KIX2C9R2VB" hidden="1">#REF!</definedName>
    <definedName name="BExMHSSYC6KVHA3QDTSYPN92TWMI" hidden="1">#REF!</definedName>
    <definedName name="BExMI0WA793SF41LQ40A28U8OXQY" hidden="1">#REF!</definedName>
    <definedName name="BExMI3AJ9477KDL4T9DHET4LJJTW"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75EKCJL67LE633ET4ISZMIL" hidden="1">#REF!</definedName>
    <definedName name="BExMJNC8ZFB9DRFOJ961ZAJ8U3A8" hidden="1">#REF!</definedName>
    <definedName name="BExMJTBV8A3D31W2IQHP9RDFPPHQ"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3XQNDIMX55ZCHHXKUV3D6E6" hidden="1">#REF!</definedName>
    <definedName name="BExML5QGSWHLI18BGY4CGOTD3UWH" hidden="1">#REF!</definedName>
    <definedName name="BExMLO5Z61RE85X8HHX2G4IU3AZW" hidden="1">#REF!</definedName>
    <definedName name="BExMLVI7UORSHM9FMO8S2EI0TMTS" hidden="1">#REF!</definedName>
    <definedName name="BExMLY7B3IECBHW5LSRL6JYO3FAB" hidden="1">#REF!</definedName>
    <definedName name="BExMM5UCOT2HSSN0ZIPZW55GSOVO" hidden="1">#REF!</definedName>
    <definedName name="BExMM8ZRS5RQ8H1H55RVPVTDL5NL" hidden="1">#REF!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TIXETA5VAKBSOFDD5SRU887" hidden="1">#REF!</definedName>
    <definedName name="BExMMV0P6P5YS3C35G0JYYHI7992" hidden="1">#REF!</definedName>
    <definedName name="BExMNDR4V2VG5RFZDGTAGD3Q9PPG" hidden="1">#REF!</definedName>
    <definedName name="BExMNJLFWZBRN9PZF1IO9CYWV1B2" hidden="1">#REF!</definedName>
    <definedName name="BExMNKCJ0FA57YEUUAJE43U1QN5P" hidden="1">#REF!</definedName>
    <definedName name="BExMNKN5D1WEF2OOJVP6LZ6DLU3Y" hidden="1">#REF!</definedName>
    <definedName name="BExMNR38HMPLWAJRQ9MMS3ZAZ9IU" hidden="1">#REF!</definedName>
    <definedName name="BExMNRDZULKJMVY2VKIIRM2M5A1M" hidden="1">#REF!</definedName>
    <definedName name="BExMO9IOWKTWHO8LQJJQI5P3INWY" hidden="1">#REF!</definedName>
    <definedName name="BExMOI29DOEK5R1A5QZPUDKF7N6T" hidden="1">#REF!</definedName>
    <definedName name="BExMPAJ5AJAXGKGK3F6H3ODS6RF4" hidden="1">#REF!</definedName>
    <definedName name="BExMPD2X55FFBVJ6CBUKNPROIOEU" hidden="1">#REF!</definedName>
    <definedName name="BExMPGZ848E38FUH1JBQN97DGWAT"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I3Q7F0BMPHSFMFW9TZ87UD" hidden="1">#REF!</definedName>
    <definedName name="BExMQ4SWDWI4N16AZ0T5CJ6HH8WC" hidden="1">#REF!</definedName>
    <definedName name="BExMQ71WHW50GVX45JU951AGPLFQ" hidden="1">#REF!</definedName>
    <definedName name="BExMQGXSLPT4A6N47LE6FBVHWBOF" hidden="1">#REF!</definedName>
    <definedName name="BExMQSBR7PL4KLB1Q4961QO45Y4G" hidden="1">#REF!</definedName>
    <definedName name="BExMR1MA4I1X77714ZEPUVC8W398" hidden="1">#REF!</definedName>
    <definedName name="BExMR8YQHA7N77HGHY4Y6R30I3XT" hidden="1">#REF!</definedName>
    <definedName name="BExMRENOIARWRYOIVPDIEBVNRDO7" hidden="1">#REF!</definedName>
    <definedName name="BExMRQHUEHGF2FS4LCB0THFELGDI" hidden="1">#REF!</definedName>
    <definedName name="BExMRRJNUMGRSDD5GGKKGEIZ6FTS" hidden="1">#REF!</definedName>
    <definedName name="BExMRU3ACIU0RD2BNWO55LH5U2BR" hidden="1">#REF!</definedName>
    <definedName name="BExMSQRCC40AP8BDUPL2I2DNC210" hidden="1">#REF!</definedName>
    <definedName name="BExO4J9LR712G00TVA82VNTG8O7H" hidden="1">#REF!</definedName>
    <definedName name="BExO55G2KVZ7MIJ30N827CLH0I2A" hidden="1">#REF!</definedName>
    <definedName name="BExO5A8PZD9EUHC5CMPU6N3SQ15L" hidden="1">#REF!</definedName>
    <definedName name="BExO5XMAHL7CY3X0B1OPKZ28DCJ5" hidden="1">#REF!</definedName>
    <definedName name="BExO66LZJKY4PTQVREELI6POS4AY" hidden="1">#REF!</definedName>
    <definedName name="BExO6LLHCYTF7CIVHKAO0NMET14Q" hidden="1">#REF!</definedName>
    <definedName name="BExO78IT2YX6MHOUJNYV3SUPDFDL" hidden="1">#REF!</definedName>
    <definedName name="BExO7OUQS3XTUQ2LDKGQ8AAQ3OJJ" hidden="1">#REF!</definedName>
    <definedName name="BExO7RUSODZC2NQZMT2AFSMV2ONF"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RS5RXFJ1911HL3CCK6M74EP" hidden="1">#REF!</definedName>
    <definedName name="BExO9SDRI1M6KMHXSG3AE5L0F2U3" hidden="1">#REF!</definedName>
    <definedName name="BExO9V2U2YXAY904GYYGU6TD8Y7M" hidden="1">#REF!</definedName>
    <definedName name="BExOAQ3GKCT7YZW1EMVU3EILSZL2" hidden="1">#REF!</definedName>
    <definedName name="BExOB9KT2THGV4SPLDVFTFXS4B14" hidden="1">#REF!</definedName>
    <definedName name="BExOBEZ0IE2WBEYY3D3CMRI72N1K" hidden="1">#REF!</definedName>
    <definedName name="BExOBIPU8760ITY0C8N27XZ3KWEF" hidden="1">#REF!</definedName>
    <definedName name="BExOBM0I5L0MZ1G4H9MGMD87SBMZ" hidden="1">#REF!</definedName>
    <definedName name="BExOBOUXMP88KJY2BX2JLUJH5N0K" hidden="1">#REF!</definedName>
    <definedName name="BExOBP0FKQ4SVR59FB48UNLKCOR6" hidden="1">#REF!</definedName>
    <definedName name="BExOBYAVUCQ0IGM0Y6A75QHP0Q1A" hidden="1">#REF!</definedName>
    <definedName name="BExOC3UEHB1CZNINSQHZANWJYKR8" hidden="1">#REF!</definedName>
    <definedName name="BExOCBSF3XGO9YJ23LX2H78VOUR7" hidden="1">#REF!</definedName>
    <definedName name="BExOCKXFMOW6WPFEVX1I7R7FNDSS"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5KOPRLRDMVREDYPBLZS9PAF" hidden="1">#REF!</definedName>
    <definedName name="BExOEBKG55EROA2VL360A06LKASE" hidden="1">#REF!</definedName>
    <definedName name="BExOERG5LWXYYEN1DY1H2FWRJS9T" hidden="1">#REF!</definedName>
    <definedName name="BExOEV1S6JJVO5PP4BZ20SNGZR7D" hidden="1">#REF!</definedName>
    <definedName name="BExOFEDNCYI2TPTMQ8SJN3AW4YMF" hidden="1">#REF!</definedName>
    <definedName name="BExOFVLXVD6RVHSQO8KZOOACSV24" hidden="1">#REF!</definedName>
    <definedName name="BExOG2SW3XOGP9VAPQ3THV3VWV12" hidden="1">#REF!</definedName>
    <definedName name="BExOG45J81K4OPA40KW5VQU54KY3"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H9ICZ13C1LAW8OTYTR9S7ZP3" hidden="1">#REF!</definedName>
    <definedName name="BExOHI78Z14YD3I86Y3HUZ4SL9QO"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WJVMJ6MG6JC4SPD1L00OHU1" hidden="1">#REF!</definedName>
    <definedName name="BExOIYCN8Z4JK3OOG86KYUCV0ME8" hidden="1">#REF!</definedName>
    <definedName name="BExOJ3AKZ9BCBZT3KD8WMSLK6MN2" hidden="1">#REF!</definedName>
    <definedName name="BExOJ7XQK71I4YZDD29AKOOWZ47E" hidden="1">#REF!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ICXFHJLILCJVFMJE5MGGWKR" hidden="1">#REF!</definedName>
    <definedName name="BExOLOI0WJS3QC12I3ISL0D9AWOF" hidden="1">#REF!</definedName>
    <definedName name="BExOLYZNG5RBD0BTS1OEZJNU92Q5" hidden="1">#REF!</definedName>
    <definedName name="BExOM3HIJ3UZPOKJI68KPBJAHPDC" hidden="1">#REF!</definedName>
    <definedName name="BExOMKPURE33YQ3K1JG9NVQD4W49"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2EF2I3OUCSSV8XF1DLVP9R9" hidden="1">#REF!</definedName>
    <definedName name="BExON41U4296DV3DPG6I5EF3OEYF" hidden="1">#REF!</definedName>
    <definedName name="BExONB3A7CO4YD8RB41PHC93BQ9M" hidden="1">#REF!</definedName>
    <definedName name="BExONFQH6UUXF8V0GI4BRIST9RFO"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O1WWIZSGB0YTGKESB45TSVMZ" hidden="1">#REF!</definedName>
    <definedName name="BExOO4B8FPAFYPHCTYTX37P1TQM5" hidden="1">#REF!</definedName>
    <definedName name="BExOO57LQW5QDFBIDWW4YNYHZY5F" hidden="1">#REF!</definedName>
    <definedName name="BExOOIULUDOJRMYABWV5CCL906X6" hidden="1">#REF!</definedName>
    <definedName name="BExOOTN0KTXJCL7E476XBN1CJ553" hidden="1">#REF!</definedName>
    <definedName name="BExOP9DEBV5W5P4Q25J3XCJBP5S9" hidden="1">#REF!</definedName>
    <definedName name="BExOPFNYRBL0BFM23LZBJTADNOE4" hidden="1">#REF!</definedName>
    <definedName name="BExOPINVFSIZMCVT9YGT2AODVCX3"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O4W7QF8BOXTUT4IOGF6YKUD" hidden="1">#REF!</definedName>
    <definedName name="BExQ3PXOWSN8561ZR8IEY8ZASI3B" hidden="1">#REF!</definedName>
    <definedName name="BExQ3TZF04IPY0B0UG9CQQ5736UA" hidden="1">#REF!</definedName>
    <definedName name="BExQ42IU9MNDYLODP41DL6YTZMAR" hidden="1">#REF!</definedName>
    <definedName name="BExQ452HF7N1HYPXJXQ8WD6SOWUV" hidden="1">#REF!</definedName>
    <definedName name="BExQ499KBJ5W7A1G293A0K14EVQB"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6Z9W6YHZHRXOFFI8EFA7CDI" hidden="1">#REF!</definedName>
    <definedName name="BExQ5KX3Z668H1KUCKZ9J24HUQ1F" hidden="1">#REF!</definedName>
    <definedName name="BExQ5S9C9AVF3H3WK21GTKGBHBNC" hidden="1">#REF!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3793YQ9BH7JLCNRIATIGTRG" hidden="1">#REF!</definedName>
    <definedName name="BExQ66HWVDJWCLKNI12OH93788JI" hidden="1">#REF!</definedName>
    <definedName name="BExQ6CN1EF2UPZ57ZYMGK8TUJQSS" hidden="1">#REF!</definedName>
    <definedName name="BExQ6FSENU7WSZK03MB8FSWB5QHM" hidden="1">#REF!</definedName>
    <definedName name="BExQ6M2YXJ8AMRJF3QGHC40ADAHZ" hidden="1">#REF!</definedName>
    <definedName name="BExQ6M8B0X44N9TV56ATUVHGDI00" hidden="1">#REF!</definedName>
    <definedName name="BExQ6POH065GV0I74XXVD0VUPBJW" hidden="1">#REF!</definedName>
    <definedName name="BExQ6WV9KPSMXPPLGZ3KK4WNYTHU" hidden="1">#REF!</definedName>
    <definedName name="BExQ73WW59G7YUPF7ZAJR58FOEYZ" hidden="1">#REF!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IWDCGGOO1HTJ97YGO1CK3R9" hidden="1">#REF!</definedName>
    <definedName name="BExQ7JNFIEGS2HKNBALH3Q2N5G7Z" hidden="1">#REF!</definedName>
    <definedName name="BExQ7MY3U2Z1IZ71U5LJUD00VVB4" hidden="1">#REF!</definedName>
    <definedName name="BExQ7XL2Q1GVUFL1F9KK0K0EXMWG" hidden="1">#REF!</definedName>
    <definedName name="BExQ8469L3ZRZ3KYZPYMSJIDL7Y5" hidden="1">#REF!</definedName>
    <definedName name="BExQ84MJB94HL3BWRN50M4NCB6Z0" hidden="1">#REF!</definedName>
    <definedName name="BExQ8583ZE00NW7T9OF11OT9IA14"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ZCEDBOBJA3D9LDP5TU2WYGR" hidden="1">#REF!</definedName>
    <definedName name="BExQ94LAW6MAQBWY25WTBFV5PPZJ" hidden="1">#REF!</definedName>
    <definedName name="BExQ97QIPOSSRK978N8P234Y1XA4"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localSheetId="10" hidden="1">#REF!</definedName>
    <definedName name="BExQ9ZLYHWABXAA9NJDW8ZS0UQ9P" localSheetId="24"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KTD8AT0824LGWREXM1B5D1X"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EC7BRIJ30PTU3UPFOIP2HPE3" hidden="1">#REF!</definedName>
    <definedName name="BExQEMUA4HEFM4OVO8M8MA8PIAW1" hidden="1">#REF!</definedName>
    <definedName name="BExQEQ4XZQFIKUXNU9H7WE7AMZ1U" hidden="1">#REF!</definedName>
    <definedName name="BExQF1OEB07CRAP6ALNNMJNJ3P2D"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O48J9MPCDQ96RBB9UN9AIGT"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ZBHVN2L4HC7ACTR73T5OCV0" hidden="1">#REF!</definedName>
    <definedName name="BExQI85V9TNLDJT5LTRZS10Y26SG" hidden="1">#REF!</definedName>
    <definedName name="BExQI9IDH06GR74YBXQ84AVMGET6" hidden="1">#REF!</definedName>
    <definedName name="BExQIAPKHVEV8CU1L3TTHJW67FJ5" hidden="1">#REF!</definedName>
    <definedName name="BExQIBB4I3Z6AUU0HYV1DHRS13M4" hidden="1">#REF!</definedName>
    <definedName name="BExQIBWPAXU7HJZLKGJZY3EB7MIS" hidden="1">#REF!</definedName>
    <definedName name="BExQIS8O6R36CI01XRY9ISM99TW9" hidden="1">#REF!</definedName>
    <definedName name="BExQIVJB9MJ25NDUHTCVMSODJY2C" hidden="1">#REF!</definedName>
    <definedName name="BExQJBF7LAX128WR7VTMJC88ZLPG" hidden="1">#REF!</definedName>
    <definedName name="BExQJEVCKX6KZHNCLYXY7D0MX5KN" hidden="1">#REF!</definedName>
    <definedName name="BExQJJYSDX8B0J1QGF2HL071KKA3" hidden="1">#REF!</definedName>
    <definedName name="BExQK1HV6SQQ7CP8H8IUKI9TYXTD" hidden="1">#REF!</definedName>
    <definedName name="BExQK3LE5CSBW1E4H4KHW548FL2R" hidden="1">#REF!</definedName>
    <definedName name="BExQKG6LD6PLNDGNGO9DJXY865BR" hidden="1">#REF!</definedName>
    <definedName name="BExQLE1TOW3A287TQB0AVWENT8O1"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ASQBKRTPDWFK0KUDFOS9LE5" hidden="1">#REF!</definedName>
    <definedName name="BExS0GHQUF6YT0RU3TKDEO8CSJYB" hidden="1">#REF!</definedName>
    <definedName name="BExS0K8IHC45I78DMZBOJ1P13KQA" hidden="1">#REF!</definedName>
    <definedName name="BExS0Z2HW1XYMRCFSA2PM04ZP6HW" hidden="1">#REF!</definedName>
    <definedName name="BExS152B2LFCRAUHSLI5T6QRNII0" hidden="1">#REF!</definedName>
    <definedName name="BExS15IJV0WW662NXQUVT3FGP4ST" hidden="1">#REF!</definedName>
    <definedName name="BExS194110MR25BYJI3CJ2EGZ8XT" hidden="1">#REF!</definedName>
    <definedName name="BExS1BNVGNSGD4EP90QL8WXYWZ66" hidden="1">#REF!</definedName>
    <definedName name="BExS1UE39N6NCND7MAARSBWXS6HU" hidden="1">#REF!</definedName>
    <definedName name="BExS226HTWL5WVC76MP5A1IBI8WD" hidden="1">#REF!</definedName>
    <definedName name="BExS26OI2QNNAH2WMDD95Z400048" hidden="1">#REF!</definedName>
    <definedName name="BExS2DF6B4ZUF3VZLI4G6LJ3BF38" hidden="1">#REF!</definedName>
    <definedName name="BExS2QB5FS5LYTFYO4BROTWG3OV5" hidden="1">#REF!</definedName>
    <definedName name="BExS2TLU1HONYV6S3ZD9T12D7CIG" hidden="1">#REF!</definedName>
    <definedName name="BExS318UV9I2FXPQQWUKKX00QLPJ" hidden="1">#REF!</definedName>
    <definedName name="BExS3LBS0SMTHALVM4NRI1BAV1NP" hidden="1">#REF!</definedName>
    <definedName name="BExS3MTQ75VBXDGEBURP6YT8RROE" hidden="1">#REF!</definedName>
    <definedName name="BExS3OMGYO0DFN5186UFKEXZ2RX3" hidden="1">#REF!</definedName>
    <definedName name="BExS3SDERJ27OER67TIGOVZU13A2" hidden="1">#REF!</definedName>
    <definedName name="BExS46R5WDNU5KL04FKY5LHJUCB8" hidden="1">#REF!</definedName>
    <definedName name="BExS4ASWKM93XA275AXHYP8AG6SU" hidden="1">#REF!</definedName>
    <definedName name="BExS4JN3Y6SVBKILQK0R9HS45Y52" hidden="1">#REF!</definedName>
    <definedName name="BExS4P6S41O6Z6BED77U3GD9PNH1" hidden="1">#REF!</definedName>
    <definedName name="BExS4V13YR2D9FK90H06P7572EH4" hidden="1">#REF!</definedName>
    <definedName name="BExS4ZOFX3RK4JMD7TVN12DOWLFN" hidden="1">#REF!</definedName>
    <definedName name="BExS51H0N51UT0FZOPZRCF1GU063" hidden="1">#REF!</definedName>
    <definedName name="BExS54X72TJFC41FJK72MLRR2OO7" hidden="1">#REF!</definedName>
    <definedName name="BExS59F0PA1V2ZC7S5TN6IT41SXP" hidden="1">#REF!</definedName>
    <definedName name="BExS5DRER9US6NXY9ATYT41KZII3" hidden="1">#REF!</definedName>
    <definedName name="BExS5L3TGB8JVW9ROYWTKYTUPW27" hidden="1">#REF!</definedName>
    <definedName name="BExS6GKQ96EHVLYWNJDWXZXUZW90" hidden="1">#REF!</definedName>
    <definedName name="BExS6ITKSZFRR01YD5B0F676SYN7" hidden="1">#REF!</definedName>
    <definedName name="BExS6N0LI574IAC89EFW6CLTCQ33" hidden="1">#REF!</definedName>
    <definedName name="BExS6WRDBF3ST86ZOBBUL3GTCR11" hidden="1">#REF!</definedName>
    <definedName name="BExS6XNRKR0C3MTA0LV5B60UB908" hidden="1">#REF!</definedName>
    <definedName name="BExS7TKQYLRZGM93UY3ZJZJBQNFJ" hidden="1">#REF!</definedName>
    <definedName name="BExS7Y2LNGVHSIBKC7C3R6X4LDR6"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R51C8RM2FS6V6IRTYO9GA4A" hidden="1">#REF!</definedName>
    <definedName name="BExS8WDX408F60MH1X9B9UZ2H4R7" hidden="1">#REF!</definedName>
    <definedName name="BExS8Z2W2QEC3MH0BZIYLDFQNUIP" hidden="1">#REF!</definedName>
    <definedName name="BExS92DKGRFFCIA9C0IXDOLO57EP" hidden="1">#REF!</definedName>
    <definedName name="BExS98OB4321YCHLCQ022PXKTT2W" hidden="1">#REF!</definedName>
    <definedName name="BExS9C9N8GFISC6HUERJ0EI06GB2" hidden="1">#REF!</definedName>
    <definedName name="BExS9DX13CACP3J8JDREK30JB1SQ" hidden="1">#REF!</definedName>
    <definedName name="BExS9FF0YB0V5T4FW6H6QRQEABXV" hidden="1">#REF!</definedName>
    <definedName name="BExS9FPRS2KRRCS33SE6WFNF5GYL" hidden="1">#REF!</definedName>
    <definedName name="BExS9WI0A6PSEB8N9GPXF2Z7MWHM" hidden="1">#REF!</definedName>
    <definedName name="BExSA5HP306TN9XJS0TU619DLRR7" hidden="1">#REF!</definedName>
    <definedName name="BExSAAVWQOOIA6B3JHQVGP08HFEM" hidden="1">#REF!</definedName>
    <definedName name="BExSAFJ3IICU2M7QPVE4ARYMXZKX" hidden="1">#REF!</definedName>
    <definedName name="BExSAH6ID8OHX379UXVNGFO8J6KQ" hidden="1">#REF!</definedName>
    <definedName name="BExSAQBHIXGQRNIRGCJMBXUPCZQA" hidden="1">#REF!</definedName>
    <definedName name="BExSAUTCT4P7JP57NOR9MTX33QJZ" hidden="1">#REF!</definedName>
    <definedName name="BExSAY9CA9TFXQ9M9FBJRGJO9T9E" hidden="1">#REF!</definedName>
    <definedName name="BExSB4JYKQ3MINI7RAYK5M8BLJDC"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E99EZTILTTCE4NJJF96OYYM" hidden="1">#REF!</definedName>
    <definedName name="BExSCHUQZ2HFEWS54X67DIS8OSXZ" hidden="1">#REF!</definedName>
    <definedName name="BExSCOG41SKKG4GYU76WRWW1CTE6" hidden="1">#REF!</definedName>
    <definedName name="BExSCVC9P86YVFMRKKUVRV29MZXZ"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AHFHS7MMNJR8JPVABRGBVIT" hidden="1">#REF!</definedName>
    <definedName name="BExSHGH88QZWW4RNAX4YKAZ5JEBL" hidden="1">#REF!</definedName>
    <definedName name="BExSHOKK1OO3CX9Z28C58E5J1D9W" hidden="1">#REF!</definedName>
    <definedName name="BExSHQD8KYLTQGDXIRKCHQQ7MKIH"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localSheetId="10" hidden="1">#REF!</definedName>
    <definedName name="BExTUY9WNSJ91GV8CP0SKJTEIV82" localSheetId="24"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ZQLP9VFLEYQ9280W13X7E8K" hidden="1">#REF!</definedName>
    <definedName name="BExTWB4LA1PODQOH4LDTHQKBN16K" hidden="1">#REF!</definedName>
    <definedName name="BExTWI0Q8AWXUA3ZN7I5V3QK2KM1" hidden="1">#REF!</definedName>
    <definedName name="BExTWJTIA3WUW1PUWXAOP9O8NKLZ" hidden="1">#REF!</definedName>
    <definedName name="BExTWW95OX07FNA01WF5MSSSFQLX"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5T62H651VC86QM4X7E28JVA" hidden="1">#REF!</definedName>
    <definedName name="BExTYDWJ4FM3VI68CPJYKS4QEIU6"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Y8TDV4U7FQL7O10G6VKWKPJ" hidden="1">#REF!</definedName>
    <definedName name="BExU02QNT4LT7H9JPUC4FXTLVGZT" hidden="1">#REF!</definedName>
    <definedName name="BExU0BFJJQO1HJZKI14QGOQ6JROO" hidden="1">#REF!</definedName>
    <definedName name="BExU0FH5WTGW8MRFUFMDDSMJ6YQ5"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1YEJP1IFRFZ9Q2F8TPWIBTE" hidden="1">#REF!</definedName>
    <definedName name="BExU12PEVPHUTV4A9XOYEHITC6HB" hidden="1">#REF!</definedName>
    <definedName name="BExU147D6RPG6ZVTSXRKFSVRHSBG" hidden="1">#REF!</definedName>
    <definedName name="BExU16R10W1SOAPNG4CDJ01T7JRE" hidden="1">#REF!</definedName>
    <definedName name="BExU17CKOR3GNIHDNVLH9L1IOJS9"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M5CK6XK55UIHDVYRXJJJRI4" hidden="1">#REF!</definedName>
    <definedName name="BExU2TXVT25ZTOFQAF6CM53Z1RLF" hidden="1">#REF!</definedName>
    <definedName name="BExU2XZLYIU19G7358W5T9E87AFR" hidden="1">#REF!</definedName>
    <definedName name="BExU3B66MCKJFSKT3HL8B5EJGVX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NA00RRRBGRT6TOB0MXZRCRZ" hidden="1">#REF!</definedName>
    <definedName name="BExU51IFNZXPBDES28457LR8X60M" hidden="1">#REF!</definedName>
    <definedName name="BExU529I6YHVOG83TJHWSILIQU1S" hidden="1">#REF!</definedName>
    <definedName name="BExU57YCIKPRD8QWL6EU0YR3NG3J" hidden="1">#REF!</definedName>
    <definedName name="BExU5DSTBWXLN6E59B757KRWRI6E"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8IOM3CB3TACNAE9565TW7SH" hidden="1">#REF!</definedName>
    <definedName name="BExU6AM82KN21E82HMWVP3LWP9IL" hidden="1">#REF!</definedName>
    <definedName name="BExU6CEXNM6BBXBE00R4MT5YPFJG" hidden="1">#REF!</definedName>
    <definedName name="BExU6FEU1MRHU98R9YOJC5OKUJ6L" hidden="1">#REF!</definedName>
    <definedName name="BExU6KIAJ663Y8W8QMU4HCF183DF" hidden="1">#REF!</definedName>
    <definedName name="BExU6KT19B4PG6SHXFBGBPLM66KT" hidden="1">#REF!</definedName>
    <definedName name="BExU6PAVKIOAIMQ9XQIHHF1SUAGO" hidden="1">#REF!</definedName>
    <definedName name="BExU6WXXC7SSQDMHSLUN5C2V4IYX" hidden="1">#REF!</definedName>
    <definedName name="BExU73387E74XE8A9UKZLZNJYY65" hidden="1">#REF!</definedName>
    <definedName name="BExU76ZHCJM8I7VSICCMSTC33O6U" hidden="1">#REF!</definedName>
    <definedName name="BExU7BBTUF8BQ42DSGM94X5TG5GF"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80I6AE5OU7P7F5V7HWIZBJ4P" hidden="1">#REF!</definedName>
    <definedName name="BExU86NB26MCPYIISZ36HADONGT2" hidden="1">#REF!</definedName>
    <definedName name="BExU885EZZNSZV3GP298UJ8LB7OL" hidden="1">#REF!</definedName>
    <definedName name="BExU8FSAUP9TUZ1NO9WXK80QPHWV" hidden="1">#REF!</definedName>
    <definedName name="BExU8KFLAN778MBN93NYZB0FV30G" hidden="1">#REF!</definedName>
    <definedName name="BExU8UX9JX3XLB47YZ8GFXE0V7R2" hidden="1">#REF!</definedName>
    <definedName name="BExU8Z9S8DU23JOI8C4RKS8C3MHA" hidden="1">#REF!</definedName>
    <definedName name="BExU91DC3DGKPZD6LTER2IRTF89C" hidden="1">#REF!</definedName>
    <definedName name="BExU96M1J7P9DZQ3S9H0C12KGYTW"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ZB8GTPFWYHXWKSZ8V5IYH0T" hidden="1">#REF!</definedName>
    <definedName name="BExUC623BDYEODBN0N4DO6PJQ7NU" hidden="1">#REF!</definedName>
    <definedName name="BExUC8WH8TCKBB5313JGYYQ1WFLT" hidden="1">#REF!</definedName>
    <definedName name="BExUCFCDK6SPH86I6STXX8X3WMC4" hidden="1">#REF!</definedName>
    <definedName name="BExUCLC6AQ5KR6LXSAXV4QQ8ASVG" hidden="1">#REF!</definedName>
    <definedName name="BExUD4IOJ12X3PJG5WXNNGDRCKAP" hidden="1">#REF!</definedName>
    <definedName name="BExUD6WZZY6FEKFYMEPDIVKH9WZ7" hidden="1">#REF!</definedName>
    <definedName name="BExUD9WX9BWK72UWVSLYZJLAY5VY" hidden="1">#REF!</definedName>
    <definedName name="BExUDBEUJH9IACZDBL1VAUWPG0QW" hidden="1">#REF!</definedName>
    <definedName name="BExUDEV0CYVO7Y5IQQBEJ6FUY9S6"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68Z8692981HF5CEWHEE31KZ" hidden="1">#REF!</definedName>
    <definedName name="BExVSL787C8E4HFQZ2NVLT35I2XV" hidden="1">#REF!</definedName>
    <definedName name="BExVSTFTVV14SFGHQUOJL5SQ5TX9" hidden="1">#REF!</definedName>
    <definedName name="BExVSXC3LPJ3EG8DWZ8W5SR4WKL9"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DYUCU7W8CJI8SRJBZ84LNV2" hidden="1">#REF!</definedName>
    <definedName name="BExVTNESHPVG0A0KZ7BRX26MS0PF" hidden="1">#REF!</definedName>
    <definedName name="BExVTTJVTNRSBHBTUZ78WG2JM5MK" hidden="1">#REF!</definedName>
    <definedName name="BExVTXLMYR87BC04D1ERALPUFVPG" hidden="1">#REF!</definedName>
    <definedName name="BExVUL9V3H8ZF6Y72LQBBN639YAA" hidden="1">#REF!</definedName>
    <definedName name="BExVV5T14N2HZIK7HQ4P2KG09U0J" hidden="1">#REF!</definedName>
    <definedName name="BExVV7R410VYLADLX9LNG63ID6H1" hidden="1">#REF!</definedName>
    <definedName name="BExVVCEED4JEKF59OV0G3T4XFMFO" hidden="1">#REF!</definedName>
    <definedName name="BExVVJQNSV3L98BXD6Q6CIT7MBT0" hidden="1">#REF!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INKCH0V0NUWH363SMXAZE62" hidden="1">#REF!</definedName>
    <definedName name="BExVWYU8EK669NP172GEIGCTVPPA"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U9R8668EQUA5W64F9RFGSQP" hidden="1">#REF!</definedName>
    <definedName name="BExVYVGWN7SONLVDH9WJ2F1JS264" hidden="1">#REF!</definedName>
    <definedName name="BExVZ9EO732IK6MNMG17Y1EFTJQC" hidden="1">#REF!</definedName>
    <definedName name="BExVZB1Y5J4UL2LKK0363EU7GIJ1" hidden="1">#REF!</definedName>
    <definedName name="BExVZJQVO5LQ0BJH5JEN5NOBIAF6" hidden="1">#REF!</definedName>
    <definedName name="BExVZNXWS91RD7NXV5NE2R3C8WW7" hidden="1">#REF!</definedName>
    <definedName name="BExW0386REQRCQCVT9BCX80UPTRY" hidden="1">#REF!</definedName>
    <definedName name="BExW0FYP4WXY71CYUG40SUBG9UWU" hidden="1">#REF!</definedName>
    <definedName name="BExW0RI61B4VV0ARXTFVBAWRA1C5"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83NP9D366XFPXLGSCI5UB0L" hidden="1">#REF!</definedName>
    <definedName name="BExW2H3C8WJSBW5FGTFKVDVJC4CL" hidden="1">#REF!</definedName>
    <definedName name="BExW2MSCKPGF5K3I7TL4KF5ISUOL" hidden="1">#REF!</definedName>
    <definedName name="BExW2SMO90FU9W8DVVES6Q4E6BZR" hidden="1">#REF!</definedName>
    <definedName name="BExW36V9N91OHCUMGWJQL3I5P4JK" hidden="1">#REF!</definedName>
    <definedName name="BExW3EIBA1J9Q9NA9VCGZGRS8WV7" hidden="1">#REF!</definedName>
    <definedName name="BExW3FEO8FI8N6AGQKYEG4SQVJWB" hidden="1">#REF!</definedName>
    <definedName name="BExW3GB28STOMJUSZEIA7YKYNS4Y"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QR9FV9MP5K610THBSM51RYO" hidden="1">#REF!</definedName>
    <definedName name="BExW4Z029R9E19ZENN3WEA3VDAD1" hidden="1">#REF!</definedName>
    <definedName name="BExW5AZNT6IAZGNF2C879ODHY1B8" hidden="1">#REF!</definedName>
    <definedName name="BExW5WPU27WD4NWZOT0ZEJIDLX5J"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794A74Z5F2K8LVQLD6VSKXUE" hidden="1">#REF!</definedName>
    <definedName name="BExW8K0SSIPSKBVP06IJ71600HJZ" hidden="1">#REF!</definedName>
    <definedName name="BExW8NM8DJJESE7GF7VGTO2XO6P1" hidden="1">#REF!</definedName>
    <definedName name="BExW8SEWX7BGYP493E18P09V7PJU" hidden="1">#REF!</definedName>
    <definedName name="BExW8T0GVY3ZYO4ACSBLHS8SH895"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POK1KIOI0ALS5MZIKTDIYMA" hidden="1">#REF!</definedName>
    <definedName name="BExW9TVLB7OIHTG98I7I4EXBL61S" hidden="1">#REF!</definedName>
    <definedName name="BExXLDE6PN4ESWT3LXJNQCY94NE4"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N1XNO7H60M9X1E7EVWFJDM5N" hidden="1">#REF!</definedName>
    <definedName name="BExXN22ZOTIW49GPLWFYKVM90FNZ" hidden="1">#REF!</definedName>
    <definedName name="BExXN3QFTFD2CDVR86WN3SB4KZEG" hidden="1">#REF!</definedName>
    <definedName name="BExXN4C031W9DK73MJHKL8YT1QA8" hidden="1">#REF!</definedName>
    <definedName name="BExXN6QAP8UJQVN4R4BQKPP4QK35" hidden="1">#REF!</definedName>
    <definedName name="BExXNBOA39T2X6Y5Y5GZ5DDNA1AX" hidden="1">#REF!</definedName>
    <definedName name="BExXND6872VJ3M2PGT056WQMWBHD" hidden="1">#REF!</definedName>
    <definedName name="BExXNPM24UN2PGVL9D1TUBFRIKR4" hidden="1">#REF!</definedName>
    <definedName name="BExXNWYB165VO9MHARCL5WLCHWS0" hidden="1">#REF!</definedName>
    <definedName name="BExXO278QHQN8JDK5425EJ615ECC" hidden="1">#REF!</definedName>
    <definedName name="BExXOBHOP0WGFHI2Y9AO4L440UVQ" hidden="1">#REF!</definedName>
    <definedName name="BExXOHSAD2NSHOLLMZ2JWA4I3I1R" hidden="1">#REF!</definedName>
    <definedName name="BExXP80B5FGA00JCM7UXKPI3PB7Y" hidden="1">#REF!</definedName>
    <definedName name="BExXP85M4WXYVN1UVHUTOEKEG5XS" hidden="1">#REF!</definedName>
    <definedName name="BExXPELOTHOAG0OWILLAH94OZV5J" hidden="1">#REF!</definedName>
    <definedName name="BExXPS31W1VD2NMIE4E37LHVDF0L" hidden="1">#REF!</definedName>
    <definedName name="BExXPZKYEMVF5JOC14HYOOYQK6JK" hidden="1">#REF!</definedName>
    <definedName name="BExXQ89PA10X79WBWOEP1AJX1OQM" hidden="1">#REF!</definedName>
    <definedName name="BExXQCGQGGYSI0LTRVR73MUO50AW" hidden="1">#REF!</definedName>
    <definedName name="BExXQEEXFHDQ8DSRAJSB5ET6J004" hidden="1">#REF!</definedName>
    <definedName name="BExXQH41O5HZAH8BO6HCFY8YC3TU" hidden="1">#REF!</definedName>
    <definedName name="BExXQIRBLQSLAJTFL7224FCFUTKH" hidden="1">#REF!</definedName>
    <definedName name="BExXQJIEF5R3QQ6D8HO3NGPU0IQC"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IFB4QQ87QIGA9AG0NXP577K" hidden="1">#REF!</definedName>
    <definedName name="BExXRIQ2JF2CVTRDQX2D9SPH7FTN" hidden="1">#REF!</definedName>
    <definedName name="BExXRO4A6VUH1F4XV8N1BRJ4896W" hidden="1">#REF!</definedName>
    <definedName name="BExXRO9N1SNJZGKD90P4K7FU1J0P" hidden="1">#REF!</definedName>
    <definedName name="BExXRV5QP3Z0KAQ1EQT9JYT2FV0L" hidden="1">#REF!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TAK4RQFCW3TSCNNGM57IOF5R" hidden="1">#REF!</definedName>
    <definedName name="BExXTHLRNL82GN7KZY3TOLO508N7"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BNE4KTFSXKVSRF6WX039WPB" hidden="1">#REF!</definedName>
    <definedName name="BExXWBSVMTC9Y5PSDAJ58P3E57TO" hidden="1">#REF!</definedName>
    <definedName name="BExXWFP5AYE7EHYTJWBZSQ8PQ0YX" hidden="1">#REF!</definedName>
    <definedName name="BExXWVFIBQT8OY1O41FRFPFGXQHK" hidden="1">#REF!</definedName>
    <definedName name="BExXWWXHBZHA9J3N8K47F84X0M0L" hidden="1">#REF!</definedName>
    <definedName name="BExXXBM521DL8R4ZX7NZ3DBCUOR5" hidden="1">#REF!</definedName>
    <definedName name="BExXXC7OZI33XZ03NRMEP7VRLQK4" hidden="1">#REF!</definedName>
    <definedName name="BExXXEM10WL4E5ZQZDXNFP49DAN0"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5QFG6QP94SFT3935OBM8Y4K" hidden="1">#REF!</definedName>
    <definedName name="BExXY7TYEBFXRYUYIFHTN65RJ8EW" hidden="1">#REF!</definedName>
    <definedName name="BExXYFBNTGCTHC4GOBQ7XFG8DE26" hidden="1">#REF!</definedName>
    <definedName name="BExXYLBHANUXC5FCTDDTGOVD3GQS" hidden="1">#REF!</definedName>
    <definedName name="BExXYMNYAYH3WA2ZCFAYKZID9ZCI" hidden="1">#REF!</definedName>
    <definedName name="BExXYYT12SVN2VDMLVNV4P3ISD8T" hidden="1">#REF!</definedName>
    <definedName name="BExXZEDWUYH25UZMW2QU2RXFILJE" hidden="1">#REF!</definedName>
    <definedName name="BExXZFVV4YB42AZ3H1I40YG3JAPU" hidden="1">#REF!</definedName>
    <definedName name="BExXZHJ9T2JELF12CHHGD54J1B0C" hidden="1">#REF!</definedName>
    <definedName name="BExXZNJ2RI4KR365GS3RJFTEJKJ9" hidden="1">#REF!</definedName>
    <definedName name="BExXZNJ2X1TK2LRK5ZY3MX49H5T7" hidden="1">#REF!</definedName>
    <definedName name="BExXZOVPCEP495TQSON6PSRQ8XCY" hidden="1">#REF!</definedName>
    <definedName name="BExXZXKH7NBARQQAZM69Z57IH1MM" hidden="1">#REF!</definedName>
    <definedName name="BExY07WSDH5QEVM7BJXJK2ZRAI1O" hidden="1">#REF!</definedName>
    <definedName name="BExY0C3UBVC4M59JIRXVQ8OWAJC1" hidden="1">#REF!</definedName>
    <definedName name="BExY0K1P54TCJAK05OBUTPP7AX2R" hidden="1">#REF!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GK9ELBEKDD7O6HR6DUO8YGO" hidden="1">#REF!</definedName>
    <definedName name="BExY1NWOXXFV9GGZ3PX444LZ8TVX"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Q4B5FUDA5VU4VRUHX327QN0" hidden="1">#REF!</definedName>
    <definedName name="BExY3HOSK7YI364K15OX70AVR6F1" hidden="1">#REF!</definedName>
    <definedName name="BExY3T89AUR83SOAZZ3OMDEJDQ39" hidden="1">#REF!</definedName>
    <definedName name="BExY42TJO8NT0JC88U9JN68J3XS4" hidden="1">#REF!</definedName>
    <definedName name="BExY4MG771JQ84EMIVB6HQGGHZY7" hidden="1">#REF!</definedName>
    <definedName name="BExY4PWCSFB8P3J3TBQB2MD67263" hidden="1">#REF!</definedName>
    <definedName name="BExY4RZW3KK11JLYBA4DWZ92M6LQ"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3RIMRGN34CUC04FZSCJF9CK" hidden="1">#REF!</definedName>
    <definedName name="BExZJ7I9T8XU4MZRKJ1VVU76V2LZ" hidden="1">#REF!</definedName>
    <definedName name="BExZJMY170JCUU1RWASNZ1HJPRTA" hidden="1">#REF!</definedName>
    <definedName name="BExZJOQR77H0P4SUKVYACDCFBBXO" hidden="1">#REF!</definedName>
    <definedName name="BExZJPCDAC5SV99HS6WV8GCQW93M" hidden="1">#REF!</definedName>
    <definedName name="BExZJS6RG34ODDY9HMZ0O34MEMSB" hidden="1">#REF!</definedName>
    <definedName name="BExZK34NR4BAD7HJAP7SQ926UQP3" hidden="1">#REF!</definedName>
    <definedName name="BExZK3FGPHH5H771U7D5XY7XBS6E" hidden="1">#REF!</definedName>
    <definedName name="BExZKHYORG3O8C772XPFHM1N8T80" hidden="1">#REF!</definedName>
    <definedName name="BExZKJRF2IRR57DG9CLC7MSHWNNN" hidden="1">#REF!</definedName>
    <definedName name="BExZKQ20V1UHE2F9ANYGG4S9CUY4" hidden="1">#REF!</definedName>
    <definedName name="BExZKV5GYXO0X760SBD9TWTIQHGI" hidden="1">#REF!</definedName>
    <definedName name="BExZL6E4YVXRUN7ZGF2BIGIXFR8K" hidden="1">#REF!</definedName>
    <definedName name="BExZLGVLMKTPFXG42QYT0PO81G7F" hidden="1">#REF!</definedName>
    <definedName name="BExZLKMK7LRK14S09WLMH7MXSQXM" hidden="1">#REF!</definedName>
    <definedName name="BExZM5B23TY026XLI6HMYIDNG9PQ"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JYCFYVMAOI62GB2BABK1ELE" hidden="1">#REF!</definedName>
    <definedName name="BExZNV707LIU6Z5H6QI6H67LHTI1" hidden="1">#REF!</definedName>
    <definedName name="BExZNVCBKB930QQ9QW7KSGOZ0V1M" hidden="1">#REF!</definedName>
    <definedName name="BExZNW8QJ18X0RSGFDWAE9ZSDX39" hidden="1">#REF!</definedName>
    <definedName name="BExZNZDWRS6Q40L8OCWFEIVI0A1O" hidden="1">#REF!</definedName>
    <definedName name="BExZOBO9NYLGVJQ31LVQ9XS2ZT4N" hidden="1">#REF!</definedName>
    <definedName name="BExZOETNB1CJ3Y2RKLI1ZK0S8Z6H" hidden="1">#REF!</definedName>
    <definedName name="BExZOL9K1RUXBTLZ6FJ65BIE9G5R" hidden="1">#REF!</definedName>
    <definedName name="BExZOREMVSK4E5VSWM838KHUB8AI" hidden="1">#REF!</definedName>
    <definedName name="BExZOVR745T5P1KS9NV2PXZPZVRG" hidden="1">#REF!</definedName>
    <definedName name="BExZOZSWGLSY2XYVRIS6VSNJDSGD" hidden="1">#REF!</definedName>
    <definedName name="BExZP7AIJKLM6C6CSUIIFAHFBNX2" hidden="1">#REF!</definedName>
    <definedName name="BExZPQ0X4OZOGVKDCNZY5196E9BC" hidden="1">#REF!</definedName>
    <definedName name="BExZPQ0XY507N8FJMVPKCTK8HC9H" hidden="1">#REF!</definedName>
    <definedName name="BExZQ37OVBR25U32CO2YYVPZOMR5" hidden="1">#REF!</definedName>
    <definedName name="BExZQ3IHNAFF2HI20IH754T349LH" hidden="1">#REF!</definedName>
    <definedName name="BExZQ3NT7H06VO0AR48WHZULZB93" hidden="1">#REF!</definedName>
    <definedName name="BExZQ3YJTCDRDS2DNFNE7VY2TVSH" hidden="1">#REF!</definedName>
    <definedName name="BExZQ7PJU07SEJMDX18U9YVDC2GU" hidden="1">#REF!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P1X6UVLN1UOLHH5VF4STP1O" hidden="1">#REF!</definedName>
    <definedName name="BExZRP7864PDVXDHFO4GTCXB44WH" hidden="1">#REF!</definedName>
    <definedName name="BExZRQ930U6OCYNV00CH5I0Q4LPE" hidden="1">#REF!</definedName>
    <definedName name="BExZRW8W514W8OZ72YBONYJ64GXF" hidden="1">#REF!</definedName>
    <definedName name="BExZRWJP2BUVFJPO8U8ATQEP0LZU" hidden="1">#REF!</definedName>
    <definedName name="BExZS2OY9JTSSP01ZQ6V2T2LO5R9" hidden="1">#REF!</definedName>
    <definedName name="BExZSI9USDLZAN8LI8M4YYQL24GZ" hidden="1">#REF!</definedName>
    <definedName name="BExZSS0LA2JY4ZLJ1Z5YCMLJJZCH" hidden="1">#REF!</definedName>
    <definedName name="BExZSTIJYKPKW7H5YA2RFQ88DAVS" hidden="1">#REF!</definedName>
    <definedName name="BExZTAQV2QVSZY5Y3VCCWUBSBW9P"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U2BHYAOKSCBM3C5014ZF6IXS" hidden="1">#REF!</definedName>
    <definedName name="BExZU2RMJTXOCS0ROPMYPE6WTD87" hidden="1">#REF!</definedName>
    <definedName name="BExZUF7G8FENTJKH9R1XUWXM6CWD" hidden="1">#REF!</definedName>
    <definedName name="BExZUNARUJBIZ08VCAV3GEVBIR3D"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3HF6LDFXZRTY5QM515X3U4H" hidden="1">#REF!</definedName>
    <definedName name="BExZVBQ29OM0V8XAL3HL0JIM0MMU"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W5UARC8W9AQNLJX2I5WQWS5F" hidden="1">#REF!</definedName>
    <definedName name="BExZW7HRGN6A9YS41KI2B2UUMJ7X" hidden="1">#REF!</definedName>
    <definedName name="BExZW8ZPNV43UXGOT98FDNIBQHZY" hidden="1">#REF!</definedName>
    <definedName name="BExZWJXGD09D2GMKDAHAJSUBSLWJ" hidden="1">#REF!</definedName>
    <definedName name="BExZWKZ5N3RDXU8MZ8HQVYYD8O0F" hidden="1">#REF!</definedName>
    <definedName name="BExZWSMC9T48W74GFGQCIUJ8ZPP3" hidden="1">#REF!</definedName>
    <definedName name="BExZWUF2V4HY3HI8JN9ZVPRWK1H3" hidden="1">#REF!</definedName>
    <definedName name="BExZWX45URTK9KYDJHEXL1OTZ833" hidden="1">#REF!</definedName>
    <definedName name="BExZX0EWQEZO86WDAD9A4EAEZ012" hidden="1">#REF!</definedName>
    <definedName name="BExZX2T6ZT2DZLYSDJJBPVIT5OK2"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Q7U5G08FQGUIGYT14QCBOF" hidden="1">#REF!</definedName>
    <definedName name="BExZY02V77YJBMODJSWZOYCMPS5X" hidden="1">#REF!</definedName>
    <definedName name="BExZY49QRZIR6CA41LFA9LM6EULU" hidden="1">#REF!</definedName>
    <definedName name="BExZZ2FQA9A8C7CJKMEFQ9VPSLCE" hidden="1">#REF!</definedName>
    <definedName name="BExZZCHAVHW8C2H649KRGVQ0WVRT" hidden="1">#REF!</definedName>
    <definedName name="BExZZTK54OTLF2YB68BHGOS27GEN" hidden="1">#REF!</definedName>
    <definedName name="BExZZXB3JQQG4SIZS4MRU6NNW7HI" hidden="1">#REF!</definedName>
    <definedName name="BExZZZEMIIFKMLLV4DJKX5TB9R5V" hidden="1">#REF!</definedName>
    <definedName name="bfc" hidden="1">{"NOPCAPEVA",#N/A,FALSE,"Nopat";"FCFCSTAR",#N/A,FALSE,"FCFVAL";"EVAVL",#N/A,FALSE,"EVAVAL";"LEASE",#N/A,FALSE,"OpLease"}</definedName>
    <definedName name="bfds" hidden="1">{"NOPCAPEVA",#N/A,FALSE,"Nopat";"FCFCSTAR",#N/A,FALSE,"FCFVAL";"EVAVL",#N/A,FALSE,"EVAVAL";"LEASE",#N/A,FALSE,"OpLease"}</definedName>
    <definedName name="bfdz" hidden="1">{"NOPCAPEVA",#N/A,FALSE,"Nopat";"FCFCSTAR",#N/A,FALSE,"FCFVAL";"EVAVL",#N/A,FALSE,"EVAVAL";"LEASE",#N/A,FALSE,"OpLease"}</definedName>
    <definedName name="bfnre" hidden="1">#REF!</definedName>
    <definedName name="bfszd" hidden="1">{"NOPCAPEVA",#N/A,FALSE,"Nopat";"FCFCSTAR",#N/A,FALSE,"FCFVAL";"EVAVL",#N/A,FALSE,"EVAVAL";"LEASE",#N/A,FALSE,"OpLease"}</definedName>
    <definedName name="bfx" hidden="1">{"AnnInc",#N/A,TRUE,"Inc";"QtrInc1",#N/A,TRUE,"Inc";"Balance",#N/A,TRUE,"Bal";"Cflow",#N/A,TRUE,"Cash"}</definedName>
    <definedName name="bfzx" hidden="1">{"AnnInc",#N/A,TRUE,"Inc";"QtrInc1",#N/A,TRUE,"Inc";"Balance",#N/A,TRUE,"Bal";"Cflow",#N/A,TRUE,"Cash"}</definedName>
    <definedName name="bg" hidden="1">#REF!</definedName>
    <definedName name="BG_Del" hidden="1">15</definedName>
    <definedName name="BG_Ins" hidden="1">4</definedName>
    <definedName name="BG_Mod" hidden="1">6</definedName>
    <definedName name="bgr" hidden="1">#REF!</definedName>
    <definedName name="bhgv" hidden="1">{#N/A,#N/A,FALSE,"Aging Summary";#N/A,#N/A,FALSE,"Ratio Analysis";#N/A,#N/A,FALSE,"Test 120 Day Accts";#N/A,#N/A,FALSE,"Tickmarks"}</definedName>
    <definedName name="bhgv2" hidden="1">{#N/A,#N/A,FALSE,"Aging Summary";#N/A,#N/A,FALSE,"Ratio Analysis";#N/A,#N/A,FALSE,"Test 120 Day Accts";#N/A,#N/A,FALSE,"Tickmarks"}</definedName>
    <definedName name="bhj" hidden="1">{#N/A,#N/A,FALSE,"Aging Summary";#N/A,#N/A,FALSE,"Ratio Analysis";#N/A,#N/A,FALSE,"Test 120 Day Accts";#N/A,#N/A,FALSE,"Tickmarks"}</definedName>
    <definedName name="bhk" hidden="1">{#N/A,#N/A,FALSE,"Aging Summary";#N/A,#N/A,FALSE,"Ratio Analysis";#N/A,#N/A,FALSE,"Test 120 Day Accts";#N/A,#N/A,FALSE,"Tickmarks"}</definedName>
    <definedName name="bill" hidden="1">{"PAGE 1",#N/A,FALSE,"WEST_OT"}</definedName>
    <definedName name="bill1" hidden="1">{"PAGE 1",#N/A,FALSE,"WEST_OT"}</definedName>
    <definedName name="bill2" hidden="1">{"PAGE 1",#N/A,FALSE,"WEST_OT"}</definedName>
    <definedName name="bill3" hidden="1">{"PAGE 1",#N/A,FALSE,"WEST_OT"}</definedName>
    <definedName name="billrev2" hidden="1">{"PAGE 1",#N/A,FALSE,"WEST_OT"}</definedName>
    <definedName name="blan" hidden="1">{"SUMMARY",#N/A,FALSE,"Summary"}</definedName>
    <definedName name="blank"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blg" hidden="1">#REF!</definedName>
    <definedName name="BLPH1" hidden="1">#REF!</definedName>
    <definedName name="BLPH1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1" hidden="1">#REF!</definedName>
    <definedName name="BLPH12" hidden="1">#REF!</definedName>
    <definedName name="BLPH13" hidden="1">#REF!</definedName>
    <definedName name="BLPH14" hidden="1">#REF!</definedName>
    <definedName name="BLPH145" hidden="1">#REF!</definedName>
    <definedName name="BLPH149" hidden="1">#REF!</definedName>
    <definedName name="BLPH15"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9" hidden="1">#REF!</definedName>
    <definedName name="BLPH2" hidden="1">#REF!</definedName>
    <definedName name="BLPH20"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5" hidden="1">#REF!</definedName>
    <definedName name="BLPH226" hidden="1">#REF!</definedName>
    <definedName name="BLPH23" hidden="1">#REF!</definedName>
    <definedName name="BLPH24" hidden="1">#REF!</definedName>
    <definedName name="BLPH241" hidden="1">#REF!</definedName>
    <definedName name="BLPH243" hidden="1">#REF!</definedName>
    <definedName name="BLPH246" hidden="1">#REF!</definedName>
    <definedName name="BLPH247" hidden="1">#REF!</definedName>
    <definedName name="BLPH248" hidden="1">#REF!</definedName>
    <definedName name="BLPH249" hidden="1">#REF!</definedName>
    <definedName name="BLPH25" hidden="1">#REF!</definedName>
    <definedName name="BLPH26" hidden="1">#REF!</definedName>
    <definedName name="BLPH3" hidden="1">#REF!</definedName>
    <definedName name="BLPH378" hidden="1">#REF!</definedName>
    <definedName name="BLPH379" hidden="1">#REF!</definedName>
    <definedName name="BLPH380" hidden="1">#REF!</definedName>
    <definedName name="BLPH381" hidden="1">#REF!</definedName>
    <definedName name="BLPH382" hidden="1">#REF!</definedName>
    <definedName name="BLPH383" hidden="1">#REF!</definedName>
    <definedName name="BLPH384" hidden="1">#REF!</definedName>
    <definedName name="BLPH385" hidden="1">#REF!</definedName>
    <definedName name="BLPH386" hidden="1">#REF!</definedName>
    <definedName name="BLPH387" hidden="1">#REF!</definedName>
    <definedName name="BLPH388" hidden="1">#REF!</definedName>
    <definedName name="BLPH389" hidden="1">#REF!</definedName>
    <definedName name="BLPH390" hidden="1">#REF!</definedName>
    <definedName name="BLPH391" hidden="1">#REF!</definedName>
    <definedName name="BLPH392" hidden="1">#REF!</definedName>
    <definedName name="BLPH393" hidden="1">#REF!</definedName>
    <definedName name="BLPH394" hidden="1">#REF!</definedName>
    <definedName name="BLPH395" hidden="1">#REF!</definedName>
    <definedName name="BLPH396" hidden="1">#REF!</definedName>
    <definedName name="BLPH397" hidden="1">#REF!</definedName>
    <definedName name="BLPH398" hidden="1">#REF!</definedName>
    <definedName name="BLPH399" hidden="1">#REF!</definedName>
    <definedName name="BLPH4" hidden="1">#REF!</definedName>
    <definedName name="BLPH40" hidden="1">#REF!</definedName>
    <definedName name="BLPH400" hidden="1">#REF!</definedName>
    <definedName name="BLPH401" hidden="1">#REF!</definedName>
    <definedName name="BLPH402" hidden="1">#REF!</definedName>
    <definedName name="BLPH403" hidden="1">#REF!</definedName>
    <definedName name="BLPH404" hidden="1">#REF!</definedName>
    <definedName name="BLPH405" hidden="1">#REF!</definedName>
    <definedName name="BLPH406" hidden="1">#REF!</definedName>
    <definedName name="BLPH407" hidden="1">#REF!</definedName>
    <definedName name="BLPH408" hidden="1">#REF!</definedName>
    <definedName name="BLPH409" hidden="1">#REF!</definedName>
    <definedName name="BLPH410" hidden="1">#REF!</definedName>
    <definedName name="BLPH411" hidden="1">#REF!</definedName>
    <definedName name="BLPH412" hidden="1">#REF!</definedName>
    <definedName name="BLPH413" hidden="1">#REF!</definedName>
    <definedName name="BLPH414" hidden="1">#REF!</definedName>
    <definedName name="BLPH415" hidden="1">#REF!</definedName>
    <definedName name="BLPH416" hidden="1">#REF!</definedName>
    <definedName name="BLPH417" hidden="1">#REF!</definedName>
    <definedName name="BLPH418" hidden="1">#REF!</definedName>
    <definedName name="BLPH419" hidden="1">#REF!</definedName>
    <definedName name="BLPH420" hidden="1">#REF!</definedName>
    <definedName name="BLPH421" hidden="1">#REF!</definedName>
    <definedName name="BLPH422" hidden="1">#REF!</definedName>
    <definedName name="BLPH423" hidden="1">#REF!</definedName>
    <definedName name="BLPH424" hidden="1">#REF!</definedName>
    <definedName name="BLPH425" hidden="1">#REF!</definedName>
    <definedName name="BLPH426" hidden="1">#REF!</definedName>
    <definedName name="BLPH427" hidden="1">#REF!</definedName>
    <definedName name="BLPH428" hidden="1">#REF!</definedName>
    <definedName name="BLPH429" hidden="1">#REF!</definedName>
    <definedName name="BLPH430" hidden="1">#REF!</definedName>
    <definedName name="BLPH431" hidden="1">#REF!</definedName>
    <definedName name="BLPH432" hidden="1">#REF!</definedName>
    <definedName name="BLPH433" hidden="1">#REF!</definedName>
    <definedName name="BLPH434" hidden="1">#REF!</definedName>
    <definedName name="BLPH435" hidden="1">#REF!</definedName>
    <definedName name="BLPH436" hidden="1">#REF!</definedName>
    <definedName name="BLPH437" hidden="1">#REF!</definedName>
    <definedName name="BLPH438" hidden="1">#REF!</definedName>
    <definedName name="BLPH439" hidden="1">#REF!</definedName>
    <definedName name="BLPH440" hidden="1">#REF!</definedName>
    <definedName name="BLPH441" hidden="1">#REF!</definedName>
    <definedName name="BLPH442" hidden="1">#REF!</definedName>
    <definedName name="BLPH443" hidden="1">#REF!</definedName>
    <definedName name="BLPH444" hidden="1">#REF!</definedName>
    <definedName name="BLPH445" hidden="1">#REF!</definedName>
    <definedName name="BLPH446" hidden="1">#REF!</definedName>
    <definedName name="BLPH447" hidden="1">#REF!</definedName>
    <definedName name="BLPH448" hidden="1">#REF!</definedName>
    <definedName name="BLPH449" hidden="1">#REF!</definedName>
    <definedName name="BLPH45" hidden="1">#REF!</definedName>
    <definedName name="BLPH450" hidden="1">#REF!</definedName>
    <definedName name="BLPH451" hidden="1">#REF!</definedName>
    <definedName name="BLPH452" hidden="1">#REF!</definedName>
    <definedName name="BLPH453" hidden="1">#REF!</definedName>
    <definedName name="BLPH454"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6" hidden="1">#REF!</definedName>
    <definedName name="BLPH57" hidden="1">#REF!</definedName>
    <definedName name="BLPH58" hidden="1">#REF!</definedName>
    <definedName name="BLPH6" hidden="1">#REF!</definedName>
    <definedName name="BLPH7" hidden="1">#REF!</definedName>
    <definedName name="BLPH79" hidden="1">#REF!</definedName>
    <definedName name="BLPH8" hidden="1">#REF!</definedName>
    <definedName name="BLPH81"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ue" hidden="1">{"SUMMARY",#N/A,FALSE,"Summary"}</definedName>
    <definedName name="BMGHIndex" hidden="1">"O"</definedName>
    <definedName name="bn" hidden="1">{#N/A,#N/A,FALSE,"Aging Summary";#N/A,#N/A,FALSE,"Ratio Analysis";#N/A,#N/A,FALSE,"Test 120 Day Accts";#N/A,#N/A,FALSE,"Tickmarks"}</definedName>
    <definedName name="BNE_MESSAGES_HIDDDEN" hidden="1">#REF!</definedName>
    <definedName name="BNE_MESSAGES_HIDDEN" hidden="1">#REF!</definedName>
    <definedName name="BNE_MESSAGES_HIDDEN_RP" hidden="1">#REF!</definedName>
    <definedName name="BNE_MESSAGES_HIDDEN_RP1" hidden="1">#REF!</definedName>
    <definedName name="bnhg" hidden="1">{#N/A,#N/A,FALSE,"Aging Summary";#N/A,#N/A,FALSE,"Ratio Analysis";#N/A,#N/A,FALSE,"Test 120 Day Accts";#N/A,#N/A,FALSE,"Tickmarks"}</definedName>
    <definedName name="bnhj" hidden="1">#REF!</definedName>
    <definedName name="bnjl" hidden="1">{#N/A,#N/A,FALSE,"Aging Summary";#N/A,#N/A,FALSE,"Ratio Analysis";#N/A,#N/A,FALSE,"Test 120 Day Accts";#N/A,#N/A,FALSE,"Tickmarks"}</definedName>
    <definedName name="bnm" hidden="1">{#N/A,#N/A,FALSE,"SUMMARY (WK)";#N/A,#N/A,FALSE,"PayRun";#N/A,#N/A,FALSE,"SumexRBIF-Pbrook";#N/A,#N/A,FALSE,"SumWeekly";#N/A,#N/A,FALSE,"SumReport";#N/A,#N/A,FALSE,"Rev";#N/A,#N/A,FALSE,"Pay";#N/A,#N/A,FALSE,"MCBaccounts"}</definedName>
    <definedName name="bob" localSheetId="10">#REF!</definedName>
    <definedName name="bob" localSheetId="24">#REF!</definedName>
    <definedName name="bob">#REF!</definedName>
    <definedName name="boby" hidden="1">{"Total",#N/A,FALSE,"IndivPort";"Tilbury",#N/A,FALSE,"IndivPort";"Purfleet",#N/A,FALSE,"IndivPort";"Seaforth",#N/A,FALSE,"IndivPort";"Repo",#N/A,FALSE,"IndivPort";"Alcan",#N/A,FALSE,"IndivPort";"Bulk",#N/A,FALSE,"IndivPort";"Thamesport",#N/A,FALSE,"IndivPort";"Soton",#N/A,FALSE,"IndivPort";"Felixstowe",#N/A,FALSE,"IndivPort"}</definedName>
    <definedName name="BOD_BS" hidden="1">{"'debtors'!$A$1:$I$305","'debtors'!$A$1:$J$285"}</definedName>
    <definedName name="boot" hidden="1">1</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s" hidden="1">{#N/A,#N/A,FALSE,"Job Sched"}</definedName>
    <definedName name="BS_98" localSheetId="10">#REF!</definedName>
    <definedName name="BS_98" localSheetId="24">#REF!</definedName>
    <definedName name="BS_98" localSheetId="1">#REF!</definedName>
    <definedName name="BS_98">#REF!</definedName>
    <definedName name="BS_99" localSheetId="10">#REF!</definedName>
    <definedName name="BS_99" localSheetId="24">#REF!</definedName>
    <definedName name="BS_99">#REF!</definedName>
    <definedName name="BS_SUM_25MO">#REF!</definedName>
    <definedName name="BS_SUM_98">#REF!</definedName>
    <definedName name="BS_SUM_99">#REF!</definedName>
    <definedName name="BSIWhichPageSetup" hidden="1">1</definedName>
    <definedName name="BSIWhichPageSetup_0" hidden="1">"0þ"</definedName>
    <definedName name="btwice" hidden="1">{#N/A,#N/A,FALSE,"Projections";#N/A,#N/A,FALSE,"AccrDil";#N/A,#N/A,FALSE,"PurchPriMult";#N/A,#N/A,FALSE,"Mults7_13";#N/A,#N/A,FALSE,"Mkt Mults";#N/A,#N/A,FALSE,"Acq Mults";#N/A,#N/A,FALSE,"StockPrices";#N/A,#N/A,FALSE,"Prem Paid";#N/A,#N/A,FALSE,"DCF";#N/A,#N/A,FALSE,"AUTO";#N/A,#N/A,FALSE,"Relative Trading";#N/A,#N/A,FALSE,"Mkt Val";#N/A,#N/A,FALSE,"Acq Val"}</definedName>
    <definedName name="budget" hidden="1">{#N/A,#N/A,FALSE,"Aging Summary";#N/A,#N/A,FALSE,"Ratio Analysis";#N/A,#N/A,FALSE,"Test 120 Day Accts";#N/A,#N/A,FALSE,"Tickmarks"}</definedName>
    <definedName name="bull" hidden="1">{#N/A,#N/A,FALSE,"Combo-Ass ";#N/A,#N/A,FALSE,"Combo-AD sum";#N/A,#N/A,FALSE,"Combo-Syn Sens";#N/A,#N/A,FALSE,"Combo-Contr";#N/A,#N/A,FALSE,"Combo-Credit Sum";#N/A,#N/A,FALSE,"Combo-Credit";#N/A,#N/A,FALSE,"Combo-AD";#N/A,#N/A,FALSE,"Combo-AD CF"}</definedName>
    <definedName name="bullsf" hidden="1">{#N/A,#N/A,TRUE,"Tar-Ass";#N/A,#N/A,TRUE,"Tar-Ass LBO";#N/A,#N/A,TRUE,"LBO Ret";#N/A,#N/A,TRUE,"Tar-BS LBO";#N/A,#N/A,TRUE,"Tar-IS LBO";#N/A,#N/A,TRUE,"Tar-CF LBO";#N/A,#N/A,TRUE,"Tar-Debt LBO";#N/A,#N/A,TRUE,"Tar-Int LBO";#N/A,#N/A,TRUE,"Tar-Taxes LBO";#N/A,#N/A,TRUE,"Tar-Val LBO"}</definedName>
    <definedName name="buyhs" hidden="1">{#N/A,#N/A,FALSE,"Aging Summary";#N/A,#N/A,FALSE,"Ratio Analysis";#N/A,#N/A,FALSE,"Test 120 Day Accts";#N/A,#N/A,FALSE,"Tickmarks"}</definedName>
    <definedName name="bvnhfsdkj" hidden="1">{#N/A,#N/A,FALSE,"Aging Summary";#N/A,#N/A,FALSE,"Ratio Analysis";#N/A,#N/A,FALSE,"Test 120 Day Accts";#N/A,#N/A,FALSE,"Tickmarks"}</definedName>
    <definedName name="bvwrg"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ByChnl" hidden="1">{"Inc_standard",#N/A,TRUE,"Inc"}</definedName>
    <definedName name="bye" hidden="1">{#N/A,#N/A,FALSE,"Aging Summary";#N/A,#N/A,FALSE,"Ratio Analysis";#N/A,#N/A,FALSE,"Test 120 Day Accts";#N/A,#N/A,FALSE,"Tickmarks"}</definedName>
    <definedName name="bzxbzbxbxs" hidden="1">{#N/A,#N/A,FALSE,"Aging Summary";#N/A,#N/A,FALSE,"Ratio Analysis";#N/A,#N/A,FALSE,"Test 120 Day Accts";#N/A,#N/A,FALSE,"Tickmarks"}</definedName>
    <definedName name="C_">#REF!</definedName>
    <definedName name="cala" hidden="1">{#N/A,#N/A,FALSE,"Aging Summary";#N/A,#N/A,FALSE,"Ratio Analysis";#N/A,#N/A,FALSE,"Test 120 Day Accts";#N/A,#N/A,FALSE,"Tickmarks"}</definedName>
    <definedName name="Capacity" hidden="1">{#N/A,#N/A,FALSE,"IPO";#N/A,#N/A,FALSE,"DCF";#N/A,#N/A,FALSE,"LBO";#N/A,#N/A,FALSE,"MULT_VAL";#N/A,#N/A,FALSE,"Status Quo";#N/A,#N/A,FALSE,"Recap"}</definedName>
    <definedName name="capex" hidden="1">#REF!</definedName>
    <definedName name="CAPEX98" hidden="1">#REF!</definedName>
    <definedName name="carlita" hidden="1">{#N/A,#N/A,FALSE,"Aging Summary";#N/A,#N/A,FALSE,"Ratio Analysis";#N/A,#N/A,FALSE,"Test 120 Day Accts";#N/A,#N/A,FALSE,"Tickmarks"}</definedName>
    <definedName name="CascadingLookup_DIVISION" comment="Refrences a railroad column to return associated subdivision from available asset list">OFFSET(#REF!,MATCH(INDIRECT(#REF!&amp;ROW()),#REF!,0),0,COUNTIF(#REF!,INDIRECT(#REF!&amp;ROW())))</definedName>
    <definedName name="CascadingLookup_DTNASSET" comment="References railroad and subdivision to return associated assets available in provided dtn asset list">OFFSET(#REF!,MATCH(INDIRECT(#REF!&amp;ROW())&amp;"|"&amp;INDIRECT(#REF!&amp;ROW()),#REF!,0),0,COUNTIF(#REF!,INDIRECT(#REF!&amp;ROW())&amp;"|"&amp;INDIRECT(#REF!&amp;ROW())))</definedName>
    <definedName name="CascadingLookup_RAILROAD" comment="Returns unique list of railroads available in provided DTN asset list">#REF!</definedName>
    <definedName name="cawc"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cb" hidden="1">{"Fecha_Novembro",#N/A,FALSE,"FECHAMENTO-2002 ";"Defer_Novembro",#N/A,FALSE,"DIFERIDO";"Pis_Novembro",#N/A,FALSE,"PIS COFINS";"Iss_Novembro",#N/A,FALSE,"ISS"}</definedName>
    <definedName name="cb_sChart13476674_opts" hidden="1">"2, 1, 1, True, 2, False, False, , 0, False, False, 1, 1"</definedName>
    <definedName name="cb_sChart13485B52_opts" hidden="1">"2, 1, 1, False, 2, False, False, , 0, False, False, 1, 1"</definedName>
    <definedName name="cb_sChart13786B54_opts" hidden="1">"2, 1, 1, False, 2, False, False, , 0, False, True, 1, 1"</definedName>
    <definedName name="cb_sChart1385548A_opts" hidden="1">"2, 1, 1, False, 2, False, False, , 0, False, True, 1, 1"</definedName>
    <definedName name="cb_sChart1386774B_opts" hidden="1">"2, 1, 2, True, 2, False, False, , 0, False, True, 1, 1"</definedName>
    <definedName name="cb_sChart1386B158_opts" hidden="1">"2, 1, 2, True, 2, False, False, , 0, False, True, 1, 1"</definedName>
    <definedName name="cb_sChart1386B304_opts" hidden="1">"2, 1, 1, False, 2, False, False, , 0, False, False, 1, 1"</definedName>
    <definedName name="cb_sChart1386B3E0_opts" hidden="1">"2, 1, 1, True, 2, False, False, , 0, False, False, 1, 1"</definedName>
    <definedName name="cb_sChart139636EA_opts" hidden="1">"1, 1, 1, False, 2, False, False, , 0, False, False, 1, 1"</definedName>
    <definedName name="cb_sChart139637E9_opts" hidden="1">"1, 1, 1, False, 2, False, False, , 0, False, False, 3, 1"</definedName>
    <definedName name="cb_sChart139638B9_opts" hidden="1">"1, 1, 1, False, 2, False, False, , 0, False, False, 1, 2"</definedName>
    <definedName name="cb_sChart1396821A_opts" hidden="1">"1, 9, 1, False, 2, False, False, , 0, False, True, 1, 1"</definedName>
    <definedName name="cb_sChart1396872A_opts" hidden="1">"1, 9, 1, False, 2, False, False, , 0, False, True, 1, 1"</definedName>
    <definedName name="cb_sChart1396D1AC_opts" hidden="1">"1, 9, 1, False, 2, False, False, , 0, False, True, 1, 1"</definedName>
    <definedName name="cb_sChart139AA6C1_opts" hidden="1">"2, 1, 1, True, 2, False, False, , 0, False, True, 1, 1"</definedName>
    <definedName name="cb_sChart16EBA7BA_opts" hidden="1">"1, 1, 1, False, 2, True, False, , 0, False, True, 1, 2"</definedName>
    <definedName name="cb_sChart1AC0211C_opts" hidden="1">"1, 1, 1, False, 2, False, False, , 0, False, False, 2, 2"</definedName>
    <definedName name="cb_sChart1AC021B3_opts" hidden="1">"1, 1, 1, False, 2, False, False, , 0, False, False, 2, 2"</definedName>
    <definedName name="cb_sChart1AC02226_opts" hidden="1">"1, 1, 1, False, 2, False, False, , 0, False, False, 2, 2"</definedName>
    <definedName name="cb_sChart1AC02446_opts" hidden="1">"1, 1, 1, False, 2, True, False, , 0, False, True, 2, 2"</definedName>
    <definedName name="cb_sChart1AC02765_opts" hidden="1">"1, 1, 1, False, 2, True, False, , 0, False, True, 2, 2"</definedName>
    <definedName name="cb_sChart1AC027D9_opts" hidden="1">"1, 1, 1, False, 2, True, False, , 0, False, True, 2, 2"</definedName>
    <definedName name="cb_sChart68E08A4_opts" hidden="1">"1, 1, 1, False, 2, True, False, , 0, False, False, 2, 2"</definedName>
    <definedName name="cb_sChart6F544DD_opts" hidden="1">"1, 3, 1, False, 2, False, False, , 0, False, False, 2, 1"</definedName>
    <definedName name="cb_sChart74FE4B0_opts" hidden="1">"1, 4, 1, False, 2, True, False, , 0, False, False, 1, 1"</definedName>
    <definedName name="cb_sChart74FE8FC_opts" hidden="1">"1, 4, 1, False, 2, True, False, , 0, False, False, 1, 1"</definedName>
    <definedName name="cb_sChartE2218BA_opts" hidden="1">"1, 4, 1, False, 2, False, False, , 0, False, True, 1, 1"</definedName>
    <definedName name="cb_sChartE221ADA_opts" hidden="1">"1, 5, 1, False, 2, False, False, , 0, False, False, 1, 1"</definedName>
    <definedName name="cb_sChartF046D89_opts" hidden="1">"1, 1, 1, False, 2, True, False, , 1, False, False, 1, 1"</definedName>
    <definedName name="cb_sChartF048B26_opts" hidden="1">"1, 5, 1, False, 2, False, False, , 1, False, False, 1, 2"</definedName>
    <definedName name="cb_sChartF2B7B01_opts" hidden="1">"1, 1, 1, False, 2, True, False, , 1, False, False, 1, 1"</definedName>
    <definedName name="CBS" localSheetId="10">#REF!</definedName>
    <definedName name="CBS" localSheetId="24">#REF!</definedName>
    <definedName name="CBS">#REF!</definedName>
    <definedName name="CBWorkbookPriority" hidden="1">-1184384521</definedName>
    <definedName name="cc" hidden="1">{"Fecha_Outubro",#N/A,FALSE,"FECHAMENTO-2002 ";"Defer_Outubro",#N/A,FALSE,"DIFERIDO";"Pis_Outubro",#N/A,FALSE,"PIS COFINS";"Iss_Outubro",#N/A,FALSE,"ISS"}</definedName>
    <definedName name="ccc" hidden="1">{#N/A,#N/A,FALSE,"HONORÁRIOS"}</definedName>
    <definedName name="cccc" hidden="1">#REF!</definedName>
    <definedName name="ccccc" hidden="1">{#N/A,#N/A,FALSE,"Costi per Gruppo ";#N/A,#N/A,FALSE,"New-RegularBevel";#N/A,#N/A,FALSE,"Optiva-Optiva2";#N/A,#N/A,FALSE,"Cathlon-Monoblok";#N/A,#N/A,FALSE,"Stylets";#N/A,#N/A,FALSE,"Totali"}</definedName>
    <definedName name="cct" hidden="1">{#N/A,#N/A,FALSE,"Graph";#N/A,#N/A,FALSE,"Graphweeklytot";#N/A,#N/A,FALSE,"SumReport";#N/A,#N/A,FALSE,"SumWeekly";#N/A,#N/A,FALSE,"Rev";#N/A,#N/A,FALSE,"Pay";#N/A,#N/A,FALSE,"MCBaccounts"}</definedName>
    <definedName name="cd0" hidden="1">{#N/A,#N/A,FALSE,"Job Sched"}</definedName>
    <definedName name="CDOT5YearAccidents" localSheetId="10">#REF!</definedName>
    <definedName name="CDOT5YearAccidents" localSheetId="24">#REF!</definedName>
    <definedName name="CDOT5YearAccidents">#REF!</definedName>
    <definedName name="CDW" hidden="1">{#N/A,#N/A,FALSE,"Job Sched"}</definedName>
    <definedName name="cert_1" hidden="1">{"fis.dbo.r1_datasum"}</definedName>
    <definedName name="cert_2" hidden="1">{"fis.dbo.r1_datasum"}</definedName>
    <definedName name="cert1_1" hidden="1">{"fis.dbo.r1_datasum"}</definedName>
    <definedName name="cert1_2" hidden="1">{"fis.dbo.r1_datasum"}</definedName>
    <definedName name="CFAT">#REF!</definedName>
    <definedName name="CFATFC">#REF!</definedName>
    <definedName name="cghj" hidden="1">{"ReportTop",#N/A,FALSE,"report top"}</definedName>
    <definedName name="Chart" hidden="1">{#N/A,#N/A,FALSE,"Pharm";#N/A,#N/A,FALSE,"WWCM"}</definedName>
    <definedName name="CHERCHE1" hidden="1">{#N/A,#N/A,FALSE,"Presentation by Unit";#N/A,#N/A,FALSE,"Presentation by BD";#N/A,#N/A,FALSE,"Presentation Split by Biggest U";#N/A,#N/A,FALSE,"Presentation Split by Area";#N/A,#N/A,FALSE,"Presentation Split by BD"}</definedName>
    <definedName name="CHERCHE2" hidden="1">{#N/A,#N/A,FALSE,"Presentation by Unit";#N/A,#N/A,FALSE,"Presentation by BD";#N/A,#N/A,FALSE,"Presentation Split by Biggest U";#N/A,#N/A,FALSE,"Presentation Split by Area";#N/A,#N/A,FALSE,"Presentation Split by BD"}</definedName>
    <definedName name="CHERCHE4" hidden="1">{#N/A,#N/A,FALSE,"Presentation by Unit";#N/A,#N/A,FALSE,"Presentation by BD";#N/A,#N/A,FALSE,"Presentation Split by Biggest U";#N/A,#N/A,FALSE,"Presentation Split by Area";#N/A,#N/A,FALSE,"Presentation Split by BD"}</definedName>
    <definedName name="CHERCHE5" hidden="1">{#N/A,#N/A,FALSE,"Presentation by Unit";#N/A,#N/A,FALSE,"Presentation by BD";#N/A,#N/A,FALSE,"Presentation Split by Biggest U";#N/A,#N/A,FALSE,"Presentation Split by Area";#N/A,#N/A,FALSE,"Presentation Split by BD"}</definedName>
    <definedName name="chiho" hidden="1">{"'下期集計（10.27迄・速報値）'!$Q$16"}</definedName>
    <definedName name="chosie" hidden="1">{#N/A,#N/A,FALSE,"Pharm";#N/A,#N/A,FALSE,"WWCM"}</definedName>
    <definedName name="CINJA" localSheetId="10">#REF!</definedName>
    <definedName name="CINJA" localSheetId="24">#REF!</definedName>
    <definedName name="CINJA">#REF!</definedName>
    <definedName name="CINJB" localSheetId="10">#REF!</definedName>
    <definedName name="CINJB" localSheetId="24">#REF!</definedName>
    <definedName name="CINJB">#REF!</definedName>
    <definedName name="CINJC">#REF!</definedName>
    <definedName name="CINJFC">#REF!</definedName>
    <definedName name="CINJIC">#REF!</definedName>
    <definedName name="CIQANR_03653b42316241948e281c627f64c7d6" hidden="1">#REF!</definedName>
    <definedName name="CIQANR_03a6c391bc284b2c9f46db3a93572835" hidden="1">#REF!</definedName>
    <definedName name="CIQANR_0417444802c147b9b3286e1f916b80ac" hidden="1">#REF!</definedName>
    <definedName name="CIQANR_049126fec4784e738481afe3ad098d60" hidden="1">#REF!</definedName>
    <definedName name="CIQANR_06fd59ec0bb2437d9268f06df1da3e99" hidden="1">#REF!</definedName>
    <definedName name="CIQANR_091680e4d2084bf2a7344094c85b8a55" hidden="1">#REF!</definedName>
    <definedName name="CIQANR_094c20f85bb74c1f8199eaedbe0e1d08" hidden="1">#REF!</definedName>
    <definedName name="CIQANR_10aa122e44cd469a8f30b9fa14f71521" hidden="1">#REF!</definedName>
    <definedName name="CIQANR_124811b332834e459d509a588f79b2ab" hidden="1">#REF!</definedName>
    <definedName name="CIQANR_12be724955c24c86b341f341fcf45470" hidden="1">#REF!</definedName>
    <definedName name="CIQANR_14126e28da6f4382909bd29698824e24" hidden="1">#REF!</definedName>
    <definedName name="CIQANR_1462d5c836b1496ebced0cb228e05414" hidden="1">#REF!</definedName>
    <definedName name="CIQANR_14de7c61974f4ad1b0277e45cad97dcd" hidden="1">#REF!</definedName>
    <definedName name="CIQANR_16605f0275d743f6b54559c94ed50653" hidden="1">#REF!</definedName>
    <definedName name="CIQANR_167fbca847f947449b1190bf4c60f15d" hidden="1">#REF!</definedName>
    <definedName name="CIQANR_170172b3e1004c26b6ec003f64dde0c7" hidden="1">#REF!</definedName>
    <definedName name="CIQANR_17382effa0f64f98bc1e96fd9773e5c2" hidden="1">#REF!</definedName>
    <definedName name="CIQANR_18556a6b4d45429cae00967e41c87afa" hidden="1">#REF!</definedName>
    <definedName name="CIQANR_1dfcd814cc82490cba8c89a182cc8c64" hidden="1">#REF!</definedName>
    <definedName name="CIQANR_21c087656e9c4a2996b0f87b062264fa" hidden="1">#REF!</definedName>
    <definedName name="CIQANR_2409dd6765484f55a4ae26457bcc757d" hidden="1">#REF!</definedName>
    <definedName name="CIQANR_2b54e097326d496b99f2b2457669407b" hidden="1">#REF!</definedName>
    <definedName name="CIQANR_2c1a45a6ddab4011a6dddb3e212fd95e" hidden="1">#REF!</definedName>
    <definedName name="CIQANR_2f1b251f20b346d88966b7d26e19ae52" hidden="1">#REF!</definedName>
    <definedName name="CIQANR_300b71d3e7b74de6bccdf86826c07071" hidden="1">#REF!</definedName>
    <definedName name="CIQANR_353dcf87375f4726b05850dd76c9e209" hidden="1">#REF!</definedName>
    <definedName name="CIQANR_367fc2ea9a13410eb63bb87ae535ee59" hidden="1">#REF!</definedName>
    <definedName name="CIQANR_36b6fc9c87b04aca8528d1be2af5d68a" hidden="1">#REF!</definedName>
    <definedName name="CIQANR_36c009c90cae4f729ba52cd05aa5a637" hidden="1">#REF!</definedName>
    <definedName name="CIQANR_382e324448c64f2593567eff671b0504" hidden="1">#REF!</definedName>
    <definedName name="CIQANR_3bbdb6a2919d4b1f964b9aa3bb4ec3f2" hidden="1">#REF!</definedName>
    <definedName name="CIQANR_3e08193a747f432fa6b8cc879468a328" hidden="1">#REF!</definedName>
    <definedName name="CIQANR_4237f8c813c944f2907873e918364769" hidden="1">#REF!</definedName>
    <definedName name="CIQANR_4a8e7c2ee1704d61b8f9b1a241e5d259" hidden="1">#REF!</definedName>
    <definedName name="CIQANR_4b4e43c24c7d45778d7879fcf164d33c" hidden="1">#REF!</definedName>
    <definedName name="CIQANR_4beccbde851c4d17a9f9dfb7491d8aae" hidden="1">#REF!</definedName>
    <definedName name="CIQANR_4dce4589eff4482cb3517d400b94d716" hidden="1">#REF!</definedName>
    <definedName name="CIQANR_51e75709c53546748acffb417695bcc3" hidden="1">#REF!</definedName>
    <definedName name="CIQANR_53020b848da14cfc8843ca74ea6bd39f" hidden="1">#REF!</definedName>
    <definedName name="CIQANR_53b34eea956f4a32bd0d4ff8e3b8b7a2" hidden="1">#REF!</definedName>
    <definedName name="CIQANR_53f144d4fc804a4b90c125814446f6dc" hidden="1">#REF!</definedName>
    <definedName name="CIQANR_5aff28265d1848d98f9052acbb3a0420" hidden="1">#REF!</definedName>
    <definedName name="CIQANR_5b1e712e75074cd98ca88fadae315d52" hidden="1">#REF!</definedName>
    <definedName name="CIQANR_60dfd8de25a045b68d3967e097e7ab25" hidden="1">#REF!</definedName>
    <definedName name="CIQANR_639af0baa7f94b73bbabc9316b566235" hidden="1">#REF!</definedName>
    <definedName name="CIQANR_654a64585d6047c5aa239d7949a5848a" hidden="1">#REF!</definedName>
    <definedName name="CIQANR_65595d93ad3f49a7ab678d4ad1a818fe" hidden="1">#REF!</definedName>
    <definedName name="CIQANR_6672c80edff84273adeca2f1eb5977ca" hidden="1">#REF!</definedName>
    <definedName name="CIQANR_68b8b914575b477da954928956581744" hidden="1">#REF!</definedName>
    <definedName name="CIQANR_6e463f3594cd4ba9a707c3b530a515dd" hidden="1">#REF!</definedName>
    <definedName name="CIQANR_6f415fdbc652460badad7e85470da59e" hidden="1">#REF!</definedName>
    <definedName name="CIQANR_733b34e5aef24603bc82a2db460ceff2" hidden="1">#REF!</definedName>
    <definedName name="CIQANR_73970b462e3f45cdb118f1d130b38400" hidden="1">#REF!</definedName>
    <definedName name="CIQANR_74a8d86fe16b42cfbe5b148fdbf9675f" hidden="1">#REF!</definedName>
    <definedName name="CIQANR_7a2f1d27074a451a9789fb131f7597ab" hidden="1">#REF!</definedName>
    <definedName name="CIQANR_7c196aec73734270ab96f3ff3abe0561" hidden="1">#REF!</definedName>
    <definedName name="CIQANR_7f11f9bc95634c908730565b74def036" hidden="1">#REF!</definedName>
    <definedName name="CIQANR_7f7780c9102a40c69a5b90cc24aafccc" hidden="1">#REF!</definedName>
    <definedName name="CIQANR_8004fd721e6a48948b2f0c444a22af99" hidden="1">#REF!</definedName>
    <definedName name="CIQANR_865a78234ab74774ad1a589f48d70900" hidden="1">#REF!</definedName>
    <definedName name="CIQANR_865c4005f8124b438b71535ee5a710c0" hidden="1">#REF!</definedName>
    <definedName name="CIQANR_87ec98dd65a9408d811d0a09507bf48e" hidden="1">#REF!</definedName>
    <definedName name="CIQANR_8a13f6c5deab49d28afdec0061405725" hidden="1">#REF!</definedName>
    <definedName name="CIQANR_8cec322b1ff549efacc8888765ad55e7" hidden="1">#REF!</definedName>
    <definedName name="CIQANR_91d29ba7ba454344b234b7b64dcab96a" hidden="1">#REF!</definedName>
    <definedName name="CIQANR_943b3dfce72948a38fee201209378a17" hidden="1">#REF!</definedName>
    <definedName name="CIQANR_94cc719e4ac44c459ff00a4900ea9906" hidden="1">#REF!</definedName>
    <definedName name="CIQANR_9bd2fdc0c2f84f618178f7c7aaadd7ce" hidden="1">#REF!</definedName>
    <definedName name="CIQANR_9e46ff28d2b84aeea25855fd4eee58e6" hidden="1">#REF!</definedName>
    <definedName name="CIQANR_9e4d84df169b4d80b1477e52ebce125b" hidden="1">#REF!</definedName>
    <definedName name="CIQANR_9e8e33ba6e434d90a70279576ec9c37c" hidden="1">#REF!</definedName>
    <definedName name="CIQANR_9f918d6870db4f67b5b33ac5fe687a1f" hidden="1">#REF!</definedName>
    <definedName name="CIQANR_a31f7906d1944f7aa71a41f7f265a704" hidden="1">#REF!</definedName>
    <definedName name="CIQANR_a3667624c2f7420792be6833fbbb51e9" hidden="1">#REF!</definedName>
    <definedName name="CIQANR_a6c0ee048810466f941c0e97deb2591b" hidden="1">#REF!</definedName>
    <definedName name="CIQANR_a96da54cc0be40f09999cf84f2ef05dd" hidden="1">#REF!</definedName>
    <definedName name="CIQANR_aa7f9364024340c98f2d1a7efca7ec45" hidden="1">#REF!</definedName>
    <definedName name="CIQANR_ad8b2cea90234445b1f5f7120e1794b9" hidden="1">#REF!</definedName>
    <definedName name="CIQANR_ae3dbd37c53f4b6b8bc1751ca5b0b035" hidden="1">#REF!</definedName>
    <definedName name="CIQANR_b10664edcbb94238a55908a0faef7eb0" hidden="1">#REF!</definedName>
    <definedName name="CIQANR_b283801c4875477ca75e3ba36083f6f2" hidden="1">#REF!</definedName>
    <definedName name="CIQANR_b366e10294e94ce9a3b0e65d67db381d" hidden="1">#REF!</definedName>
    <definedName name="CIQANR_b510f1c800ef4d2394edc11046876c32" hidden="1">#REF!</definedName>
    <definedName name="CIQANR_b7d4179a43f54d38a97501a4d60aa25f" hidden="1">#REF!</definedName>
    <definedName name="CIQANR_b93f3373f26e4e80b5f0d26ef613d8b0" hidden="1">#REF!</definedName>
    <definedName name="CIQANR_ba5ac92749874abb9204278cd36370f3" hidden="1">#REF!</definedName>
    <definedName name="CIQANR_bccd80e8587c4b649769883b69bdfcef" hidden="1">#REF!</definedName>
    <definedName name="CIQANR_bd2f1afefee14ddc92f4bc20414bdfbd" hidden="1">#REF!</definedName>
    <definedName name="CIQANR_c021b2b21fa74617b84d1033e0416ab6" hidden="1">#REF!</definedName>
    <definedName name="CIQANR_c5dfe8d36ee74dbc89e470818ae73b79" hidden="1">#REF!</definedName>
    <definedName name="CIQANR_c5fdd0f959304e0a91c900dc40a2dbbd" hidden="1">#REF!</definedName>
    <definedName name="CIQANR_c6ae57776e9b4beebcb46e1e03ed9ae2" hidden="1">#REF!</definedName>
    <definedName name="CIQANR_c714a167df1040e796a0a2f4b9dfbf31" hidden="1">#REF!</definedName>
    <definedName name="CIQANR_c72b98dd40e1444db52a7f824ef45835" hidden="1">#REF!</definedName>
    <definedName name="CIQANR_c76e1950002c4a44b095e71ea4cb0310" hidden="1">#REF!</definedName>
    <definedName name="CIQANR_cb91513cc4a747f2a58c4064e978d293" hidden="1">#REF!</definedName>
    <definedName name="CIQANR_cf189081cc6c46cea20648870d99e39f" hidden="1">#REF!</definedName>
    <definedName name="CIQANR_cf3eb715986e477da44bf2dd302bce89" hidden="1">#REF!</definedName>
    <definedName name="CIQANR_cfd725f9279c4503a89c593b77c40947" hidden="1">#REF!</definedName>
    <definedName name="CIQANR_d0a3c3740d20431fbf71711e3e0abbe4" hidden="1">#REF!</definedName>
    <definedName name="CIQANR_d1b695ae746b425198b2e9561b80da04" hidden="1">#REF!</definedName>
    <definedName name="CIQANR_d57751471caa4e24b58da299326d28e0" hidden="1">#REF!</definedName>
    <definedName name="CIQANR_d58d96b6f64c4accaf31695f3216ea0f" hidden="1">#REF!</definedName>
    <definedName name="CIQANR_d6cd5b6e47724789b586bc7dfb50b28a" hidden="1">#REF!</definedName>
    <definedName name="CIQANR_d752353a24cb441ebde29fdd71b3f67a" hidden="1">#REF!</definedName>
    <definedName name="CIQANR_db02c8d2018440bb9da6a4f008411ab4" hidden="1">#REF!</definedName>
    <definedName name="CIQANR_dc1f7b7ae2c94bbf8f8b3b7756539088" hidden="1">#REF!</definedName>
    <definedName name="CIQANR_dcff16a8b98c40adaff4bec0c3162088" hidden="1">#REF!</definedName>
    <definedName name="CIQANR_dd352cf6b4a143c2bba55d4dbd18d26c" hidden="1">#REF!</definedName>
    <definedName name="CIQANR_dd3842ec6f504b12bc451efaa49a6a08" hidden="1">#REF!</definedName>
    <definedName name="CIQANR_e0c94700f8a64f9fb2be9511067f5605" hidden="1">#REF!</definedName>
    <definedName name="CIQANR_e3b255882c3d49efb368ae70974fe3e6" hidden="1">#REF!</definedName>
    <definedName name="CIQANR_e422b524de804c88b88b6f22274cf8cc" hidden="1">#REF!</definedName>
    <definedName name="CIQANR_e4672a16462f40128fd59b2ead0d029a" hidden="1">#REF!</definedName>
    <definedName name="CIQANR_e7365f7129e6461b95b5ce4fe5085b1a" hidden="1">#REF!</definedName>
    <definedName name="CIQANR_ea4daf45eb58478fb7858f0d36cf1556" hidden="1">#REF!</definedName>
    <definedName name="CIQANR_eac754a8bf864598b1f09e855c96a473" hidden="1">#REF!</definedName>
    <definedName name="CIQANR_eb51991eed1f488ab37d4f8cbe2f8cb1" hidden="1">#REF!</definedName>
    <definedName name="CIQANR_ee6fc405b77d4172bd776482a6f78f1e" hidden="1">#REF!</definedName>
    <definedName name="CIQANR_f7731a94076a44a987773c5748f1570b" hidden="1">#REF!</definedName>
    <definedName name="CIQANR_f77351f2794f4d15bcf51e3b9e1250b1" hidden="1">#REF!</definedName>
    <definedName name="CIQANR_f8b239a1f5bb4d2bb348955ec54cc20f" hidden="1">#REF!</definedName>
    <definedName name="CIQANR_fa6ffbbdeaec4610ba8d792f21341270" hidden="1">#REF!</definedName>
    <definedName name="CIQANR_fb49bdf4385349f593db3f6c76273eb7" hidden="1">#REF!</definedName>
    <definedName name="CIQANR_fd926f8e92334a6eb6ae636f5040d515" hidden="1">#REF!</definedName>
    <definedName name="CIQANR_fe06f050c286441db585463ac97073eb" hidden="1">#REF!</definedName>
    <definedName name="CIQWBGuid" hidden="1">"Project Snow - Canada Model.xlsx"</definedName>
    <definedName name="CLHF">#REF!</definedName>
    <definedName name="CLHI">#REF!</definedName>
    <definedName name="CLHP">#REF!</definedName>
    <definedName name="ÇLK" hidden="1">{"'comite'!$A$9:$G$44","'comite'!$A$1:$G$6"}</definedName>
    <definedName name="CMFs">#REF!</definedName>
    <definedName name="CmntLinesToShow" hidden="1">6</definedName>
    <definedName name="COFINS" hidden="1">{"Fecha_Dezembro",#N/A,FALSE,"FECHAMENTO-2002 ";"Defer_Dezermbro",#N/A,FALSE,"DIFERIDO";"Pis_Dezembro",#N/A,FALSE,"PIS COFINS";"Iss_Dezembro",#N/A,FALSE,"ISS"}</definedName>
    <definedName name="cofins1" hidden="1">{"Fecha_Outubro",#N/A,FALSE,"FECHAMENTO-2002 ";"Defer_Outubro",#N/A,FALSE,"DIFERIDO";"Pis_Outubro",#N/A,FALSE,"PIS COFINS";"Iss_Outubro",#N/A,FALSE,"ISS"}</definedName>
    <definedName name="cofins2" hidden="1">{#N/A,#N/A,FALSE,"Extra2";#N/A,#N/A,FALSE,"Comp2";#N/A,#N/A,FALSE,"Ret-PL"}</definedName>
    <definedName name="COGstandard" hidden="1">{#N/A,#N/A,FALSE,"Pharm";#N/A,#N/A,FALSE,"WWCM"}</definedName>
    <definedName name="COLE" localSheetId="10">#REF!</definedName>
    <definedName name="COLE" localSheetId="24">#REF!</definedName>
    <definedName name="COLE">#REF!</definedName>
    <definedName name="combined" hidden="1">{"SUMMARY",#N/A,FALSE,"Summary"}</definedName>
    <definedName name="comite" hidden="1">{"'comite'!$A$9:$G$44","'comite'!$A$1:$G$6"}</definedName>
    <definedName name="comm" hidden="1">{"PAGE 1",#N/A,FALSE,"WEST_OT"}</definedName>
    <definedName name="comm2" hidden="1">{"PAGE 1",#N/A,FALSE,"WEST_OT"}</definedName>
    <definedName name="comm3" hidden="1">{"PAGE 1",#N/A,FALSE,"WEST_OT"}</definedName>
    <definedName name="Comment5" hidden="1">{#N/A,#N/A,FALSE,"OUT  AREC"}</definedName>
    <definedName name="Commentary" hidden="1">{#N/A,#N/A,FALSE,"OUT  AREC"}</definedName>
    <definedName name="Comments" hidden="1">{#N/A,#N/A,FALSE,"OUT  AREC"}</definedName>
    <definedName name="commrev2" hidden="1">{"PAGE 1",#N/A,FALSE,"WEST_OT"}</definedName>
    <definedName name="compresult" hidden="1">{"FCB_ALL",#N/A,FALSE,"FCB"}</definedName>
    <definedName name="compresults" hidden="1">{"FCB_ALL",#N/A,FALSE,"FCB"}</definedName>
    <definedName name="conflict" hidden="1">{#N/A,#N/A,FALSE,"HMF";#N/A,#N/A,FALSE,"FACIL";#N/A,#N/A,FALSE,"HMFINANCE";#N/A,#N/A,FALSE,"HMEUROPE";#N/A,#N/A,FALSE,"HHAB CONSO";#N/A,#N/A,FALSE,"PAB";#N/A,#N/A,FALSE,"MMC";#N/A,#N/A,FALSE,"THAI";#N/A,#N/A,FALSE,"SINPA";#N/A,#N/A,FALSE,"POLAND"}</definedName>
    <definedName name="Convenção" hidden="1">{"TotalGeralDespesasPorArea",#N/A,FALSE,"VinculosAccessEfetivo"}</definedName>
    <definedName name="copy" hidden="1">{#N/A,#N/A,FALSE,"SUMMARY (WK)";#N/A,#N/A,FALSE,"PayRun";#N/A,#N/A,FALSE,"SUMMARY";#N/A,#N/A,FALSE,"Pay"}</definedName>
    <definedName name="copy1" hidden="1">{#N/A,#N/A,FALSE,"Pharm";#N/A,#N/A,FALSE,"WWCM"}</definedName>
    <definedName name="COPY2" hidden="1">{#N/A,#N/A,FALSE,"Pharm";#N/A,#N/A,FALSE,"WWCM"}</definedName>
    <definedName name="copy233" hidden="1">{#N/A,#N/A,FALSE,"Pharm";#N/A,#N/A,FALSE,"WWCM"}</definedName>
    <definedName name="copy33" hidden="1">{#N/A,#N/A,FALSE,"Pharm";#N/A,#N/A,FALSE,"WWCM"}</definedName>
    <definedName name="copy38" hidden="1">{#N/A,#N/A,FALSE,"Pharm";#N/A,#N/A,FALSE,"WWCM"}</definedName>
    <definedName name="CopyCopy" hidden="1">{#N/A,#N/A,TRUE,"Cover";#N/A,#N/A,TRUE,"Header (ld)";#N/A,#N/A,TRUE,"T&amp;O By Region";#N/A,#N/A,TRUE,"Region Charts ";#N/A,#N/A,TRUE,"T&amp;O London";#N/A,#N/A,TRUE,"AD Report";#N/A,#N/A,TRUE,"Var by OU"}</definedName>
    <definedName name="Corporate" hidden="1">{#N/A,#N/A,FALSE,"Op_Stmt";#N/A,#N/A,FALSE,"Consol_Op_Stmt";#N/A,#N/A,FALSE,"rev_summ";#N/A,#N/A,FALSE,"Unit_Summ";#N/A,#N/A,FALSE,"EBIT_summ";#N/A,#N/A,FALSE,"RONA_NetAssets"}</definedName>
    <definedName name="costspend" hidden="1">{#N/A,#N/A,FALSE,"PIPE-FAC";#N/A,#N/A,FALSE,"PIPE-FAC"}</definedName>
    <definedName name="coun" hidden="1">{#N/A,#N/A,FALSE,"Assessment";#N/A,#N/A,FALSE,"Staffing";#N/A,#N/A,FALSE,"Hires";#N/A,#N/A,FALSE,"Assumptions"}</definedName>
    <definedName name="COUNT2" hidden="1">{#N/A,#N/A,FALSE,"Assessment";#N/A,#N/A,FALSE,"Staffing";#N/A,#N/A,FALSE,"Hires";#N/A,#N/A,FALSE,"Assumptions"}</definedName>
    <definedName name="COUNTRY" hidden="1">{#N/A,#N/A,FALSE,"Assessment";#N/A,#N/A,FALSE,"Staffing";#N/A,#N/A,FALSE,"Hires";#N/A,#N/A,FALSE,"Assumptions"}</definedName>
    <definedName name="Cover" hidden="1">#REF!</definedName>
    <definedName name="CPI2010to2020">#REF!</definedName>
    <definedName name="_xlnm.Criteria" localSheetId="10">#REF!</definedName>
    <definedName name="_xlnm.Criteria" localSheetId="24">#REF!</definedName>
    <definedName name="_xlnm.Criteria">#REF!</definedName>
    <definedName name="CrossWt">#REF!</definedName>
    <definedName name="Crystal_11_1_WEBI_ReportCrossTab" hidden="1">#REF!</definedName>
    <definedName name="Crystal_11_1_WEBI_Space" hidden="1">#REF!</definedName>
    <definedName name="Crystal_11_1_WEBI_VHeading" hidden="1">#REF!</definedName>
    <definedName name="Crystal_3_1_WEBI_Table" hidden="1">#REF!</definedName>
    <definedName name="Crystal_4_1_WEBI_Table" hidden="1">#REF!</definedName>
    <definedName name="Crystal_5_1_WEBI_ReportCrossTab" hidden="1">#REF!</definedName>
    <definedName name="Crystal_5_1_WEBI_Space" hidden="1">#REF!</definedName>
    <definedName name="Crystal_5_1_WEBI_VHeading" hidden="1">#REF!</definedName>
    <definedName name="Crystal_6_1_WEBI_Table" hidden="1">#REF!</definedName>
    <definedName name="Crystal_7_1_WEBI_DataGrid" hidden="1">#REF!</definedName>
    <definedName name="Crystal_7_1_WEBI_HHeading" hidden="1">#REF!</definedName>
    <definedName name="Crystal_7_1_WEBI_ReportCrossTab" hidden="1">#REF!</definedName>
    <definedName name="Crystal_7_1_WEBI_Space" hidden="1">#REF!</definedName>
    <definedName name="Crystal_7_1_WEBI_VHeading" hidden="1">#REF!</definedName>
    <definedName name="CS" hidden="1">{#N/A,#N/A,FALSE,"DirRpts_Sum";#N/A,#N/A,FALSE,"Exp_Adjmts";#N/A,#N/A,FALSE,"Advtg_Sum"}</definedName>
    <definedName name="CSZTFR">#REF!</definedName>
    <definedName name="CSZTPA" localSheetId="10">#REF!</definedName>
    <definedName name="CSZTPA" localSheetId="24">#REF!</definedName>
    <definedName name="CSZTPA">#REF!</definedName>
    <definedName name="CSZVTR">#REF!</definedName>
    <definedName name="CTFEBS" localSheetId="10">#REF!</definedName>
    <definedName name="CTFEBS" localSheetId="24">#REF!</definedName>
    <definedName name="CTFEBS">#REF!</definedName>
    <definedName name="CURRENT_DATE" localSheetId="10">#REF!</definedName>
    <definedName name="CURRENT_DATE" localSheetId="24">#REF!</definedName>
    <definedName name="CURRENT_DATE">#REF!</definedName>
    <definedName name="Current_Fiscal_Year">#REF!</definedName>
    <definedName name="cvb" hidden="1">{#N/A,#N/A,FALSE,"Aging Summary";#N/A,#N/A,FALSE,"Ratio Analysis";#N/A,#N/A,FALSE,"Test 120 Day Accts";#N/A,#N/A,FALSE,"Tickmarks"}</definedName>
    <definedName name="cvgh" hidden="1">{#N/A,#N/A,FALSE,"Aging Summary";#N/A,#N/A,FALSE,"Ratio Analysis";#N/A,#N/A,FALSE,"Test 120 Day Accts";#N/A,#N/A,FALSE,"Tickmarks"}</definedName>
    <definedName name="cvm" hidden="1">{#N/A,#N/A,FALSE,"Aging Summary";#N/A,#N/A,FALSE,"Ratio Analysis";#N/A,#N/A,FALSE,"Test 120 Day Accts";#N/A,#N/A,FALSE,"Tickmarks"}</definedName>
    <definedName name="Cwvu.GREY_ALL." hidden="1">#REF!</definedName>
    <definedName name="cx" hidden="1">{#N/A,#N/A,FALSE,"Aging Summary";#N/A,#N/A,FALSE,"Ratio Analysis";#N/A,#N/A,FALSE,"Test 120 Day Accts";#N/A,#N/A,FALSE,"Tickmarks"}</definedName>
    <definedName name="cxaa" hidden="1">{#N/A,#N/A,FALSE,"Adj Proj";#N/A,#N/A,FALSE,"Sheet1";#N/A,#N/A,FALSE,"LBO";#N/A,#N/A,FALSE,"LBOMER";#N/A,#N/A,FALSE,"WACC";#N/A,#N/A,FALSE,"DCF";#N/A,#N/A,FALSE,"DCFMER";#N/A,#N/A,FALSE,"Pooling";#N/A,#N/A,FALSE,"income";#N/A,#N/A,FALSE,"Offer"}</definedName>
    <definedName name="cxdd" hidden="1">{#N/A,#N/A,TRUE,"Summary";#N/A,#N/A,TRUE,"Financials"}</definedName>
    <definedName name="d" hidden="1">#REF!</definedName>
    <definedName name="da" hidden="1">{#N/A,#N/A,FALSE,"Loco1";#N/A,#N/A,FALSE,"Loco2";#N/A,#N/A,FALSE,"Loco3";#N/A,#N/A,FALSE,"Loco4";#N/A,#N/A,FALSE,"Loco5";#N/A,#N/A,FALSE,"Loco6";#N/A,#N/A,FALSE,"Loco7";#N/A,#N/A,FALSE,"Loco8";#N/A,#N/A,FALSE,"Loco9";#N/A,#N/A,FALSE,"Loco10";#N/A,#N/A,FALSE,"Loco11";#N/A,#N/A,FALSE,"Loco12"}</definedName>
    <definedName name="DAD" hidden="1">{#N/A,#N/A,FALSE,"REPORT"}</definedName>
    <definedName name="dadaasd" hidden="1">#REF!</definedName>
    <definedName name="daddffddfa" hidden="1">#REF!</definedName>
    <definedName name="DADF" hidden="1">{#N/A,#N/A,FALSE,"REPORT"}</definedName>
    <definedName name="daf" hidden="1">{#N/A,#N/A,FALSE,"1";#N/A,#N/A,FALSE,"2";#N/A,#N/A,FALSE,"16 - 17";#N/A,#N/A,FALSE,"18 - 19";#N/A,#N/A,FALSE,"26";#N/A,#N/A,FALSE,"27";#N/A,#N/A,FALSE,"28"}</definedName>
    <definedName name="dag" hidden="1">{"Total",#N/A,FALSE,"Six Fields";"PDP",#N/A,FALSE,"Six Fields";"PNP",#N/A,FALSE,"Six Fields";"PUD",#N/A,FALSE,"Six Fields";"Prob",#N/A,FALSE,"Six Fields"}</definedName>
    <definedName name="dakfkjafgkeaj" hidden="1">{#N/A,#N/A,FALSE,"Pharm";#N/A,#N/A,FALSE,"WWCM"}</definedName>
    <definedName name="dare" hidden="1">{#N/A,#N/A,FALSE,"Sheet1"}</definedName>
    <definedName name="DATA" localSheetId="10">#REF!</definedName>
    <definedName name="DATA" localSheetId="24">#REF!</definedName>
    <definedName name="DATA" localSheetId="1">#REF!</definedName>
    <definedName name="DATA">#REF!</definedName>
    <definedName name="DATA_01" hidden="1">#REF!</definedName>
    <definedName name="DATA_02" hidden="1">#REF!</definedName>
    <definedName name="DATA_03" hidden="1">#REF!</definedName>
    <definedName name="DATA_04" hidden="1">#REF!</definedName>
    <definedName name="DATA_05" hidden="1">#REF!</definedName>
    <definedName name="DATA_06" hidden="1">#REF!</definedName>
    <definedName name="DATA_07" hidden="1">#REF!</definedName>
    <definedName name="DATA_08" hidden="1">#REF!</definedName>
    <definedName name="_xlnm.Database">#REF!</definedName>
    <definedName name="dave" hidden="1">{"BUDGET ASSUMPTIONS",#N/A,FALSE,"MDT 97";"MAJOR EXPENDITURES",#N/A,FALSE,"MDT 97";"SCH100 MDT1",#N/A,FALSE,"MDT 97";"SCH100 MDT2",#N/A,FALSE,"MDT 97"}</definedName>
    <definedName name="David" hidden="1">{"IN1YEAR",#N/A,FALSE,"CAPITAL PHASING 97-98";"OVER1YEAR",#N/A,FALSE,"CAPITAL PHASING 97-98"}</definedName>
    <definedName name="dcf" hidden="1">{#N/A,#N/A,FALSE,"Acq-Val";#N/A,#N/A,FALSE,"Acq-Mult Val"}</definedName>
    <definedName name="DCoverage" hidden="1">{"histincome",#N/A,FALSE,"hyfins";"closing balance",#N/A,FALSE,"hyfins"}</definedName>
    <definedName name="dd" hidden="1">{#N/A,#N/A,FALSE,"IPO";#N/A,#N/A,FALSE,"DCF";#N/A,#N/A,FALSE,"LBO";#N/A,#N/A,FALSE,"MULT_VAL";#N/A,#N/A,FALSE,"Status Quo";#N/A,#N/A,FALSE,"Recap"}</definedName>
    <definedName name="ddd" hidden="1">#REF!</definedName>
    <definedName name="dddaz" hidden="1">{#N/A,#N/A,FALSE,"Pharm";#N/A,#N/A,FALSE,"WWCM"}</definedName>
    <definedName name="dddd" hidden="1">{#N/A,#N/A,FALSE,"Summary";#N/A,#N/A,FALSE,"Projections";#N/A,#N/A,FALSE,"Mkt Mults";#N/A,#N/A,FALSE,"DCF";#N/A,#N/A,FALSE,"Accr Dil";#N/A,#N/A,FALSE,"PIC LBO";#N/A,#N/A,FALSE,"MULT10_4";#N/A,#N/A,FALSE,"CBI LBO"}</definedName>
    <definedName name="ddddd" hidden="1">{#N/A,#N/A,FALSE,"Presentation by Unit";#N/A,#N/A,FALSE,"Presentation by BD";#N/A,#N/A,FALSE,"Presentation Split by Biggest U";#N/A,#N/A,FALSE,"Presentation Split by Area";#N/A,#N/A,FALSE,"Presentation Split by BD"}</definedName>
    <definedName name="dddddd" hidden="1">{#N/A,#N/A,FALSE,"Presentation by Unit";#N/A,#N/A,FALSE,"Presentation by BD";#N/A,#N/A,FALSE,"Presentation Split by Biggest U";#N/A,#N/A,FALSE,"Presentation Split by Area";#N/A,#N/A,FALSE,"Presentation Split by BD"}</definedName>
    <definedName name="dddddddd" hidden="1">{#N/A,#N/A,FALSE,"Presentation by Unit";#N/A,#N/A,FALSE,"Presentation by BD";#N/A,#N/A,FALSE,"Presentation Split by Biggest U";#N/A,#N/A,FALSE,"Presentation Split by Area";#N/A,#N/A,FALSE,"Presentation Split by BD"}</definedName>
    <definedName name="ddddddddd"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dddddddddddd" hidden="1">{0,#N/A,FALSE,0;0,#N/A,FALSE,0;0,#N/A,FALSE,0;0,#N/A,FALSE,0}</definedName>
    <definedName name="ddfdff" hidden="1">{#N/A,#N/A,FALSE,"Presentation by Unit";#N/A,#N/A,FALSE,"Presentation by BD";#N/A,#N/A,FALSE,"Presentation Split by Biggest U";#N/A,#N/A,FALSE,"Presentation Split by Area";#N/A,#N/A,FALSE,"Presentation Split by BD"}</definedName>
    <definedName name="ddxf" hidden="1">{"NOPCAPEVA",#N/A,FALSE,"Nopat";"FCFCSTAR",#N/A,FALSE,"FCFVAL";"EVAVL",#N/A,FALSE,"EVAVAL";"LEASE",#N/A,FALSE,"OpLease"}</definedName>
    <definedName name="debt_ratedBBB" hidden="1">{#N/A,#N/A,FALSE,"Aging Summary";#N/A,#N/A,FALSE,"Ratio Analysis";#N/A,#N/A,FALSE,"Test 120 Day Accts";#N/A,#N/A,FALSE,"Tickmarks"}</definedName>
    <definedName name="Dec95JobSched" hidden="1">{#N/A,#N/A,FALSE,"Job Sched"}</definedName>
    <definedName name="DecComICC" localSheetId="10">#REF!</definedName>
    <definedName name="DecComICC" localSheetId="24">#REF!</definedName>
    <definedName name="DecComICC">#REF!</definedName>
    <definedName name="DecComInstall" localSheetId="10">#REF!</definedName>
    <definedName name="DecComInstall" localSheetId="24">#REF!</definedName>
    <definedName name="DecComInstall">#REF!</definedName>
    <definedName name="dectax" hidden="1">{#N/A,#N/A,FALSE,"A";#N/A,#N/A,FALSE,"B"}</definedName>
    <definedName name="dede" hidden="1">{#N/A,#N/A,FALSE,"Pharm";#N/A,#N/A,FALSE,"WWCM"}</definedName>
    <definedName name="DEDED" hidden="1">{#N/A,#N/A,FALSE,"Card";#N/A,#N/A,FALSE,"Prav";#N/A,#N/A,FALSE,"Irbe";#N/A,#N/A,FALSE,"Plavix";#N/A,#N/A,FALSE,"Capt";#N/A,#N/A,FALSE,"Fosi"}</definedName>
    <definedName name="DEDEDZE" hidden="1">{#N/A,#N/A,FALSE,"Pharm";#N/A,#N/A,FALSE,"WWCM"}</definedName>
    <definedName name="DEDZD" hidden="1">{#N/A,#N/A,FALSE,"Pharm";#N/A,#N/A,FALSE,"WWCM"}</definedName>
    <definedName name="dee" hidden="1">{#N/A,#N/A,FALSE,"Trading-Mult ";#N/A,#N/A,FALSE,"Trading-Cap";#N/A,#N/A,FALSE,"Trading-Inc";#N/A,#N/A,FALSE,"Cash Flow";#N/A,#N/A,FALSE,"M&amp;A info"}</definedName>
    <definedName name="deee" hidden="1">{"Fecha_Setembro",#N/A,FALSE,"FECHAMENTO-2002 ";"Defer_Setembro",#N/A,FALSE,"DIFERIDO";"Pis_Setembro",#N/A,FALSE,"PIS COFINS";"Iss_Setembro",#N/A,FALSE,"ISS"}</definedName>
    <definedName name="Delete" hidden="1">#REF!</definedName>
    <definedName name="delete1" hidden="1">#REF!</definedName>
    <definedName name="delete10" hidden="1">#REF!</definedName>
    <definedName name="delete11" hidden="1">#REF!</definedName>
    <definedName name="delete12" hidden="1">#REF!</definedName>
    <definedName name="delete13" hidden="1">#REF!</definedName>
    <definedName name="delete14" hidden="1">#REF!</definedName>
    <definedName name="delete15" hidden="1">#REF!</definedName>
    <definedName name="delete2" hidden="1">#REF!</definedName>
    <definedName name="delete3" hidden="1">#REF!</definedName>
    <definedName name="delete4" hidden="1">#REF!</definedName>
    <definedName name="delete5" hidden="1">#REF!</definedName>
    <definedName name="delete6" hidden="1">#REF!</definedName>
    <definedName name="delete7" hidden="1">#REF!</definedName>
    <definedName name="delete8" hidden="1">#REF!</definedName>
    <definedName name="delete9" hidden="1">#REF!</definedName>
    <definedName name="delta" hidden="1">{"SUMMARY",#N/A,FALSE,"Summary"}</definedName>
    <definedName name="dep" hidden="1">{#N/A,#N/A,FALSE,"final"}</definedName>
    <definedName name="dep_1" hidden="1">{#N/A,#N/A,FALSE,"final"}</definedName>
    <definedName name="deposits" hidden="1">{"BUDGET ASSUMPTIONS",#N/A,FALSE,"MDT 97";"MAJOR EXPENDITURES",#N/A,FALSE,"MDT 97";"SCH100 MDT1",#N/A,FALSE,"MDT 97";"SCH100 MDT2",#N/A,FALSE,"MDT 97"}</definedName>
    <definedName name="Designer" hidden="1">"Designer: Eric Desart - ATP functions translated by the 'Analysis Toolpak Translator 7.0' MS Excel Utility."</definedName>
    <definedName name="Detail" localSheetId="10">#REF!</definedName>
    <definedName name="Detail" localSheetId="24">#REF!</definedName>
    <definedName name="Detail">#REF!</definedName>
    <definedName name="dev_tech" hidden="1">#REF!</definedName>
    <definedName name="DEZLFEZKLHF" hidden="1">{#N/A,#N/A,FALSE,"Pharm";#N/A,#N/A,FALSE,"WWCM"}</definedName>
    <definedName name="df" hidden="1">{#N/A,#N/A,FALSE,"Aging Summary";#N/A,#N/A,FALSE,"Ratio Analysis";#N/A,#N/A,FALSE,"Test 120 Day Accts";#N/A,#N/A,FALSE,"Tickmarks"}</definedName>
    <definedName name="dfadsth" hidden="1">{"AnnInc",#N/A,TRUE,"Inc";"QtrInc1",#N/A,TRUE,"Inc";"Balance",#N/A,TRUE,"Bal";"Cflow",#N/A,TRUE,"Cash"}</definedName>
    <definedName name="dfasdf" hidden="1">{#N/A,#N/A,FALSE,"Financiel overview AOP";#N/A,#N/A,FALSE,"Operating P&amp;L AOP";#N/A,#N/A,FALSE,"Revenue by product";#N/A,#N/A,FALSE,"Revenue &amp; STD Marign Prod.";#N/A,#N/A,FALSE,"Std. Margin";#N/A,#N/A,FALSE,"Employees by Function";#N/A,#N/A,FALSE,"R&amp;D Costs";#N/A,#N/A,FALSE,"Inventory";#N/A,#N/A,FALSE,"Order Intake by Area";#N/A,#N/A,FALSE,"Backlog by area";#N/A,#N/A,FALSE,"Backlog by customer";#N/A,#N/A,FALSE,"Revenue by Area"}</definedName>
    <definedName name="dfasdfa" hidden="1">{#N/A,#N/A,FALSE,"Presentation by Unit";#N/A,#N/A,FALSE,"Presentation by BD";#N/A,#N/A,FALSE,"Presentation Split by Biggest U";#N/A,#N/A,FALSE,"Presentation Split by Area";#N/A,#N/A,FALSE,"Presentation Split by BD"}</definedName>
    <definedName name="dfasdfadfasd" hidden="1">{#N/A,#N/A,FALSE,"Presentation by Unit";#N/A,#N/A,FALSE,"Presentation by BD";#N/A,#N/A,FALSE,"Presentation Split by Biggest U";#N/A,#N/A,FALSE,"Presentation Split by Area";#N/A,#N/A,FALSE,"Presentation Split by BD"}</definedName>
    <definedName name="dfasdfasdf" hidden="1">{#N/A,#N/A,FALSE,"2Q Revenue to go Regions";#N/A,#N/A,FALSE,"3Q Revenue to go Regions";#N/A,#N/A,FALSE,"4Q Revenue to go Regions";#N/A,#N/A,FALSE,"1996 Revenue to go Regions";#N/A,#N/A,FALSE,"USD 2Q Revenue to go Regions";#N/A,#N/A,FALSE,"USD 3Q Revenue to go Regions";#N/A,#N/A,FALSE,"USD 4Q Revenue to go Regions";#N/A,#N/A,FALSE,"USD 1996 Revenue to go Regions"}</definedName>
    <definedName name="dfasdfasdfe"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dfasdfsa"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dfasdfsadf" hidden="1">{#N/A,#N/A,FALSE,"2Q Revenue to go Regions";#N/A,#N/A,FALSE,"3Q Revenue to go Regions";#N/A,#N/A,FALSE,"4Q Revenue to go Regions";#N/A,#N/A,FALSE,"1996 Revenue to go Regions";#N/A,#N/A,FALSE,"USD 2Q Revenue to go Regions";#N/A,#N/A,FALSE,"USD 3Q Revenue to go Regions";#N/A,#N/A,FALSE,"USD 4Q Revenue to go Regions";#N/A,#N/A,FALSE,"USD 1996 Revenue to go Regions"}</definedName>
    <definedName name="dfasdsa" hidden="1">{#N/A,#N/A,FALSE,"Cover Sheet";#N/A,#N/A,FALSE,"Key Indicators";#N/A,#N/A,FALSE,"Orders Summary";#N/A,#N/A,FALSE,"ORDERS TREND GRAPH";#N/A,#N/A,FALSE,"Revenue Summary";#N/A,#N/A,FALSE,"REVENUE TREND GRAPH";#N/A,#N/A,FALSE,"Revenue Actions";#N/A,#N/A,FALSE,"BACKLOG ANALYSIS";#N/A,#N/A,FALSE,"Keys to Success"}</definedName>
    <definedName name="dfd" hidden="1">{#N/A,#N/A,FALSE,"Presentation by Unit";#N/A,#N/A,FALSE,"Presentation by BD";#N/A,#N/A,FALSE,"Presentation Split by Biggest U";#N/A,#N/A,FALSE,"Presentation Split by Area";#N/A,#N/A,FALSE,"Presentation Split by BD"}</definedName>
    <definedName name="dfda" hidden="1">{"SUMMARY",#N/A,FALSE,"Summary"}</definedName>
    <definedName name="DFDD" hidden="1">{#N/A,#N/A,FALSE,"REPORT"}</definedName>
    <definedName name="dfddfddf" hidden="1">{#N/A,#N/A,FALSE,"Presentation by Unit";#N/A,#N/A,FALSE,"Presentation by BD";#N/A,#N/A,FALSE,"Presentation Split by Biggest U";#N/A,#N/A,FALSE,"Presentation Split by Area";#N/A,#N/A,FALSE,"Presentation Split by BD"}</definedName>
    <definedName name="dfdf" hidden="1">{#N/A,#N/A,FALSE,"Financiel overview AOP";#N/A,#N/A,FALSE,"Operating P&amp;L AOP";#N/A,#N/A,FALSE,"Revenue by product";#N/A,#N/A,FALSE,"Revenue &amp; STD Marign Prod.";#N/A,#N/A,FALSE,"Std. Margin";#N/A,#N/A,FALSE,"Employees by Function";#N/A,#N/A,FALSE,"R&amp;D Costs";#N/A,#N/A,FALSE,"Inventory";#N/A,#N/A,FALSE,"Order Intake by Area";#N/A,#N/A,FALSE,"Backlog by area";#N/A,#N/A,FALSE,"Backlog by customer";#N/A,#N/A,FALSE,"Revenue by Area"}</definedName>
    <definedName name="dfdfd" hidden="1">{#N/A,#N/A,FALSE,"OUT  AREC"}</definedName>
    <definedName name="dfdfdf" hidden="1">{#N/A,#N/A,FALSE,"Presentation by Unit";#N/A,#N/A,FALSE,"Presentation by BD";#N/A,#N/A,FALSE,"Presentation Split by Biggest U";#N/A,#N/A,FALSE,"Presentation Split by Area";#N/A,#N/A,FALSE,"Presentation Split by BD"}</definedName>
    <definedName name="dfdfdfd" hidden="1">{#N/A,#N/A,FALSE,"AD_Purchase";#N/A,#N/A,FALSE,"Credit";#N/A,#N/A,FALSE,"PF Acquisition";#N/A,#N/A,FALSE,"PF Offering"}</definedName>
    <definedName name="dfds" hidden="1">#REF!</definedName>
    <definedName name="dfegf" hidden="1">{"'MVS'!$A$5:$O$716"}</definedName>
    <definedName name="dfere" hidden="1">{"ReportTop",#N/A,FALSE,"report top"}</definedName>
    <definedName name="dffasad" hidden="1">#REF!</definedName>
    <definedName name="dfg" hidden="1">{#N/A,#N/A,FALSE,"Aging Summary";#N/A,#N/A,FALSE,"Ratio Analysis";#N/A,#N/A,FALSE,"Test 120 Day Accts";#N/A,#N/A,FALSE,"Tickmarks"}</definedName>
    <definedName name="dfgdfg"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dfgdfgdfg" hidden="1">{#N/A,#N/A,FALSE,"Assump";#N/A,#N/A,FALSE,"Income";#N/A,#N/A,FALSE,"Balance";#N/A,#N/A,FALSE,"DCF Pump";#N/A,#N/A,FALSE,"Trans Assump";#N/A,#N/A,FALSE,"Combined Income";#N/A,#N/A,FALSE,"Combined Balance"}</definedName>
    <definedName name="dfh" hidden="1">{#N/A,#N/A,FALSE,"Aging Summary";#N/A,#N/A,FALSE,"Ratio Analysis";#N/A,#N/A,FALSE,"Test 120 Day Accts";#N/A,#N/A,FALSE,"Tickmarks"}</definedName>
    <definedName name="dfr" hidden="1">{#N/A,#N/A,FALSE,"Pharm";#N/A,#N/A,FALSE,"WWCM"}</definedName>
    <definedName name="dfsa" hidden="1">#REF!</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dsa" hidden="1">#REF!</definedName>
    <definedName name="dfsdfsdfsdfsdf" hidden="1">{#N/A,#N/A,FALSE,"Presentation by Unit";#N/A,#N/A,FALSE,"Presentation by BD";#N/A,#N/A,FALSE,"Presentation Split by Biggest U";#N/A,#N/A,FALSE,"Presentation Split by Area";#N/A,#N/A,FALSE,"Presentation Split by BD"}</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xpcBuild" hidden="1">1528</definedName>
    <definedName name="DfxpcCommentEnabled" hidden="1">#REF!</definedName>
    <definedName name="DfxpcEnabledCommentsForm" hidden="1">#REF!</definedName>
    <definedName name="DfxpcVersion" hidden="1">"5.70"</definedName>
    <definedName name="DIFAL"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diretos" hidden="1">{"Fecha_Novembro",#N/A,FALSE,"FECHAMENTO-2002 ";"Defer_Novembro",#N/A,FALSE,"DIFERIDO";"Pis_Novembro",#N/A,FALSE,"PIS COFINS";"Iss_Novembro",#N/A,FALSE,"ISS"}</definedName>
    <definedName name="DISC_RATE">#REF!</definedName>
    <definedName name="discount_rate" localSheetId="14">#REF!</definedName>
    <definedName name="discount_rate" localSheetId="15">#REF!</definedName>
    <definedName name="discount_rate" localSheetId="16">#REF!</definedName>
    <definedName name="discount_rate">#REF!</definedName>
    <definedName name="DiscountFact">#REF!</definedName>
    <definedName name="DiscountRates" localSheetId="16">'E. Davis-SafetyAnalysis'!#REF!</definedName>
    <definedName name="DiscountYear" localSheetId="10">#REF!</definedName>
    <definedName name="DiscountYear" localSheetId="24">#REF!</definedName>
    <definedName name="DiscountYear">#REF!</definedName>
    <definedName name="DivergeWt">#REF!</definedName>
    <definedName name="djksljd" hidden="1">{#N/A,#N/A,FALSE,"Other";#N/A,#N/A,FALSE,"Ace";#N/A,#N/A,FALSE,"Derm"}</definedName>
    <definedName name="dkgahirghigf" hidden="1">{#N/A,#N/A,FALSE,"Pharm";#N/A,#N/A,FALSE,"WWCM"}</definedName>
    <definedName name="dkjfkj" hidden="1">{"Inc_standard",#N/A,TRUE,"Inc"}</definedName>
    <definedName name="dl" hidden="1">{#N/A,#N/A,FALSE,"Sheet1"}</definedName>
    <definedName name="DME_Dirty" hidden="1">"False"</definedName>
    <definedName name="DME_LocalFile" hidden="1">"True"</definedName>
    <definedName name="doh" hidden="1">{#N/A,#N/A,FALSE,"TS";#N/A,#N/A,FALSE,"Combo";#N/A,#N/A,FALSE,"FAIR";#N/A,#N/A,FALSE,"RBC";#N/A,#N/A,FALSE,"xxxx";#N/A,#N/A,FALSE,"A_D";#N/A,#N/A,FALSE,"WACC";#N/A,#N/A,FALSE,"DCF";#N/A,#N/A,FALSE,"LBO";#N/A,#N/A,FALSE,"AcqMults";#N/A,#N/A,FALSE,"CompMults"}</definedName>
    <definedName name="dolly" hidden="1">#REF!</definedName>
    <definedName name="DRate" localSheetId="10">#REF!</definedName>
    <definedName name="DRate" localSheetId="24">#REF!</definedName>
    <definedName name="DRate">#REF!</definedName>
    <definedName name="DRE" hidden="1">{#N/A,#N/A,FALSE,"Aging Summary";#N/A,#N/A,FALSE,"Ratio Analysis";#N/A,#N/A,FALSE,"Test 120 Day Accts";#N/A,#N/A,FALSE,"Tickmarks"}</definedName>
    <definedName name="DRTF" localSheetId="10">#REF!</definedName>
    <definedName name="DRTF" localSheetId="24">#REF!</definedName>
    <definedName name="DRTF">#REF!</definedName>
    <definedName name="DRTI" localSheetId="10">#REF!</definedName>
    <definedName name="DRTI" localSheetId="24">#REF!</definedName>
    <definedName name="DRTI">#REF!</definedName>
    <definedName name="DRTP">#REF!</definedName>
    <definedName name="DRVF">#REF!</definedName>
    <definedName name="DRVI">#REF!</definedName>
    <definedName name="DRVP">#REF!</definedName>
    <definedName name="ds" hidden="1">{#N/A,#N/A,FALSE,"Aging Summary";#N/A,#N/A,FALSE,"Ratio Analysis";#N/A,#N/A,FALSE,"Test 120 Day Accts";#N/A,#N/A,FALSE,"Tickmarks"}</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d" hidden="1">#REF!</definedName>
    <definedName name="dsfsffss" hidden="1">{#N/A,#N/A,FALSE,"Pharm";#N/A,#N/A,FALSE,"WWCM"}</definedName>
    <definedName name="DSHiddenYear1" hidden="1">#REF!</definedName>
    <definedName name="DSHiddenYear2" hidden="1">#REF!</definedName>
    <definedName name="DSHiddenYear3" hidden="1">#REF!</definedName>
    <definedName name="DSHiddenYear4" hidden="1">#REF!</definedName>
    <definedName name="DSIndHiddenYear1" hidden="1">#REF!</definedName>
    <definedName name="DSIndHiddenYear2" hidden="1">#REF!</definedName>
    <definedName name="DSIndHiddenYear3" hidden="1">#REF!</definedName>
    <definedName name="DSIndHiddenYear4" hidden="1">#REF!</definedName>
    <definedName name="DSIndHistHiddenYear1" hidden="1">#REF!</definedName>
    <definedName name="DSIndHistHiddenYear2" hidden="1">#REF!</definedName>
    <definedName name="DSIndHistHiddenYear3" hidden="1">#REF!</definedName>
    <definedName name="DSIndHistHiddenYear4" hidden="1">#REF!</definedName>
    <definedName name="DSIndHistHiddenYear5" hidden="1">#REF!</definedName>
    <definedName name="DTTRAINS">#REF!</definedName>
    <definedName name="duck" hidden="1">{"'Grill_Objective'!$A$1:$AF$101"}</definedName>
    <definedName name="dwcwc" hidden="1">{#N/A,#N/A,FALSE,"Assump";#N/A,#N/A,FALSE,"Income";#N/A,#N/A,FALSE,"Balance";#N/A,#N/A,FALSE,"DCF Pump";#N/A,#N/A,FALSE,"Trans Assump";#N/A,#N/A,FALSE,"Combined Income";#N/A,#N/A,FALSE,"Combined Balance"}</definedName>
    <definedName name="dyfhn" hidden="1">{#N/A,#N/A,FALSE,"Aging Summary";#N/A,#N/A,FALSE,"Ratio Analysis";#N/A,#N/A,FALSE,"Test 120 Day Accts";#N/A,#N/A,FALSE,"Tickmarks"}</definedName>
    <definedName name="dyfhna" hidden="1">{#N/A,#N/A,FALSE,"Aging Summary";#N/A,#N/A,FALSE,"Ratio Analysis";#N/A,#N/A,FALSE,"Test 120 Day Accts";#N/A,#N/A,FALSE,"Tickmarks"}</definedName>
    <definedName name="e" hidden="1">{"Total",#N/A,FALSE,"IndivPort";"Tilbury",#N/A,FALSE,"IndivPort";"Purfleet",#N/A,FALSE,"IndivPort";"Seaforth",#N/A,FALSE,"IndivPort";"Repo",#N/A,FALSE,"IndivPort";"Alcan",#N/A,FALSE,"IndivPort";"Bulk",#N/A,FALSE,"IndivPort";"Thamesport",#N/A,FALSE,"IndivPort";"Soton",#N/A,FALSE,"IndivPort";"Felixstowe",#N/A,FALSE,"IndivPort"}</definedName>
    <definedName name="eaf" hidden="1">{"AnnInc",#N/A,TRUE,"Inc";"QtrInc1",#N/A,TRUE,"Inc";"Balance",#N/A,TRUE,"Bal";"Cflow",#N/A,TRUE,"Cash"}</definedName>
    <definedName name="eare" hidden="1">{"FCB_ALL",#N/A,FALSE,"FCB"}</definedName>
    <definedName name="earea" hidden="1">{#N/A,#N/A,FALSE,"Sheet1"}</definedName>
    <definedName name="eareare" hidden="1">{"FCB_ALL",#N/A,FALSE,"FCB"}</definedName>
    <definedName name="earer" hidden="1">{#N/A,#N/A,FALSE,"Sheet1"}</definedName>
    <definedName name="eas" hidden="1">{"NOPCAPEVA",#N/A,FALSE,"Nopat";"FCFCSTAR",#N/A,FALSE,"FCFVAL";"EVAVL",#N/A,FALSE,"EVAVAL";"LEASE",#N/A,FALSE,"OpLease"}</definedName>
    <definedName name="ebitda" hidden="1">#REF!</definedName>
    <definedName name="ed" hidden="1">{#N/A,#N/A,TRUE,"Assumptions";#N/A,#N/A,TRUE,"Revenue &amp; Direct Expense";#N/A,#N/A,TRUE,"Indirect Expense"}</definedName>
    <definedName name="ee" hidden="1">{"Monthly Detail",#N/A,FALSE,"Direct Ship Fcst"}</definedName>
    <definedName name="eee" hidden="1">{#N/A,#N/A,FALSE,"Aging Summary";#N/A,#N/A,FALSE,"Ratio Analysis";#N/A,#N/A,FALSE,"Test 120 Day Accts";#N/A,#N/A,FALSE,"Tickmarks"}</definedName>
    <definedName name="eeee" hidden="1">{"'Sheet1'!$A$1:$I$89"}</definedName>
    <definedName name="eeeee" hidden="1">{#N/A,#N/A,FALSE,"Pharm";#N/A,#N/A,FALSE,"WWCM"}</definedName>
    <definedName name="eer" hidden="1">{"IN1YEAR",#N/A,FALSE,"CAPITAL PHASING 97-98";"OVER1YEAR",#N/A,FALSE,"CAPITAL PHASING 97-98"}</definedName>
    <definedName name="eere" hidden="1">{"IN1YEAR",#N/A,FALSE,"CAPITAL PHASING 97-98";"OVER1YEAR",#N/A,FALSE,"CAPITAL PHASING 97-98"}</definedName>
    <definedName name="efg" hidden="1">{"'debtors'!$A$1:$I$305","'debtors'!$A$1:$J$285"}</definedName>
    <definedName name="egfh"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ehdg" hidden="1">{#N/A,#N/A,FALSE,"Jan"}</definedName>
    <definedName name="ehdg1" hidden="1">{#N/A,#N/A,FALSE,"Jan"}</definedName>
    <definedName name="ehdg1b" hidden="1">{#N/A,#N/A,FALSE,"Jan"}</definedName>
    <definedName name="ehdg2" hidden="1">{#N/A,#N/A,FALSE,"Jan"}</definedName>
    <definedName name="ejkfgkjze" hidden="1">{#N/A,#N/A,FALSE,"Pharm";#N/A,#N/A,FALSE,"WWCM"}</definedName>
    <definedName name="ELIMLUCRO_1" hidden="1">{TRUE,TRUE,-1.25,-15.5,484.5,278.25,FALSE,FALSE,TRUE,FALSE,0,3,#N/A,574,#N/A,6.75,22.5714285714286,1,FALSE,FALSE,3,TRUE,1,FALSE,100,"Swvu.ELIMLUCRO.","ACwvu.ELIMLUCRO.",#N/A,FALSE,FALSE,0,0,0,0,2,"","",FALSE,FALSE,FALSE,FALSE,1,90,#N/A,#N/A,"=R1C1:R650C11",FALSE,#N/A,#N/A,FALSE,FALSE,FALSE,1,65532,65532,FALSE,FALSE,TRUE,TRUE,TRUE}</definedName>
    <definedName name="emir" hidden="1">{#N/A,#N/A,FALSE,"Aging Summary";#N/A,#N/A,FALSE,"Ratio Analysis";#N/A,#N/A,FALSE,"Test 120 Day Accts";#N/A,#N/A,FALSE,"Tickmarks"}</definedName>
    <definedName name="end_year" localSheetId="14">#REF!</definedName>
    <definedName name="end_year" localSheetId="15">#REF!</definedName>
    <definedName name="end_year" localSheetId="16">#REF!</definedName>
    <definedName name="end_year">#REF!</definedName>
    <definedName name="End_Year_on_Year_RPI_Forecast" hidden="1">#REF!</definedName>
    <definedName name="ENDING" localSheetId="10">#REF!</definedName>
    <definedName name="ENDING" localSheetId="24">#REF!</definedName>
    <definedName name="ENDING" localSheetId="1">#REF!</definedName>
    <definedName name="ENDING">#REF!</definedName>
    <definedName name="Eng" hidden="1">{"PAGE 1",#N/A,FALSE,"WEST_OT"}</definedName>
    <definedName name="ENG_BI_EXE_NAME" hidden="1">"BICORE.EXE"</definedName>
    <definedName name="ENG_BI_EXEC_CMD_ARGS" hidden="1">"03304607807808310008509207808203605007003304907412708906908707207908410406808007306906512505112706312512707306708509308007306605313413009611212310611910211610507306609207808209007408306207006908008207908709108905109208308709708805509105413413209511611"</definedName>
    <definedName name="ENG_BI_EXEC_CMD_ARGS_2" hidden="1">"91061191011161050730660760720850650850800720661200551230541341320951161191061191011161050730660940900700820700831021171111181211051191120851191061151261270951161191051271041171010770670810700830870920790910770610870720830660810580530550510680560490480"</definedName>
    <definedName name="ENG_BI_EXEC_CMD_ARGS_3" hidden="1">"68050050055059060058059058065056063056055060053054053064055066066057050068051051053059058054059058062052063055049054063050052058059059055050059058053053064050058054059059063054063054051054063049058062059064055060050058053060057057063055049059134123099"</definedName>
    <definedName name="ENG_BI_EXEC_CMD_ARGS_4" hidden="1">"117118099112105103081065087078068079077070062106110129128079091077069086074069081069082069082083070056126"</definedName>
    <definedName name="ENG_BI_GEN_LIC" hidden="1">"1"</definedName>
    <definedName name="ENG_BI_GEN_LIC_WS" hidden="1">"True"</definedName>
    <definedName name="ENG_BI_LANG_CODE" hidden="1">"en"</definedName>
    <definedName name="ENG_BI_LBI" hidden="1">"2G93DK77ZP"</definedName>
    <definedName name="ENG_BI_TLA" hidden="1">"176;163;95;118;158;108;46;172;160;82;18;204;113;44;72;103;156;132;67;188;154;213;227;100;222;158;264;38;98;205;91;261"</definedName>
    <definedName name="ENG_BI_TLA2" hidden="1">"152;120;133;91;249;21;39;191;31;68;207;73;225;167;47;216;175;109;105;194;178;125;73;16;103;190;84;195;53;158;61;126"</definedName>
    <definedName name="Eno_TM" localSheetId="10">#REF!</definedName>
    <definedName name="Eno_TM" localSheetId="24">#REF!</definedName>
    <definedName name="Eno_TM">#REF!</definedName>
    <definedName name="Eno_Tons" localSheetId="10">#REF!</definedName>
    <definedName name="Eno_Tons" localSheetId="24">#REF!</definedName>
    <definedName name="Eno_Tons">#REF!</definedName>
    <definedName name="enrique" hidden="1">{#N/A,#N/A,FALSE,"Aging Summary";#N/A,#N/A,FALSE,"Ratio Analysis";#N/A,#N/A,FALSE,"Test 120 Day Accts";#N/A,#N/A,FALSE,"Tickmarks"}</definedName>
    <definedName name="EnterpriseGroupby" hidden="1">"N"</definedName>
    <definedName name="EnterpriseReport" hidden="1">FALSE</definedName>
    <definedName name="Epansion_Factor" localSheetId="14">#REF!</definedName>
    <definedName name="Epansion_Factor" localSheetId="15">#REF!</definedName>
    <definedName name="Epansion_Factor" localSheetId="16">#REF!</definedName>
    <definedName name="Epansion_Factor">#REF!</definedName>
    <definedName name="EPMWorkbookOptions_1" hidden="1">"SAEAAB|LCAAAAAAABADtvQdgHEmWJSYvbcp7f0r1StfgdKEIgGATJNiQQBDswYjN5pLsHWlHIymrKoHKZVZlXWYWQMztnbz33nvvvffee||997o7nU4n99//P1xmZAFs9s5K2smeIYCqyB8/fnwfPyIe/x7vFmV6mddNUS0/|2h3vPNRmi|n1axYXnz20bo939799KPf4|g3Th5/t6rfTqrq7Zerlpo2Kb23bB69a4rPPpq37erR3btXV1fjq3v"</definedName>
    <definedName name="EPMWorkbookOptions_10" hidden="1">"/A/jlqQ44TwAA"</definedName>
    <definedName name="EPMWorkbookOptions_11" hidden="1">"UMlLZ|/iOyOLJQhoL|t3P//|tE|X|Pnnr18s3JV6|IwCe/zw9RVz34f7eu8ohCTEf/O/3q//MLbt8YLZ7/fz6N/f8e6Xtz9sXpD1HsDv7fLXagRqjv93Z298a0UPD/dY77Rily70cU6VBkd/zzOgkSo8nOp///oMn/e3T1F6fHr796dfr6h6ivH/6/W18biohf8PL01dmXT89|5B28V6MAm3ijx3ePV6uymGYtwbGfB5|a5gStWi4JcfrsadZm5"</definedName>
    <definedName name="EPMWorkbookOptions_12" hidden="1">"uPop/S5UG1RLpvPPpq37erR3bttvlit62Jc1Rd3v2ry2uE0ftfMPjr6/Z|9/OL3f/Ly5MV3d3d|/|/pS|vm09Vkle3ce3RA4dndJlvdnaymd7//|3/v5csv6F9aMKF/z7OyyYk9ApZ47A/jPXHxaBQjkR0iFsc73QpZHOk7zOJ/9e1iNsuXdiabDU03sMLreXXVkXtw6eO7kS82vcqjiLwZkbPbqbvbtRpQik|||iGqw53/d6vDJ1|FRvjZq52f"</definedName>
    <definedName name="EPMWorkbookOptions_13" hidden="1">"t6vpXVr8/8IX|aaI8fq7O/|fXyT|pmjx|ZMfCYldhHn|/31afIPek4/m1zBNJ8dvTj//8tUHpDV3dvbJnbm9fdr9f7d9MgQJmY5co98faZb/rzPeN0uV4yc/okqfKm9OX7/5/e1XtyGNwP95QJrjkzdf/fz1cDYK0f/nfZ3/F9m0r16/|fKL01df26bdu3f//v7|/u1t2t7/y22aEqTDeM|f//7mm9f/X|e|b5Y0L760lPn/OmH|3yOWT4/fHL9"</definedName>
    <definedName name="EPMWorkbookOptions_14" hidden="1">"|dfK1pfLTB7s7BwcPbi|V9/7fLZVKj14KAJ/9f5zpvlGS0DreV29|RJEuRX7/lyc/oopPlZMvKUg7fvqd/68T5f89Gpui3uOTky|/evHmayttSg98|um9e||RH9j/f7fWdjQJue/p893dn7|R8DBVHj58|PNWTQ1R5Se/fP7VF6e//|evvvzum2//iDhdNb67e2/nR1QJqfLy|e7/DwTp/z2mjaj8e319o/bei7L3/99t1ECNDr/RJ7//z|v1yA"</definedName>
    <definedName name="EPMWorkbookOptions_15" hidden="1">"hNvtz9|WzN|gR5cvIjgnTzRvjw|PPTH9HEY5K9/x8wyf|LTNerL59|dfIBIdl7W69P/19uvYQg/ey2fvHzNrkdJQx0lH7|I7I4slCigv63c1//v7Nz8CPyeOTZ29nZEwrt0//3DvZ|RJ4h8rw/Yf7fRZj/91i6Vy/fnHz1ioh88vv8EK3dg/93WzuPKMR49L/nP2|Xi3qkOP3q//Prtd8YLb56/fT/67T4f48menP2xekPUQUd/L9bBYEaXfu3u"</definedName>
    <definedName name="EPMWorkbookOptions_16" hidden="1">"zemZcn/r3PcN0qRez|iSIci939EkY7X|OBHFOnwyO74/xdp5//32K4vTo9ff/Xq9PUP0X49/H|3/TIUEUfp5emrsy|fnv1/3ov|BjnuFo0CbOKNHt89Xq3KYpq1BMd|HnxqmhO0arkkxOmzp1mb8cf|h2|q7uAfv8rP67yZf7n8cpUvj86zsskf3w0/5HYnZZ7VAPrl8nV2mR|BxgS68yk3/W5Vv51U1VtizpapaMD2vwjbX8140lzDL1cyvP8H"</definedName>
    <definedName name="EPMWorkbookOptions_17" hidden="1">"s51Nn9uvAAA="</definedName>
    <definedName name="EPMWorkbookOptions_2" hidden="1">"jqr64u7ezs3v39/7i|evpPF9k28WyabPlNP/IvjW7|a2PqNc0ffwqP6/zZv7l8stVvjw6z8omf3w3/JDbnZR5Vj/N2uzL5evsMjctux9zWzOWl3XV5tM2n5nW/S/C9lez9C6IYRsqNY7|H0p|MExIAQAA"</definedName>
    <definedName name="EPMWorkbookOptions_3" hidden="1">"Qt5HEUS|8OfvXtYjbLl0|LRb5sGNHhpg7JJmhDrV7PqysL46Qqq/qordf547uRLza9yqOIvNkbnb5ILNDm79pn2WVVFy3hxTMhL/e|u8X7z4q6aT0E4t93AFkshwl021Z|u6|WxS9a5zzy45OTp6dvjs|eP74b|3oTFKE5ifL9nd17B7segNhs8Ltf1rO8Ptp5fFd|iUJvVmV2/bKuVnndXh/t3v/0/nk|Od||/|lsf3t/7/zh9sH9PN/eyfK9/"</definedName>
    <definedName name="EPMWorkbookOptions_4" hidden="1">"dnkwf6DyT30HL4VAfw8a9rXeUlSnc||yBcTUk6RZiFbRhtQE3nfI9P3LBm/P/7ey|NXpy/efHuXfn3z5Zvj57//87MXp7//2ZvTL16TIPfeHejj20VeZ/V0fu2apqQXHy2L8rOPwEYfdeTJezcyk7d79/Hdm0b/jZKHCfPi6Y|oEqHK8f/XqfL47m1EztMaP5s67suvXryxBu3rKrqdnX0y17fXc7v/v9RzHilDvn35fPfBw4OHb/6/zrg/S7TZ"</definedName>
    <definedName name="EPMWorkbookOptions_5" hidden="1">"3d37EWX6lDl|/fqrL16|Ofvyxc9n6zhInqdgnN0fUWZApP6/r23|32MmT47fnH7|5avf52sbyHv37t/f39|/vYHc|/|fgTRE7Ci5Jy9//72d3f3f/zvHL746pm//P8603zB1Tt58dfz8RzTpcsyTr35Eky5NTn7yRzTxafLFF89|/9enL/|/TpT/F1nBbx|/eHH69dNhnz7Y3Tk4eHB7I3jv/4dGUGgYy4XpVz9vff1NpPny|c/bVNgGsjx7/fN"</definedName>
    <definedName name="EPMWorkbookOptions_6" hidden="1">"X5ceo8qPMYNjsVq2GlP1Xr998|cXpq6|t7Skn|Omn9|69R1Jw//|H6l6p2PHWnpNK029|/qr7KGlefGkp8/9Lwnxtwnz|5Pff2Xnw/3Wa/L9Hvz09fnP8|suvXn3Iqsd7L|/e//|fhnN0jHgor05ffvnqzdmLz/|/zrffNHVOvnz18vc/e/H/|eD0m6bLc1rwoEWP3//V6cmXP3n68zcbOEQf8hy|pGzHz|cloSHSkDR99eb3f3nyo2WPoNmtWs"</definedName>
    <definedName name="EPMWorkbookOptions_7" hidden="1">"WHc0SkPXvz9Rc93t8|fvr/P/soNHSsuse|3M/b9e4uOSC5pz9vk/kx5nj26kfM4THHkxfPv/0TPyKI448nz5989f95Dvl/j417eXzye/0QLdyD//9ZOFAwlFl88vtzAPj/dT795mjy5GT34cOH/593Tr85gnz5Znd3h5LEO7s/oonHJAcPd3b2fkQTT5l88f8Lwfl/kcV79eXTr07e/BCN3sH/D42eELGXnfn99Yuft|mZKGF2dn9/Wr948fvv7"</definedName>
    <definedName name="EPMWorkbookOptions_8" hidden="1">"v/|9x7|iDIeZfZ2dg529u7d/xFRAtfg26evfv8nJz8iSo8oL7/4/zpR/t9jCF|9fHPy1Ssi8MkPM8f58D2MYZY/nDx8uP9wezaZ3Nvev797sD05f5BtZ5/O7k0e3ru/t3c||3|BMfQISYxK/3v|81Z0e6T46vVTnxY/r2lx|tWr/6/T4v892uvN2RenP0S1tbvzHnrr/yNOPEjYdcd2d8c/rzNXUZrsj3/|ZiQGCPIjJunGMZ/|iCYRPtn90VpN"</definedName>
    <definedName name="EPMWorkbookOptions_9" hidden="1">"0OxWreLDOfri9Pj1V69OX/8wzd7u///MniGjOGUvT1|dffn07Oetxx5S4/d58/95d/0blNdbNAqwiTd6fPd4tSqLadYSHPt58KlpTtCq5ZIQp8|eZm3GH/sfvqm6g3/8Kj|v82b|5fLLVb48Os/KJn98N/yQ252UeVYD6JfL19llblp2P|a2363qt5OqektC2jIZTev|F2H7qxnPmmv45UrG9/8AjlnTF/lNAAA="</definedName>
    <definedName name="EPR" localSheetId="10">#REF!</definedName>
    <definedName name="EPR" localSheetId="24">#REF!</definedName>
    <definedName name="EPR">#REF!</definedName>
    <definedName name="eqw" hidden="1">{"NOPCAPEVA",#N/A,FALSE,"Nopat";"FCFCSTAR",#N/A,FALSE,"FCFVAL";"EVAVL",#N/A,FALSE,"EVAVAL";"LEASE",#N/A,FALSE,"OpLease"}</definedName>
    <definedName name="er" hidden="1">{#N/A,#N/A,FALSE,"A";#N/A,#N/A,FALSE,"B"}</definedName>
    <definedName name="erarea" hidden="1">{#N/A,#N/A,FALSE,"Trading-Mult ";#N/A,#N/A,FALSE,"Trading-Cap";#N/A,#N/A,FALSE,"Trading-Inc";#N/A,#N/A,FALSE,"Cash Flow";#N/A,#N/A,FALSE,"M&amp;A info"}</definedName>
    <definedName name="EraseMe" hidden="1">{#N/A,#N/A,FALSE,"Job Sched"}</definedName>
    <definedName name="erd" hidden="1">{#N/A,#N/A,FALSE,"Pharm";#N/A,#N/A,FALSE,"WWCM"}</definedName>
    <definedName name="ere" hidden="1">{#N/A,#N/A,TRUE,"FR_HC";#N/A,#N/A,TRUE,"FR_REST";#N/A,#N/A,TRUE,"FR_RETA";#N/A,#N/A,TRUE,"FR_TECSOF";#N/A,#N/A,TRUE,"FR_NETTEC";#N/A,#N/A,TRUE,"FR_CLISER"}</definedName>
    <definedName name="ereb" hidden="1">{#N/A,#N/A,FALSE,"Aging Summary";#N/A,#N/A,FALSE,"Ratio Analysis";#N/A,#N/A,FALSE,"Test 120 Day Accts";#N/A,#N/A,FALSE,"Tickmarks"}</definedName>
    <definedName name="erer" hidden="1">{"IN1YEAR",#N/A,FALSE,"CAPITAL PHASING 97-98";"OVER1YEAR",#N/A,FALSE,"CAPITAL PHASING 97-98"}</definedName>
    <definedName name="ererer" hidden="1">{#N/A,#N/A,FALSE,"OUT  AREC"}</definedName>
    <definedName name="erew" hidden="1">{#N/A,#N/A,FALSE,"Sheet1"}</definedName>
    <definedName name="erg" hidden="1">{"NOPCAPEVA",#N/A,FALSE,"Nopat";"FCFCSTAR",#N/A,FALSE,"FCFVAL";"EVAVL",#N/A,FALSE,"EVAVAL";"LEASE",#N/A,FALSE,"OpLease"}</definedName>
    <definedName name="erghr" hidden="1">{"graph",#N/A,FALSE,"WWJU";"graph",#N/A,FALSE,"WWSEM";"graph",#N/A,FALSE,"GOMJU";"graph",#N/A,FALSE,"GOMSEM";"graph",#N/A,FALSE,"NSJU";"graph",#N/A,FALSE,"NSSEM";"graph",#N/A,FALSE,"WAJU";"graph",#N/A,FALSE,"STOCKPRI";"graph",#N/A,FALSE,"CFTEV";"graph",#N/A,FALSE,"NAV-RCV";"graph",#N/A,FALSE,"CRUDEWW"}</definedName>
    <definedName name="ergr" hidden="1">{#N/A,#N/A,FALSE,"A";#N/A,#N/A,FALSE,"B"}</definedName>
    <definedName name="Error_Call"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Error_Call_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error_Call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error_Call1_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errr" hidden="1">{#N/A,#N/A,FALSE,"OUT  AREC"}</definedName>
    <definedName name="erryeyetyuu" hidden="1">{#N/A,#N/A,FALSE,"Pharm";#N/A,#N/A,FALSE,"WWCM"}</definedName>
    <definedName name="ers" hidden="1">{"NOPCAPEVA",#N/A,FALSE,"Nopat";"FCFCSTAR",#N/A,FALSE,"FCFVAL";"EVAVL",#N/A,FALSE,"EVAVAL";"LEASE",#N/A,FALSE,"OpLease"}</definedName>
    <definedName name="erserewr" hidden="1">{#N/A,#N/A,FALSE,"Aging Summary";#N/A,#N/A,FALSE,"Ratio Analysis";#N/A,#N/A,FALSE,"Test 120 Day Accts";#N/A,#N/A,FALSE,"Tickmarks"}</definedName>
    <definedName name="ert" hidden="1">{#N/A,#N/A,FALSE,"Projections";#N/A,#N/A,FALSE,"Acq Mult";#N/A,#N/A,FALSE,"TWER Mult";#N/A,#N/A,FALSE,"DCF EBITDA";#N/A,#N/A,FALSE,"DCF EBIT";#N/A,#N/A,FALSE,"Debt Accr";#N/A,#N/A,FALSE,"Stock Accr";#N/A,#N/A,FALSE,"Debt Stock Accr";#N/A,#N/A,FALSE,"Accr Dil Sensi"}</definedName>
    <definedName name="erwerer" hidden="1">{#N/A,#N/A,FALSE,"Aging Summary";#N/A,#N/A,FALSE,"Ratio Analysis";#N/A,#N/A,FALSE,"Test 120 Day Accts";#N/A,#N/A,FALSE,"Tickmarks"}</definedName>
    <definedName name="erwerewrew" hidden="1">{#N/A,#N/A,FALSE,"HMF";#N/A,#N/A,FALSE,"FACIL";#N/A,#N/A,FALSE,"HMFINANCE";#N/A,#N/A,FALSE,"HMEUROPE";#N/A,#N/A,FALSE,"HHAB CONSO";#N/A,#N/A,FALSE,"PAB";#N/A,#N/A,FALSE,"MMC";#N/A,#N/A,FALSE,"THAI";#N/A,#N/A,FALSE,"SINPA";#N/A,#N/A,FALSE,"POLAND"}</definedName>
    <definedName name="ery" hidden="1">{#N/A,#N/A,FALSE,"Aging Summary";#N/A,#N/A,FALSE,"Ratio Analysis";#N/A,#N/A,FALSE,"Test 120 Day Accts";#N/A,#N/A,FALSE,"Tickmarks"}</definedName>
    <definedName name="esd" hidden="1">{#N/A,#N/A,FALSE,"Trading-Mult ";#N/A,#N/A,FALSE,"M&amp;A info"}</definedName>
    <definedName name="ESSAI" hidden="1">{#N/A,#N/A,FALSE,"Pharm";#N/A,#N/A,FALSE,"WWCM"}</definedName>
    <definedName name="esshr2" hidden="1">{#N/A,#N/A,FALSE,"Presentation by Unit";#N/A,#N/A,FALSE,"Presentation by BD";#N/A,#N/A,FALSE,"Presentation Split by Biggest U";#N/A,#N/A,FALSE,"Presentation Split by Area";#N/A,#N/A,FALSE,"Presentation Split by BD"}</definedName>
    <definedName name="etr" hidden="1">{#N/A,#N/A,FALSE,"A";#N/A,#N/A,FALSE,"B"}</definedName>
    <definedName name="ev.Calculation" hidden="1">-4135</definedName>
    <definedName name="ev.Initialized" hidden="1">FALSE</definedName>
    <definedName name="EV__ALLOWSTOPEXPAND__" hidden="1">1</definedName>
    <definedName name="EV__CVPARAMS__" hidden="1">"MENU!$F$34:$G$42;"</definedName>
    <definedName name="EV__DECIMALSYMBOL__" hidden="1">"."</definedName>
    <definedName name="EV__EVCOM_OPTIONS__" hidden="1">8</definedName>
    <definedName name="EV__EXPOPTIONS__" hidden="1">1</definedName>
    <definedName name="EV__LASTREFTIME__" hidden="1">"(GMT-06:00)11/12/2013 10:29:55 AM"</definedName>
    <definedName name="EV__LOCKEDCVW__" hidden="1">"MAIN,DEP,BUDGET,E.GAAP,ALL_JOBS,ALL_ORGS,ALL_PRODS,ALL_SUBACCTS,2004.TOTAL,PERIODIC,;"</definedName>
    <definedName name="EV__LOCKEDCVW__BILLING" hidden="1">"BTR_ALLBTR,BIN_AllBusInd,BAR_ALL_BUS_AREAS,CAT_ACTUAL,ACC_BillQ,CTY_ALLCTRY,P_GBP,DSR_TOTAL_DSRC,BDC_TOTAL_DC,MKT_ALLMK,2006.TOTAL,PIN_Total_Pind,PRD_1.1.2.2,STO_CGROUP_ALLAI,VEN_ALLVENDOR,PERIODIC,"</definedName>
    <definedName name="EV__LOCKEDCVW__BILLING_SUMMARY" hidden="1">"BIN_AllBusInd,CAT_BUDGET_v3,ACC_NetRev,G_EUR,DSR_TOTAL_DSRC,BDC_02,LOB_000,MKT_ALLMK,2008.TOTAL,PIN_Total_Pind,PRD_1.1.2.2,VEN_CGROUP_OTHER,YTD,"</definedName>
    <definedName name="EV__LOCKEDCVW__FIN_CASHFLOW" hidden="1">"CFA_INC_CLCSHPOS,CFC_ACTUAL,CMP_EAP,P_GBP,FDS_ALL,CFI_ALL_INTCO,1999.TOTAL,PERIODIC,"</definedName>
    <definedName name="EV__LOCKEDCVW__FIN_OPEX" hidden="1">"G_EUR,FIN_GR01,BUN_ALL,CAT_BUDGET_v3,CMP_EAP,FDS_ALL,FDVA_066,MOV_END,MKT_ALLMK,2008.TOTAL,RVP_ALL,YTD,"</definedName>
    <definedName name="EV__LOCKEDCVW__FINANCE" hidden="1">"Miles,Plan,TotalAdj,TOT_DEPT,TOT_COMPANY,TOT_LOB,2008.total,PERIODIC,"</definedName>
    <definedName name="EV__LOCKEDCVW__HBG_REPORTING" hidden="1">"BTO_AllBillTo,CAT_ACTUAL,ACC_NetRev,P_GBP,DSR_TOTAL_DSRC,BDC_TOTAL_DC,MKT_ALLMK,2007.SEP,PRD_TOTAL_HBG,SDT_TOTALSD,STO_AllSoldTo,VEN_ALLVENDOR,PERIODIC,"</definedName>
    <definedName name="EV__LOCKEDCVW__MAIN" hidden="1">"OtherRevxAllox4692,Target,E.RSEGxCI,ALL_Jobs,All_Orgs,ALL_Prods,All_SubAccts,2007.TOTAL,PERIODIC,"</definedName>
    <definedName name="EV__LOCKEDCVW__PAYROLL" hidden="1">"11250,Actual,TotalAdj,TOT_DEPT,ALLEMPL,TOT_COMPANY_PF,Tot_Job,TOT_LOB,ALLPAYGROUPS,2008.Total,ALLDATACONT,PERIODIC,"</definedName>
    <definedName name="EV__LOCKEDCVW__RATE" hidden="1">"TotalEntity2,P_GBP,2007.TOTAL,RAT_PLA_MTH,CAT_ACTUAL,PERIODIC,"</definedName>
    <definedName name="EV__LOCKEDCVW__REVENUE" hidden="1">"CustomerData,Actual,1001018,Revenue,10,TOT_LOB,2009.SEP,PERIODIC,"</definedName>
    <definedName name="EV__LOCKEDCVW__SAFETY" hidden="1">"PrevDOTRatio_PLAN,Plan,Input,LINEHAUL,TOT_COMPANY,REGULAR,2009.TOTAL,PERIODIC,"</definedName>
    <definedName name="EV__LOCKEDCVW__TSL_REPORTING" hidden="1">"BTO_AllBillTo,CAT_ACTUAL,ACC_NetRev,P_GBP,DSR_TOTAL_DSRC,BDC_TOTAL_DC,MKT_ALLMK,0000.TOTAL,PRD_TOTAL_TSL,SDT_TOTALSD,STO_AllSoldTo,VEN_ALLVENDOR,PERIODIC,"</definedName>
    <definedName name="EV__LOCKSTATUS__" hidden="1">4</definedName>
    <definedName name="EV__MAXEXPCOLS__" hidden="1">100</definedName>
    <definedName name="EV__MAXEXPROWS__" hidden="1">1000</definedName>
    <definedName name="EV__MEMORYCVW__" hidden="1">0</definedName>
    <definedName name="EV__WBEVMODE__" hidden="1">0</definedName>
    <definedName name="EV__WBREFOPTIONS__" hidden="1">134217733</definedName>
    <definedName name="EV__WBVERSION__" hidden="1">0</definedName>
    <definedName name="EV__WSINFO__" hidden="1">"akili"</definedName>
    <definedName name="EVENPRINT" localSheetId="10">#REF!</definedName>
    <definedName name="EVENPRINT" localSheetId="24">#REF!</definedName>
    <definedName name="EVENPRINT">#REF!</definedName>
    <definedName name="ew" hidden="1">{"Qtrly Summary",#N/A,FALSE,"Direct Ship Fcst"}</definedName>
    <definedName name="ewa" hidden="1">{"NOPCAPEVA",#N/A,FALSE,"Nopat";"FCFCSTAR",#N/A,FALSE,"FCFVAL";"EVAVL",#N/A,FALSE,"EVAVAL";"LEASE",#N/A,FALSE,"OpLease"}</definedName>
    <definedName name="ews" hidden="1">{"AnnInc",#N/A,TRUE,"Inc";"QtrInc1",#N/A,TRUE,"Inc";"Balance",#N/A,TRUE,"Bal";"Cflow",#N/A,TRUE,"Cash"}</definedName>
    <definedName name="ewwe" hidden="1">{#N/A,#N/A,FALSE,"REPORT"}</definedName>
    <definedName name="ewye" hidden="1">{"NOPCAPEVA",#N/A,FALSE,"Nopat";"FCFCSTAR",#N/A,FALSE,"FCFVAL";"EVAVL",#N/A,FALSE,"EVAVAL";"LEASE",#N/A,FALSE,"OpLease"}</definedName>
    <definedName name="ExactAddinConnection" hidden="1">"002"</definedName>
    <definedName name="ExactAddinConnection.001" hidden="1">"MARGE;001;jdarnell;0"</definedName>
    <definedName name="ExactAddinConnection.002" hidden="1">"DBISVR02;002;dknight;1"</definedName>
    <definedName name="ExactAddinConnection.010" hidden="1">"MARGE;010;jdarnell;0"</definedName>
    <definedName name="ExactAddinConnection.020" hidden="1">"MARGE;020;jdarnell;0"</definedName>
    <definedName name="ExactAddinConnection.034" hidden="1">"MARGE;034;jdarnell;0"</definedName>
    <definedName name="ExactAddinConnection.050" hidden="1">"MARGE;050;jdarnell;0"</definedName>
    <definedName name="ExactAddinConnection.501" hidden="1">"DBISVR02;002;dknight;1"</definedName>
    <definedName name="ExactAddinReports" hidden="1">1</definedName>
    <definedName name="expense" hidden="1">{"OTM Outbound",#N/A,FALSE,"Outbound Charts";"DM Outbound",#N/A,FALSE,"Outbound Charts";"FOTS Classic Outbound",#N/A,FALSE,"Outbound Charts";"FOTS High End Outbound",#N/A,FALSE,"Outbound Charts";"ICRC Outbound",#N/A,FALSE,"Outbound Charts";"Direct Outbound",#N/A,FALSE,"Outbound Charts";"Model 1 Outbound",#N/A,FALSE,"Outbound Charts"}</definedName>
    <definedName name="expense_1" hidden="1">{"OTM Outbound",#N/A,FALSE,"Outbound Charts";"DM Outbound",#N/A,FALSE,"Outbound Charts";"FOTS Classic Outbound",#N/A,FALSE,"Outbound Charts";"FOTS High End Outbound",#N/A,FALSE,"Outbound Charts";"ICRC Outbound",#N/A,FALSE,"Outbound Charts";"Direct Outbound",#N/A,FALSE,"Outbound Charts";"Model 1 Outbound",#N/A,FALSE,"Outbound Charts"}</definedName>
    <definedName name="expense1" hidden="1">{"Model1 SPRPD",#N/A,FALSE,"Sales-Rep-Day";"ICRC SPRPD",#N/A,FALSE,"Sales-Rep-Day";"Direct SPRPD",#N/A,FALSE,"Sales-Rep-Day";"FOSHighEnd SPRPD",#N/A,FALSE,"Sales-Rep-Day";"FOSClassic SPRPD",#N/A,FALSE,"Sales-Rep-Day";"OTM SPRPD",#N/A,FALSE,"Sales-Rep-Day"}</definedName>
    <definedName name="expense1_1" hidden="1">{"Model1 SPRPD",#N/A,FALSE,"Sales-Rep-Day";"ICRC SPRPD",#N/A,FALSE,"Sales-Rep-Day";"Direct SPRPD",#N/A,FALSE,"Sales-Rep-Day";"FOSHighEnd SPRPD",#N/A,FALSE,"Sales-Rep-Day";"FOSClassic SPRPD",#N/A,FALSE,"Sales-Rep-Day";"OTM SPRPD",#N/A,FALSE,"Sales-Rep-Day"}</definedName>
    <definedName name="explos" hidden="1">{#N/A,#N/A,FALSE,"OUT  AREC"}</definedName>
    <definedName name="_xlnm.Extract" localSheetId="10">#REF!</definedName>
    <definedName name="_xlnm.Extract" localSheetId="24">#REF!</definedName>
    <definedName name="_xlnm.Extract">#REF!</definedName>
    <definedName name="f" hidden="1">{#N/A,#N/A,FALSE,"SUMMARY (WK)";#N/A,#N/A,FALSE,"PayRun"}</definedName>
    <definedName name="FA"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fadfdsf" hidden="1">"4HXE9M061X5OKBXFOP5Z43IJR"</definedName>
    <definedName name="faffdassfdda" hidden="1">#REF!</definedName>
    <definedName name="FATF">#REF!</definedName>
    <definedName name="fbvc" hidden="1">{"NOPCAPEVA",#N/A,FALSE,"Nopat";"FCFCSTAR",#N/A,FALSE,"FCFVAL";"EVAVL",#N/A,FALSE,"EVAVAL";"LEASE",#N/A,FALSE,"OpLease"}</definedName>
    <definedName name="fc" hidden="1">{"'Grill_Objective'!$A$1:$AF$101"}</definedName>
    <definedName name="fcb" hidden="1">{"FCB_ALL",#N/A,FALSE,"FCB"}</definedName>
    <definedName name="fd"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fdase" hidden="1">{"NOPCAPEVA",#N/A,FALSE,"Nopat";"FCFCSTAR",#N/A,FALSE,"FCFVAL";"EVAVL",#N/A,FALSE,"EVAVAL";"LEASE",#N/A,FALSE,"OpLease"}</definedName>
    <definedName name="fdc" hidden="1">{"NOPCAPEVA",#N/A,FALSE,"Nopat";"FCFCSTAR",#N/A,FALSE,"FCFVAL";"EVAVL",#N/A,FALSE,"EVAVAL";"LEASE",#N/A,FALSE,"OpLease"}</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1_0" hidden="1">"A25569"</definedName>
    <definedName name="FDD_102_0" hidden="1">"A25569"</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5_0" hidden="1">"A25569"</definedName>
    <definedName name="FDD_206_0" hidden="1">"A25569"</definedName>
    <definedName name="FDD_207_0" hidden="1">"A25569"</definedName>
    <definedName name="FDD_208_0" hidden="1">"E36160"</definedName>
    <definedName name="FDD_208_1" hidden="1">"E36525"</definedName>
    <definedName name="FDD_208_2" hidden="1">"E36891"</definedName>
    <definedName name="FDD_209_0" hidden="1">"A25569"</definedName>
    <definedName name="FDD_21_0" hidden="1">"A25569"</definedName>
    <definedName name="FDD_210_0" hidden="1">"A25569"</definedName>
    <definedName name="FDD_211_0" hidden="1">"A25569"</definedName>
    <definedName name="FDD_212_0" hidden="1">"A25569"</definedName>
    <definedName name="FDD_213_0" hidden="1">"E36160"</definedName>
    <definedName name="FDD_213_1" hidden="1">"E36525"</definedName>
    <definedName name="FDD_213_2" hidden="1">"E36891"</definedName>
    <definedName name="FDD_214_0" hidden="1">"A25569"</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4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4_0" hidden="1">"E36160"</definedName>
    <definedName name="FDD_264_1" hidden="1">"E36525"</definedName>
    <definedName name="FDD_264_2" hidden="1">"E36891"</definedName>
    <definedName name="FDD_265_0" hidden="1">"A25569"</definedName>
    <definedName name="FDD_266_0" hidden="1">"A25569"</definedName>
    <definedName name="FDD_267_0" hidden="1">"A25569"</definedName>
    <definedName name="FDD_268_0" hidden="1">"A25569"</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1_0" hidden="1">"A25569"</definedName>
    <definedName name="FDD_272_0" hidden="1">"A25569"</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9_0" hidden="1">"A25569"</definedName>
    <definedName name="FDD_290_0" hidden="1">"A36890"</definedName>
    <definedName name="FDD_291_0" hidden="1">"A25569"</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3_0" hidden="1">"A25569"</definedName>
    <definedName name="FDD_30_0" hidden="1">"A25569"</definedName>
    <definedName name="FDD_300_0" hidden="1">"U25569"</definedName>
    <definedName name="FDD_301_0" hidden="1">"U35795"</definedName>
    <definedName name="FDD_301_1" hidden="1">"U36160"</definedName>
    <definedName name="FDD_301_2" hidden="1">"U36525"</definedName>
    <definedName name="FDD_302_0" hidden="1">"U35795"</definedName>
    <definedName name="FDD_302_1" hidden="1">"U36160"</definedName>
    <definedName name="FDD_302_2" hidden="1">"U36525"</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1_0" hidden="1">"A25569"</definedName>
    <definedName name="FDD_32_0" hidden="1">"A25569"</definedName>
    <definedName name="FDD_33_0" hidden="1">"A25569"</definedName>
    <definedName name="FDD_34_0" hidden="1">"A25569"</definedName>
    <definedName name="FDD_35_0" hidden="1">"A25569"</definedName>
    <definedName name="FDD_36_0" hidden="1">"A25569"</definedName>
    <definedName name="FDD_37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dfdf" hidden="1">{#N/A,#N/A,FALSE,"Presentation by Unit";#N/A,#N/A,FALSE,"Presentation by BD";#N/A,#N/A,FALSE,"Presentation Split by Biggest U";#N/A,#N/A,FALSE,"Presentation Split by Area";#N/A,#N/A,FALSE,"Presentation Split by BD"}</definedName>
    <definedName name="fdes" hidden="1">{"Fecha_Novembro",#N/A,FALSE,"FECHAMENTO-2002 ";"Defer_Novembro",#N/A,FALSE,"DIFERIDO";"Pis_Novembro",#N/A,FALSE,"PIS COFINS";"Iss_Novembro",#N/A,FALSE,"ISS"}</definedName>
    <definedName name="FDFD" hidden="1">{#N/A,#N/A,FALSE,"Pharm";#N/A,#N/A,FALSE,"WWCM"}</definedName>
    <definedName name="fdg" hidden="1">{"Assumptions",#N/A,TRUE,"Assumptions";"Income",#N/A,TRUE,"Income";"Balance",#N/A,TRUE,"Balance"}</definedName>
    <definedName name="fdgddgfd" hidden="1">{"total",#N/A,FALSE,"5YR TREND";"CASH FLOW",#N/A,FALSE,"5YR TREND";"BALANCE SHEET",#N/A,FALSE,"5YR TREND";"baseline",#N/A,FALSE,"5YR TREND";"investment",#N/A,FALSE,"5YR TREND"}</definedName>
    <definedName name="fds" hidden="1">{"'下期集計（10.27迄・速報値）'!$Q$16"}</definedName>
    <definedName name="fdsa" hidden="1">{"P.I. BUDGET ASSUMPTIONS",#N/A,FALSE,"PERIODIC INSP 97";"P.I. MAJOR EXP",#N/A,FALSE,"PERIODIC INSP 97";"PERIODIC INSP",#N/A,FALSE,"PERIODIC INSP 97"}</definedName>
    <definedName name="fdyhj" hidden="1">{"NOPCAPEVA",#N/A,FALSE,"Nopat";"FCFCSTAR",#N/A,FALSE,"FCFVAL";"EVAVL",#N/A,FALSE,"EVAVAL";"LEASE",#N/A,FALSE,"OpLease"}</definedName>
    <definedName name="fe" hidden="1">{"TotalGeralDespesasPorArea",#N/A,FALSE,"VinculosAccessEfetivo"}</definedName>
    <definedName name="Fernando_II" hidden="1">{"CONSOLIDADO",#N/A,FALSE,"COMENTARIOS"}</definedName>
    <definedName name="ferwer" hidden="1">{#N/A,#N/A,FALSE,"Aging Summary";#N/A,#N/A,FALSE,"Ratio Analysis";#N/A,#N/A,FALSE,"Test 120 Day Accts";#N/A,#N/A,FALSE,"Tickmarks"}</definedName>
    <definedName name="fewrqw" hidden="1">#REF!</definedName>
    <definedName name="ff" hidden="1">{"Data",#N/A,FALSE,"M_VGBUS3";"Graphs1",#N/A,FALSE,"M_VGBUS3";"Volume1",#N/A,FALSE,"M_VGBUS3";"Index1",#N/A,FALSE,"M_VGBUS3";"NUR1",#N/A,FALSE,"M_VGBUS3";"Return1",#N/A,FALSE,"M_VGBUS3";"Licencing1",#N/A,FALSE,"M_VGBUS3";"MFG1",#N/A,FALSE,"M_VGBUS3"}</definedName>
    <definedName name="ffd" hidden="1">{#N/A,#N/A,FALSE,"A";#N/A,#N/A,FALSE,"B"}</definedName>
    <definedName name="ffer" hidden="1">{"NOPCAPEVA",#N/A,FALSE,"Nopat";"FCFCSTAR",#N/A,FALSE,"FCFVAL";"EVAVL",#N/A,FALSE,"EVAVAL";"LEASE",#N/A,FALSE,"OpLease"}</definedName>
    <definedName name="fff" hidden="1">#REF!</definedName>
    <definedName name="ffff" hidden="1">{#N/A,#N/A,FALSE,"Aging Summary";#N/A,#N/A,FALSE,"Ratio Analysis";#N/A,#N/A,FALSE,"Test 120 Day Accts";#N/A,#N/A,FALSE,"Tickmarks"}</definedName>
    <definedName name="fffff" hidden="1">{#N/A,#N/A,FALSE,"SUMMARY (WK)";#N/A,#N/A,FALSE,"PayRun";#N/A,#N/A,FALSE,"SUMMARY";#N/A,#N/A,FALSE,"Pay"}</definedName>
    <definedName name="fffffff" hidden="1">{#N/A,#N/A,FALSE,"Pharm";#N/A,#N/A,FALSE,"WWCM"}</definedName>
    <definedName name="ffffffff" hidden="1">{"'Sheet1'!$A$1:$I$89"}</definedName>
    <definedName name="ffgfgfgfd" hidden="1">{"total",#N/A,FALSE,"5YR TREND";"CASH FLOW",#N/A,FALSE,"5YR TREND";"BALANCE SHEET",#N/A,FALSE,"5YR TREND";"baseline",#N/A,FALSE,"5YR TREND";"investment",#N/A,FALSE,"5YR TREND"}</definedName>
    <definedName name="fg" hidden="1">{#N/A,#N/A,FALSE,"Pooling";#N/A,#N/A,FALSE,"income";#N/A,#N/A,FALSE,"valuation"}</definedName>
    <definedName name="fga" hidden="1">{#N/A,#N/A,FALSE,"Aging Summary";#N/A,#N/A,FALSE,"Ratio Analysis";#N/A,#N/A,FALSE,"Test 120 Day Accts";#N/A,#N/A,FALSE,"Tickmarks"}</definedName>
    <definedName name="fgdg" hidden="1">{"98IB-MARGIN",#N/A,FALSE,"FILE LINK";"98IB-SGA",#N/A,FALSE,"FILE LINK";"98IB-STAFF",#N/A,FALSE,"FILE LINK";"98IB-CAPX",#N/A,FALSE,"FILE LINK"}</definedName>
    <definedName name="fgf" hidden="1">{"Data",#N/A,FALSE,"M_VGBUS3";"Graphs1",#N/A,FALSE,"M_VGBUS3";"Volume1",#N/A,FALSE,"M_VGBUS3";"Index1",#N/A,FALSE,"M_VGBUS3";"NUR1",#N/A,FALSE,"M_VGBUS3";"Return1",#N/A,FALSE,"M_VGBUS3";"Licencing1",#N/A,FALSE,"M_VGBUS3";"MFG1",#N/A,FALSE,"M_VGBUS3"}</definedName>
    <definedName name="FGFG" hidden="1">{#N/A,#N/A,FALSE,"2Q Revenue to go Regions";#N/A,#N/A,FALSE,"3Q Revenue to go Regions";#N/A,#N/A,FALSE,"4Q Revenue to go Regions";#N/A,#N/A,FALSE,"1996 Revenue to go Regions";#N/A,#N/A,FALSE,"USD 2Q Revenue to go Regions";#N/A,#N/A,FALSE,"USD 3Q Revenue to go Regions";#N/A,#N/A,FALSE,"USD 4Q Revenue to go Regions";#N/A,#N/A,FALSE,"USD 1996 Revenue to go Regions"}</definedName>
    <definedName name="fgh" hidden="1">{#N/A,#N/A,FALSE,"Aging Summary";#N/A,#N/A,FALSE,"Ratio Analysis";#N/A,#N/A,FALSE,"Test 120 Day Accts";#N/A,#N/A,FALSE,"Tickmarks"}</definedName>
    <definedName name="fghf" hidden="1">{#N/A,#N/A,FALSE,"A";#N/A,#N/A,FALSE,"B"}</definedName>
    <definedName name="fgkjkh" hidden="1">{#N/A,#N/A,FALSE,"REPORT"}</definedName>
    <definedName name="fhgfh" hidden="1">#REF!</definedName>
    <definedName name="FII" hidden="1">{#N/A,#N/A,FALSE,"Presentation by Unit";#N/A,#N/A,FALSE,"Presentation by BD";#N/A,#N/A,FALSE,"Presentation Split by Biggest U";#N/A,#N/A,FALSE,"Presentation Split by Area";#N/A,#N/A,FALSE,"Presentation Split by BD"}</definedName>
    <definedName name="fill1" hidden="1">#REF!</definedName>
    <definedName name="FINAL" localSheetId="10">#REF!</definedName>
    <definedName name="FINAL" localSheetId="24">#REF!</definedName>
    <definedName name="FINAL">#REF!</definedName>
    <definedName name="Find" hidden="1">{"'Grill_Objective'!$A$1:$AF$101"}</definedName>
    <definedName name="FJEZK" hidden="1">{#N/A,#N/A,FALSE,"Pharm";#N/A,#N/A,FALSE,"WWCM"}</definedName>
    <definedName name="FJKGLJG" hidden="1">{0,0,0,0;0,0,0,0;0,0,0,0;0,0,0,0;"",0,0,0}</definedName>
    <definedName name="fjujo" hidden="1">{#N/A,#N/A,FALSE,"BALAJUS";#N/A,#N/A,FALSE,"GYPAJAUS";#N/A,#N/A,FALSE,"PATRIAJUS";#N/A,#N/A,FALSE,"FLUJOAJUS";#N/A,#N/A,FALSE,"BALANC_hist";#N/A,#N/A,FALSE,"GYP_hist";#N/A,#N/A,FALSE,"PATRIM-hist";#N/A,#N/A,FALSE,"FLUJ-hist"}</definedName>
    <definedName name="fjybhkmvk" hidden="1">#REF!</definedName>
    <definedName name="form" hidden="1">{#N/A,#N/A,FALSE,"A";#N/A,#N/A,FALSE,"B"}</definedName>
    <definedName name="formula" localSheetId="10">#REF!</definedName>
    <definedName name="formula" localSheetId="24">#REF!</definedName>
    <definedName name="formula">#REF!</definedName>
    <definedName name="FourFront" hidden="1">{#N/A,#N/A,TRUE,"Facility-Input";#N/A,#N/A,TRUE,"Graphs";#N/A,#N/A,TRUE,"TOTAL";#N/A,#N/A,TRUE,"Total Pipes";#N/A,#N/A,TRUE,"Segment 1";#N/A,#N/A,TRUE,"Segment 2";#N/A,#N/A,TRUE,"Segment 3";#N/A,#N/A,TRUE,"Segment 4";#N/A,#N/A,TRUE,"Segment 5";#N/A,#N/A,TRUE,"NGL-Input";#N/A,#N/A,TRUE,"Assums."}</definedName>
    <definedName name="fqlreiq" hidden="1">#REF!</definedName>
    <definedName name="fr" hidden="1">{#N/A,#N/A,FALSE,"A";#N/A,#N/A,FALSE,"B"}</definedName>
    <definedName name="freg" hidden="1">{"NOPCAPEVA",#N/A,FALSE,"Nopat";"FCFCSTAR",#N/A,FALSE,"FCFVAL";"EVAVL",#N/A,FALSE,"EVAVAL";"LEASE",#N/A,FALSE,"OpLease"}</definedName>
    <definedName name="FRF" hidden="1">{#N/A,#N/A,FALSE,"1";#N/A,#N/A,FALSE,"2";#N/A,#N/A,FALSE,"16 - 17";#N/A,#N/A,FALSE,"18 - 19";#N/A,#N/A,FALSE,"26";#N/A,#N/A,FALSE,"27";#N/A,#N/A,FALSE,"28"}</definedName>
    <definedName name="FRFERFE" hidden="1">{#N/A,#N/A,FALSE,"Pharm";#N/A,#N/A,FALSE,"WWCM"}</definedName>
    <definedName name="frs" hidden="1">{#N/A,#N/A,FALSE,"Sheet1"}</definedName>
    <definedName name="frtfdg" hidden="1">{#N/A,#N/A,FALSE,"A";#N/A,#N/A,FALSE,"B-TOT";#N/A,#N/A,FALSE,"Declaration1";#N/A,#N/A,FALSE,"Spravka1";#N/A,#N/A,FALSE,"A (2)";#N/A,#N/A,FALSE,"B-TOT (2)"}</definedName>
    <definedName name="fsa" hidden="1">{"AnnInc",#N/A,TRUE,"Inc";"QtrInc1",#N/A,TRUE,"Inc";"Balance",#N/A,TRUE,"Bal";"Cflow",#N/A,TRUE,"Cash"}</definedName>
    <definedName name="fsd" hidden="1">{#N/A,#N/A,FALSE,"Sheet1"}</definedName>
    <definedName name="fsdfg" hidden="1">{#N/A,#N/A,FALSE,"Presentation by Unit";#N/A,#N/A,FALSE,"Presentation by BD";#N/A,#N/A,FALSE,"Presentation Split by Biggest U";#N/A,#N/A,FALSE,"Presentation Split by Area";#N/A,#N/A,FALSE,"Presentation Split by BD"}</definedName>
    <definedName name="fsdsfafd" hidden="1">{"CSheet",#N/A,FALSE,"C";"SmCap",#N/A,FALSE,"VAL1";"GulfCoast",#N/A,FALSE,"VAL1";"nav",#N/A,FALSE,"NAV";"Summary",#N/A,FALSE,"NAV"}</definedName>
    <definedName name="fse" hidden="1">{#N/A,#N/A,FALSE,"Sheet1"}</definedName>
    <definedName name="Fuel_Poor_Costs_Transferred_In" hidden="1">#REF!</definedName>
    <definedName name="Fuel_poor_depreciation_transfer_in" hidden="1">#REF!</definedName>
    <definedName name="FUFU" hidden="1">{#N/A,#N/A,FALSE,"2Q Revenue to go Regions";#N/A,#N/A,FALSE,"3Q Revenue to go Regions";#N/A,#N/A,FALSE,"4Q Revenue to go Regions";#N/A,#N/A,FALSE,"1996 Revenue to go Regions";#N/A,#N/A,FALSE,"USD 2Q Revenue to go Regions";#N/A,#N/A,FALSE,"USD 3Q Revenue to go Regions";#N/A,#N/A,FALSE,"USD 4Q Revenue to go Regions";#N/A,#N/A,FALSE,"USD 1996 Revenue to go Regions"}</definedName>
    <definedName name="furbase" localSheetId="10">#REF!</definedName>
    <definedName name="furbase" localSheetId="24">#REF!</definedName>
    <definedName name="furbase">#REF!</definedName>
    <definedName name="FURN" localSheetId="10">#REF!</definedName>
    <definedName name="FURN" localSheetId="24">#REF!</definedName>
    <definedName name="FURN">#REF!</definedName>
    <definedName name="furnish" localSheetId="10">#REF!</definedName>
    <definedName name="furnish" localSheetId="24">#REF!</definedName>
    <definedName name="furnish">#REF!</definedName>
    <definedName name="furnmat">#REF!</definedName>
    <definedName name="FutureYear">#REF!</definedName>
    <definedName name="FVG" hidden="1">{#N/A,#N/A,FALSE,"Pharm";#N/A,#N/A,FALSE,"WWCM"}</definedName>
    <definedName name="Fy.numbers" hidden="1">{"SUMMARY",#N/A,FALSE,"Summary"}</definedName>
    <definedName name="FY.Numbers2" hidden="1">{"SUMMARY",#N/A,FALSE,"Summary"}</definedName>
    <definedName name="ｇ" hidden="1">{"'下期集計（10.27迄・速報値）'!$Q$16"}</definedName>
    <definedName name="ga" hidden="1">{#N/A,#N/A,FALSE,"Aging Summary";#N/A,#N/A,FALSE,"Ratio Analysis";#N/A,#N/A,FALSE,"Test 120 Day Accts";#N/A,#N/A,FALSE,"Tickmarks"}</definedName>
    <definedName name="gaa" hidden="1">{"AnnInc",#N/A,TRUE,"Inc";"QtrInc1",#N/A,TRUE,"Inc";"Balance",#N/A,TRUE,"Bal";"Cflow",#N/A,TRUE,"Cash"}</definedName>
    <definedName name="gaga" hidden="1">#REF!</definedName>
    <definedName name="galo" hidden="1">{#N/A,#N/A,FALSE,"Aging Summary";#N/A,#N/A,FALSE,"Ratio Analysis";#N/A,#N/A,FALSE,"Test 120 Day Accts";#N/A,#N/A,FALSE,"Tickmarks"}</definedName>
    <definedName name="galoa" hidden="1">{#N/A,#N/A,FALSE,"Aging Summary";#N/A,#N/A,FALSE,"Ratio Analysis";#N/A,#N/A,FALSE,"Test 120 Day Accts";#N/A,#N/A,FALSE,"Tickmarks"}</definedName>
    <definedName name="gary" hidden="1">{#N/A,#N/A,TRUE,"Tar-Ass";#N/A,#N/A,TRUE,"Tar-Ass LBO";#N/A,#N/A,TRUE,"LBO Ret";#N/A,#N/A,TRUE,"Tar-BS LBO";#N/A,#N/A,TRUE,"Tar-IS LBO";#N/A,#N/A,TRUE,"Tar-CF LBO";#N/A,#N/A,TRUE,"Tar-Debt LBO";#N/A,#N/A,TRUE,"Tar-Int LBO";#N/A,#N/A,TRUE,"Tar-Taxes LBO";#N/A,#N/A,TRUE,"Tar-Val LBO"}</definedName>
    <definedName name="gd" hidden="1">{"'下期集計（10.27迄・速報値）'!$Q$16"}</definedName>
    <definedName name="gda" hidden="1">{"'下期集計（10.27迄・速報値）'!$Q$16"}</definedName>
    <definedName name="gdfgdf" hidden="1">{#N/A,#N/A,FALSE,"Pharm";#N/A,#N/A,FALSE,"WWCM"}</definedName>
    <definedName name="gdfs" hidden="1">{#N/A,#N/A,FALSE,"Projections";#N/A,#N/A,FALSE,"Multiples Valuation";#N/A,#N/A,FALSE,"LBO";#N/A,#N/A,FALSE,"Multiples_Sensitivity";#N/A,#N/A,FALSE,"Summary"}</definedName>
    <definedName name="gdsa" hidden="1">{"'下期集計（10.27迄・速報値）'!$Q$16"}</definedName>
    <definedName name="gea" hidden="1">{"NOPCAPEVA",#N/A,FALSE,"Nopat";"FCFCSTAR",#N/A,FALSE,"FCFVAL";"EVAVL",#N/A,FALSE,"EVAVAL";"LEASE",#N/A,FALSE,"OpLease"}</definedName>
    <definedName name="geaeadd" hidden="1">{"AnnInc",#N/A,TRUE,"Inc";"QtrInc1",#N/A,TRUE,"Inc";"Balance",#N/A,TRUE,"Bal";"Cflow",#N/A,TRUE,"Cash"}</definedName>
    <definedName name="geda" hidden="1">{"AnnInc",#N/A,TRUE,"Inc";"QtrInc1",#N/A,TRUE,"Inc";"Balance",#N/A,TRUE,"Bal";"Cflow",#N/A,TRUE,"Cash"}</definedName>
    <definedName name="GENERAL" localSheetId="10">#REF!</definedName>
    <definedName name="GENERAL" localSheetId="24">#REF!</definedName>
    <definedName name="GENERAL" localSheetId="1">#REF!</definedName>
    <definedName name="GENERAL">#REF!</definedName>
    <definedName name="Genesys" hidden="1">{"'comite'!$A$9:$G$44","'comite'!$A$1:$G$6"}</definedName>
    <definedName name="gesaa" hidden="1">{"NOPCAPEVA",#N/A,FALSE,"Nopat";"FCFCSTAR",#N/A,FALSE,"FCFVAL";"EVAVL",#N/A,FALSE,"EVAVAL";"LEASE",#N/A,FALSE,"OpLease"}</definedName>
    <definedName name="gf"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gfae" hidden="1">{"NOPCAPEVA",#N/A,FALSE,"Nopat";"FCFCSTAR",#N/A,FALSE,"FCFVAL";"EVAVL",#N/A,FALSE,"EVAVAL";"LEASE",#N/A,FALSE,"OpLease"}</definedName>
    <definedName name="gfd" hidden="1">{"FCB_ALL",#N/A,FALSE,"FCB";"GREY_ALL",#N/A,FALSE,"GREY"}</definedName>
    <definedName name="gfdjhjh" hidden="1">{#N/A,#N/A,FALSE,"Pharm";#N/A,#N/A,FALSE,"WWCM"}</definedName>
    <definedName name="gffdd" hidden="1">{#N/A,#N/A,TRUE,"Merger Synergies";#N/A,#N/A,TRUE,"SC-merger";#N/A,#N/A,TRUE,"Canada Routing Grid 2";#N/A,#N/A,TRUE,"iomexico";#N/A,#N/A,TRUE,"stacey august merger";#N/A,#N/A,TRUE,"Stacey1999";"mergersynergies",#N/A,TRUE,"Tail Circuits";"mergersynergies",#N/A,TRUE,"SATELLITE"}</definedName>
    <definedName name="gffyuf" hidden="1">{#N/A,#N/A,FALSE,"Aging Summary";#N/A,#N/A,FALSE,"Ratio Analysis";#N/A,#N/A,FALSE,"Test 120 Day Accts";#N/A,#N/A,FALSE,"Tickmarks"}</definedName>
    <definedName name="gfh" hidden="1">{"CSheet",#N/A,FALSE,"C";"SmCap",#N/A,FALSE,"VAL1";"GulfCoast",#N/A,FALSE,"VAL1";"nav",#N/A,FALSE,"NAV";"Summary",#N/A,FALSE,"NAV"}</definedName>
    <definedName name="gfs" hidden="1">{"NOPCAPEVA",#N/A,FALSE,"Nopat";"FCFCSTAR",#N/A,FALSE,"FCFVAL";"EVAVL",#N/A,FALSE,"EVAVAL";"LEASE",#N/A,FALSE,"OpLease"}</definedName>
    <definedName name="GG" hidden="1">{#N/A,#N/A,FALSE,"Aging Summary";#N/A,#N/A,FALSE,"Ratio Analysis";#N/A,#N/A,FALSE,"Test 120 Day Accts";#N/A,#N/A,FALSE,"Tickmarks"}</definedName>
    <definedName name="GGa" hidden="1">{#N/A,#N/A,FALSE,"Aging Summary";#N/A,#N/A,FALSE,"Ratio Analysis";#N/A,#N/A,FALSE,"Test 120 Day Accts";#N/A,#N/A,FALSE,"Tickmarks"}</definedName>
    <definedName name="ggafgaga" hidden="1">{"MDS BUDGET ASSUMPTIONS",#N/A,FALSE,"MDS 97";"MDS MAJOR EXP",#N/A,FALSE,"MDS 97";"SCH100 MDS",#N/A,FALSE,"MDS 97"}</definedName>
    <definedName name="ggg" hidden="1">{#N/A,#N/A,FALSE,"A"}</definedName>
    <definedName name="gggb" hidden="1">{#N/A,#N/A,FALSE,"Aging Summary";#N/A,#N/A,FALSE,"Ratio Analysis";#N/A,#N/A,FALSE,"Test 120 Day Accts";#N/A,#N/A,FALSE,"Tickmarks"}</definedName>
    <definedName name="gggdd" hidden="1">{#N/A,#N/A,FALSE,"Aging Summary";#N/A,#N/A,FALSE,"Ratio Analysis";#N/A,#N/A,FALSE,"Test 120 Day Accts";#N/A,#N/A,FALSE,"Tickmarks"}</definedName>
    <definedName name="gggg" hidden="1">{#N/A,#N/A,FALSE,"Aging Summary";#N/A,#N/A,FALSE,"Ratio Analysis";#N/A,#N/A,FALSE,"Test 120 Day Accts";#N/A,#N/A,FALSE,"Tickmarks"}</definedName>
    <definedName name="gggggg" hidden="1">{#N/A,#N/A,FALSE,"Presentation by Unit";#N/A,#N/A,FALSE,"Presentation by BD";#N/A,#N/A,FALSE,"Presentation Split by Biggest U";#N/A,#N/A,FALSE,"Presentation Split by Area";#N/A,#N/A,FALSE,"Presentation Split by BD"}</definedName>
    <definedName name="ggggggg" hidden="1">{#N/A,#N/A,FALSE,"Presentation by Unit";#N/A,#N/A,FALSE,"Presentation by BD";#N/A,#N/A,FALSE,"Presentation Split by Biggest U";#N/A,#N/A,FALSE,"Presentation Split by Area";#N/A,#N/A,FALSE,"Presentation Split by BD"}</definedName>
    <definedName name="gghghg" hidden="1">{"Data",#N/A,FALSE,"M_VGBUS3";"Graphs1",#N/A,FALSE,"M_VGBUS3";"Volume1",#N/A,FALSE,"M_VGBUS3";"Index1",#N/A,FALSE,"M_VGBUS3";"NUR1",#N/A,FALSE,"M_VGBUS3";"Return1",#N/A,FALSE,"M_VGBUS3";"Licencing1",#N/A,FALSE,"M_VGBUS3";"MFG1",#N/A,FALSE,"M_VGBUS3"}</definedName>
    <definedName name="GH" hidden="1">{#N/A,#N/A,FALSE,"Aging Summary";#N/A,#N/A,FALSE,"Ratio Analysis";#N/A,#N/A,FALSE,"Test 120 Day Accts";#N/A,#N/A,FALSE,"Tickmarks"}</definedName>
    <definedName name="gha" hidden="1">{"NOPCAPEVA",#N/A,FALSE,"Nopat";"FCFCSTAR",#N/A,FALSE,"FCFVAL";"EVAVL",#N/A,FALSE,"EVAVAL";"LEASE",#N/A,FALSE,"OpLease"}</definedName>
    <definedName name="ghh" hidden="1">{#N/A,#N/A,FALSE,"Aging Summary";#N/A,#N/A,FALSE,"Ratio Analysis";#N/A,#N/A,FALSE,"Test 120 Day Accts";#N/A,#N/A,FALSE,"Tickmarks"}</definedName>
    <definedName name="ghhg" hidden="1">{#N/A,#N/A,FALSE,"Presentation by Unit";#N/A,#N/A,FALSE,"Presentation by BD";#N/A,#N/A,FALSE,"Presentation Split by Biggest U";#N/A,#N/A,FALSE,"Presentation Split by Area";#N/A,#N/A,FALSE,"Presentation Split by BD"}</definedName>
    <definedName name="GHHJJ" hidden="1">{#N/A,#N/A,FALSE,"Aging Summary";#N/A,#N/A,FALSE,"Ratio Analysis";#N/A,#N/A,FALSE,"Test 120 Day Accts";#N/A,#N/A,FALSE,"Tickmarks"}</definedName>
    <definedName name="ghj" hidden="1">{#N/A,#N/A,FALSE,"Aging Summary";#N/A,#N/A,FALSE,"Ratio Analysis";#N/A,#N/A,FALSE,"Test 120 Day Accts";#N/A,#N/A,FALSE,"Tickmarks"}</definedName>
    <definedName name="ghjggjh" hidden="1">{#N/A,#N/A,FALSE,"Pharm";#N/A,#N/A,FALSE,"WWCM"}</definedName>
    <definedName name="ghjk" hidden="1">{#N/A,#N/A,FALSE,"Aging Summary";#N/A,#N/A,FALSE,"Ratio Analysis";#N/A,#N/A,FALSE,"Test 120 Day Accts";#N/A,#N/A,FALSE,"Tickmarks"}</definedName>
    <definedName name="ghu"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ghz" hidden="1">{#N/A,#N/A,FALSE,"Aging Summary";#N/A,#N/A,FALSE,"Ratio Analysis";#N/A,#N/A,FALSE,"Test 120 Day Accts";#N/A,#N/A,FALSE,"Tickmarks"}</definedName>
    <definedName name="gigiu" hidden="1">{#N/A,#N/A,FALSE,"BALAJUS";#N/A,#N/A,FALSE,"GYPAJAUS";#N/A,#N/A,FALSE,"PATRIAJUS";#N/A,#N/A,FALSE,"FLUJOAJUS";#N/A,#N/A,FALSE,"BALANC_hist";#N/A,#N/A,FALSE,"GYP_hist";#N/A,#N/A,FALSE,"PATRIM-hist";#N/A,#N/A,FALSE,"FLUJ-hist"}</definedName>
    <definedName name="gjf" hidden="1">#REF!</definedName>
    <definedName name="gjio" hidden="1">{"cred comp",#N/A,FALSE,"Comparable Credit Analysis";"IS",#N/A,FALSE,"IS";"Sensitivity",#N/A,FALSE,"Sensitivity";"BS",#N/A,FALSE,"BS";"Bond Summary",#N/A,FALSE,"B Summary";"AD",#N/A,FALSE,"Accretion";"NAV",#N/A,FALSE,"NAV";"SU",#N/A,FALSE,"S&amp;U";"acq. study",#N/A,FALSE,"Acq. Study";"F Charges",#N/A,FALSE,"Fixed Charges"}</definedName>
    <definedName name="GlideChartMarker" hidden="1">"Chart!A1"</definedName>
    <definedName name="GlideDataMarker" hidden="1">"Data!A1"</definedName>
    <definedName name="GlideHiddenMarker" hidden="1">"Costcurvedata!A1"</definedName>
    <definedName name="GlideMaxCharts" hidden="1">7</definedName>
    <definedName name="Global1" hidden="1">{#N/A,#N/A,FALSE,"Pharm";#N/A,#N/A,FALSE,"WWCM"}</definedName>
    <definedName name="gooch" hidden="1">{#N/A,#N/A,FALSE,"Projections";#N/A,#N/A,FALSE,"Multiples Valuation";#N/A,#N/A,FALSE,"LBO";#N/A,#N/A,FALSE,"Multiples_Sensitivity";#N/A,#N/A,FALSE,"Summary"}</definedName>
    <definedName name="goose" hidden="1">{"'Grill_Objective'!$A$1:$AF$101"}</definedName>
    <definedName name="gramsMT" localSheetId="21">#REF!</definedName>
    <definedName name="gramsMT" localSheetId="22">#REF!</definedName>
    <definedName name="gramsMT">#REF!</definedName>
    <definedName name="graph" hidden="1">{#N/A,#N/A,FALSE,"REPORT"}</definedName>
    <definedName name="Graph3" hidden="1">#REF!</definedName>
    <definedName name="grd" hidden="1">{"AnnInc",#N/A,TRUE,"Inc";"QtrInc1",#N/A,TRUE,"Inc";"Balance",#N/A,TRUE,"Bal";"Cflow",#N/A,TRUE,"Cash"}</definedName>
    <definedName name="greaedfd" hidden="1">{"AnnInc",#N/A,TRUE,"Inc";"QtrInc1",#N/A,TRUE,"Inc";"Balance",#N/A,TRUE,"Bal";"Cflow",#N/A,TRUE,"Cash"}</definedName>
    <definedName name="green" hidden="1">{"SUMMARY",#N/A,FALSE,"Summary"}</definedName>
    <definedName name="GroupName" hidden="1">"GroupName 704970"</definedName>
    <definedName name="grq" hidden="1">{"'WS Sales by Rep'!$A$24:$L$46"}</definedName>
    <definedName name="grtgr"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grtr" hidden="1">{"graph",#N/A,FALSE,"WWJU";"graph",#N/A,FALSE,"WWSEM";"graph",#N/A,FALSE,"GOMJU";"graph",#N/A,FALSE,"GOMSEM";"graph",#N/A,FALSE,"NSJU";"graph",#N/A,FALSE,"NSSEM";"graph",#N/A,FALSE,"WAJU";"graph",#N/A,FALSE,"STOCKPRI";"graph",#N/A,FALSE,"CFTEV";"graph",#N/A,FALSE,"NAV-RCV";"graph",#N/A,FALSE,"CRUDEWW"}</definedName>
    <definedName name="gt" hidden="1">{#N/A,#N/A,FALSE,"A";#N/A,#N/A,FALSE,"B-TOT";#N/A,#N/A,FALSE,"Declaration1";#N/A,#N/A,FALSE,"Spravka1";#N/A,#N/A,FALSE,"A (2)";#N/A,#N/A,FALSE,"B-TOT (2)";#N/A,#N/A,FALSE,"Declaration1 (2)";#N/A,#N/A,FALSE,"Spravka1 (2)"}</definedName>
    <definedName name="guguitg" hidden="1">{#N/A,#N/A,FALSE,"A";#N/A,#N/A,FALSE,"B-TOT";#N/A,#N/A,FALSE,"Declaration1";#N/A,#N/A,FALSE,"Spravka1";#N/A,#N/A,FALSE,"A (2)";#N/A,#N/A,FALSE,"B-TOT (2)";#N/A,#N/A,FALSE,"Declaration1 (2)";#N/A,#N/A,FALSE,"Spravka1 (2)"}</definedName>
    <definedName name="Guideline" hidden="1">#REF!</definedName>
    <definedName name="gWhhahhEHEH" hidden="1">{#N/A,#N/A,FALSE,"HMF";#N/A,#N/A,FALSE,"FACIL";#N/A,#N/A,FALSE,"HMFINANCE";#N/A,#N/A,FALSE,"HMEUROPE";#N/A,#N/A,FALSE,"HHAB CONSO";#N/A,#N/A,FALSE,"PAB";#N/A,#N/A,FALSE,"MMC";#N/A,#N/A,FALSE,"THAI";#N/A,#N/A,FALSE,"SINPA";#N/A,#N/A,FALSE,"POLAND"}</definedName>
    <definedName name="gye" hidden="1">{"AnnInc",#N/A,TRUE,"Inc";"QtrInc1",#N/A,TRUE,"Inc";"Balance",#N/A,TRUE,"Bal";"Cflow",#N/A,TRUE,"Cash"}</definedName>
    <definedName name="gyhui" hidden="1">{"CSheet",#N/A,FALSE,"C";"SmCap",#N/A,FALSE,"VAL1";"GulfCoast",#N/A,FALSE,"VAL1";"nav",#N/A,FALSE,"NAV";"Summary",#N/A,FALSE,"NAV"}</definedName>
    <definedName name="ｈ" hidden="1">{"'下期集計（10.27迄・速報値）'!$Q$16"}</definedName>
    <definedName name="Ｈ16・１" hidden="1">{"'コメント'!$A$1:$C$37"}</definedName>
    <definedName name="H16･1速報" hidden="1">{"'コメント'!$A$1:$C$37"}</definedName>
    <definedName name="hdee" hidden="1">{"AnnInc",#N/A,TRUE,"Inc";"QtrInc1",#N/A,TRUE,"Inc";"Balance",#N/A,TRUE,"Bal";"Cflow",#N/A,TRUE,"Cash"}</definedName>
    <definedName name="HDF" localSheetId="10">#REF!</definedName>
    <definedName name="HDF" localSheetId="24">#REF!</definedName>
    <definedName name="HDF">#REF!</definedName>
    <definedName name="HDI" localSheetId="10">#REF!</definedName>
    <definedName name="HDI" localSheetId="24">#REF!</definedName>
    <definedName name="HDI">#REF!</definedName>
    <definedName name="HDTFRF" localSheetId="10">#REF!</definedName>
    <definedName name="HDTFRF" localSheetId="24">#REF!</definedName>
    <definedName name="HDTFRF">#REF!</definedName>
    <definedName name="HDTFRI">#REF!</definedName>
    <definedName name="HDTPAF">#REF!</definedName>
    <definedName name="HDTPAI">#REF!</definedName>
    <definedName name="HDVCRF">#REF!</definedName>
    <definedName name="HDVCRI" localSheetId="10">#REF!</definedName>
    <definedName name="HDVCRI" localSheetId="24">#REF!</definedName>
    <definedName name="HDVCRI">#REF!</definedName>
    <definedName name="HDVTRF" localSheetId="10">#REF!</definedName>
    <definedName name="HDVTRF" localSheetId="24">#REF!</definedName>
    <definedName name="HDVTRF">#REF!</definedName>
    <definedName name="HDVTRI" localSheetId="10">#REF!</definedName>
    <definedName name="HDVTRI" localSheetId="24">#REF!</definedName>
    <definedName name="HDVTRI">#REF!</definedName>
    <definedName name="hdwhahdahsdx" hidden="1">{#N/A,#N/A,FALSE,"Aging Summary";#N/A,#N/A,FALSE,"Ratio Analysis";#N/A,#N/A,FALSE,"Test 120 Day Accts";#N/A,#N/A,FALSE,"Tickmarks"}</definedName>
    <definedName name="hea" hidden="1">{"NOPCAPEVA",#N/A,FALSE,"Nopat";"FCFCSTAR",#N/A,FALSE,"FCFVAL";"EVAVL",#N/A,FALSE,"EVAVAL";"LEASE",#N/A,FALSE,"OpLease"}</definedName>
    <definedName name="head_a" hidden="1">{#N/A,#N/A,FALSE,"Presentation by Unit";#N/A,#N/A,FALSE,"Presentation by BD";#N/A,#N/A,FALSE,"Presentation Split by Biggest U";#N/A,#N/A,FALSE,"Presentation Split by Area";#N/A,#N/A,FALSE,"Presentation Split by BD"}</definedName>
    <definedName name="head_inv" hidden="1">{#N/A,#N/A,FALSE,"Presentation by Unit";#N/A,#N/A,FALSE,"Presentation by BD";#N/A,#N/A,FALSE,"Presentation Split by Biggest U";#N/A,#N/A,FALSE,"Presentation Split by Area";#N/A,#N/A,FALSE,"Presentation Split by BD"}</definedName>
    <definedName name="Headcount2" hidden="1">{"'WS Sales by Rep'!$A$24:$L$46"}</definedName>
    <definedName name="Headcount3" hidden="1">{"'WS Sales by Rep'!$A$24:$L$46"}</definedName>
    <definedName name="hello" hidden="1">{#N/A,#N/A,FALSE,"Aging Summary";#N/A,#N/A,FALSE,"Ratio Analysis";#N/A,#N/A,FALSE,"Test 120 Day Accts";#N/A,#N/A,FALSE,"Tickmarks"}</definedName>
    <definedName name="help" hidden="1">{"'A'!$A$1:$AH$71","'TOC'!$J$29"}</definedName>
    <definedName name="help_1" hidden="1">{"'A'!$A$1:$AH$71","'TOC'!$J$29"}</definedName>
    <definedName name="hes" hidden="1">{"NOPCAPEVA",#N/A,FALSE,"Nopat";"FCFCSTAR",#N/A,FALSE,"FCFVAL";"EVAVL",#N/A,FALSE,"EVAVAL";"LEASE",#N/A,FALSE,"OpLease"}</definedName>
    <definedName name="hf" hidden="1">{#N/A,#N/A,FALSE,"Aging Summary";#N/A,#N/A,FALSE,"Ratio Analysis";#N/A,#N/A,FALSE,"Test 120 Day Accts";#N/A,#N/A,FALSE,"Tickmarks"}</definedName>
    <definedName name="hfea" hidden="1">{"NOPCAPEVA",#N/A,FALSE,"Nopat";"FCFCSTAR",#N/A,FALSE,"FCFVAL";"EVAVL",#N/A,FALSE,"EVAVAL";"LEASE",#N/A,FALSE,"OpLease"}</definedName>
    <definedName name="HFinGraph" hidden="1">{#N/A,#N/A,FALSE,"Pharm";#N/A,#N/A,FALSE,"WWCM"}</definedName>
    <definedName name="hga" hidden="1">{"NOPCAPEVA",#N/A,FALSE,"Nopat";"FCFCSTAR",#N/A,FALSE,"FCFVAL";"EVAVL",#N/A,FALSE,"EVAVAL";"LEASE",#N/A,FALSE,"OpLease"}</definedName>
    <definedName name="hgf" hidden="1">{#N/A,#N/A,FALSE,"Aging Summary";#N/A,#N/A,FALSE,"Ratio Analysis";#N/A,#N/A,FALSE,"Test 120 Day Accts";#N/A,#N/A,FALSE,"Tickmarks"}</definedName>
    <definedName name="hgfhgfjy" hidden="1">#REF!</definedName>
    <definedName name="hgfs" hidden="1">{"NOPCAPEVA",#N/A,FALSE,"Nopat";"FCFCSTAR",#N/A,FALSE,"FCFVAL";"EVAVL",#N/A,FALSE,"EVAVAL";"LEASE",#N/A,FALSE,"OpLease"}</definedName>
    <definedName name="hgg" hidden="1">{#N/A,#N/A,FALSE,"A";#N/A,#N/A,FALSE,"B-TOT";#N/A,#N/A,FALSE,"Declaration1";#N/A,#N/A,FALSE,"Spravka1";#N/A,#N/A,FALSE,"A (2)";#N/A,#N/A,FALSE,"B-TOT (2)";#N/A,#N/A,FALSE,"Declaration1 (2)";#N/A,#N/A,FALSE,"Spravka1 (2)"}</definedName>
    <definedName name="hghg"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hgj"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hgp" hidden="1">{#N/A,#N/A,FALSE,"Aging Summary";#N/A,#N/A,FALSE,"Ratio Analysis";#N/A,#N/A,FALSE,"Test 120 Day Accts";#N/A,#N/A,FALSE,"Tickmarks"}</definedName>
    <definedName name="hgr" hidden="1">{"NOPCAPEVA",#N/A,FALSE,"Nopat";"FCFCSTAR",#N/A,FALSE,"FCFVAL";"EVAVL",#N/A,FALSE,"EVAVAL";"LEASE",#N/A,FALSE,"OpLease"}</definedName>
    <definedName name="hgre" hidden="1">{"AnnInc",#N/A,TRUE,"Inc";"QtrInc1",#N/A,TRUE,"Inc";"Balance",#N/A,TRUE,"Bal";"Cflow",#N/A,TRUE,"Cash"}</definedName>
    <definedName name="hh" hidden="1">{#N/A,#N/A,FALSE,"Sheet1"}</definedName>
    <definedName name="hhh" hidden="1">{#N/A,#N/A,FALSE,"OUT  AREC"}</definedName>
    <definedName name="hhhh" hidden="1">{#N/A,#N/A,FALSE,"Aging Summary";#N/A,#N/A,FALSE,"Ratio Analysis";#N/A,#N/A,FALSE,"Test 120 Day Accts";#N/A,#N/A,FALSE,"Tickmarks"}</definedName>
    <definedName name="hhhhhh" hidden="1">{#N/A,#N/A,FALSE,"Aging Summary";#N/A,#N/A,FALSE,"Ratio Analysis";#N/A,#N/A,FALSE,"Test 120 Day Accts";#N/A,#N/A,FALSE,"Tickmarks"}</definedName>
    <definedName name="hhhhhhhhh" hidden="1">{#N/A,#N/A,FALSE,"Presentation by Unit";#N/A,#N/A,FALSE,"Presentation by BD";#N/A,#N/A,FALSE,"Presentation Split by Biggest U";#N/A,#N/A,FALSE,"Presentation Split by Area";#N/A,#N/A,FALSE,"Presentation Split by BD"}</definedName>
    <definedName name="HHJ" hidden="1">{#N/A,#N/A,FALSE,"Aging Summary";#N/A,#N/A,FALSE,"Ratio Analysis";#N/A,#N/A,FALSE,"Test 120 Day Accts";#N/A,#N/A,FALSE,"Tickmarks"}</definedName>
    <definedName name="hhjkhjkjkjkl" hidden="1">{"'WS Sales by Rep'!$A$24:$L$46"}</definedName>
    <definedName name="hi" hidden="1">{#N/A,#N/A,FALSE,"Aging Summary";#N/A,#N/A,FALSE,"Ratio Analysis";#N/A,#N/A,FALSE,"Test 120 Day Accts";#N/A,#N/A,FALSE,"Tickmarks"}</definedName>
    <definedName name="Hibh" hidden="1">{#N/A,#N/A,FALSE,"Pharm";#N/A,#N/A,FALSE,"WWCM"}</definedName>
    <definedName name="HIG" hidden="1">{#N/A,#N/A,FALSE,"Set-Up";#N/A,#N/A,FALSE,"Comparison";#N/A,#N/A,FALSE,"AR";#N/A,#N/A,FALSE,"Inv";#N/A,#N/A,FALSE,"Concentrations";#N/A,#N/A,FALSE,"Past Dues";#N/A,#N/A,FALSE,"Trends";#N/A,#N/A,FALSE,"AR Trends";#N/A,#N/A,FALSE,"Inv Trends"}</definedName>
    <definedName name="High" hidden="1">{#N/A,#N/A,FALSE,"Pharm";#N/A,#N/A,FALSE,"WWCM"}</definedName>
    <definedName name="hj" hidden="1">{#N/A,#N/A,FALSE,"Presentation by Unit";#N/A,#N/A,FALSE,"Presentation by BD";#N/A,#N/A,FALSE,"Presentation Split by Biggest U";#N/A,#N/A,FALSE,"Presentation Split by Area";#N/A,#N/A,FALSE,"Presentation Split by BD"}</definedName>
    <definedName name="hjg" hidden="1">{#N/A,#N/A,FALSE,"A";#N/A,#N/A,FALSE,"B-TOT";#N/A,#N/A,FALSE,"Declaration1";#N/A,#N/A,FALSE,"Spravka1";#N/A,#N/A,FALSE,"A (2)";#N/A,#N/A,FALSE,"B-TOT (2)";#N/A,#N/A,FALSE,"Declaration1 (2)";#N/A,#N/A,FALSE,"Spravka1 (2)"}</definedName>
    <definedName name="hjgyugyut" hidden="1">{#N/A,#N/A,FALSE,"Aging Summary";#N/A,#N/A,FALSE,"Ratio Analysis";#N/A,#N/A,FALSE,"Test 120 Day Accts";#N/A,#N/A,FALSE,"Tickmarks"}</definedName>
    <definedName name="HJH" hidden="1">"45RTUBLZGWW58R2DUUWQUGTRB"</definedName>
    <definedName name="hjhhh" hidden="1">{#N/A,#N/A,FALSE,"A";#N/A,#N/A,FALSE,"B"}</definedName>
    <definedName name="hjhjffukfuk" hidden="1">{#N/A,#N/A,FALSE,"Pharm";#N/A,#N/A,FALSE,"WWCM"}</definedName>
    <definedName name="hjhjfkfukywrte" hidden="1">{#N/A,#N/A,FALSE,"Pharm";#N/A,#N/A,FALSE,"WWCM"}</definedName>
    <definedName name="hjhkjkl" hidden="1">{#N/A,#N/A,FALSE,"Pharm";#N/A,#N/A,FALSE,"WWCM"}</definedName>
    <definedName name="hjiu" hidden="1">{#N/A,#N/A,FALSE,"Aging Summary";#N/A,#N/A,FALSE,"Ratio Analysis";#N/A,#N/A,FALSE,"Test 120 Day Accts";#N/A,#N/A,FALSE,"Tickmarks"}</definedName>
    <definedName name="hjjjkk" hidden="1">{#N/A,#N/A,FALSE,"REPORT"}</definedName>
    <definedName name="hjjkk" hidden="1">{#N/A,#N/A,FALSE,"Pharm";#N/A,#N/A,FALSE,"WWCM"}</definedName>
    <definedName name="hjk" hidden="1">{#N/A,#N/A,FALSE,"Aging Summary";#N/A,#N/A,FALSE,"Ratio Analysis";#N/A,#N/A,FALSE,"Test 120 Day Accts";#N/A,#N/A,FALSE,"Tickmarks"}</definedName>
    <definedName name="hjkiuy"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hjkk" hidden="1">{#N/A,#N/A,FALSE,"Pharm";#N/A,#N/A,FALSE,"WWCM"}</definedName>
    <definedName name="hjlcdekmlw" hidden="1">{#N/A,#N/A,FALSE,"Aging Summary";#N/A,#N/A,FALSE,"Ratio Analysis";#N/A,#N/A,FALSE,"Test 120 Day Accts";#N/A,#N/A,FALSE,"Tickmarks"}</definedName>
    <definedName name="hjnv" hidden="1">{#N/A,#N/A,FALSE,"Aging Summary";#N/A,#N/A,FALSE,"Ratio Analysis";#N/A,#N/A,FALSE,"Test 120 Day Accts";#N/A,#N/A,FALSE,"Tickmarks"}</definedName>
    <definedName name="hjtsf" hidden="1">{"NOPCAPEVA",#N/A,FALSE,"Nopat";"FCFCSTAR",#N/A,FALSE,"FCFVAL";"EVAVL",#N/A,FALSE,"EVAVAL";"LEASE",#N/A,FALSE,"OpLease"}</definedName>
    <definedName name="hjyny" hidden="1">{#N/A,#N/A,FALSE,"TSUM";#N/A,#N/A,FALSE,"shares";#N/A,#N/A,FALSE,"earnout";#N/A,#N/A,FALSE,"Heaty";#N/A,#N/A,FALSE,"self-tend";#N/A,#N/A,FALSE,"self-sum"}</definedName>
    <definedName name="HKSH" hidden="1">{#N/A,#N/A,FALSE,"REPORT"}</definedName>
    <definedName name="hlk" hidden="1">{#N/A,#N/A,FALSE,"Aging Summary";#N/A,#N/A,FALSE,"Ratio Analysis";#N/A,#N/A,FALSE,"Test 120 Day Accts";#N/A,#N/A,FALSE,"Tickmarks"}</definedName>
    <definedName name="HMG" hidden="1">{#N/A,#N/A,FALSE,"REPORT"}</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Delete015" hidden="1">#REF!,#REF!,#REF!,#REF!</definedName>
    <definedName name="hn.DZ_MultByFXRates" hidden="1">#REF!,#REF!,#REF!,#REF!</definedName>
    <definedName name="hn.ExtDb" hidden="1">FALSE</definedName>
    <definedName name="hn.LTM_MultByFXRates" hidden="1">#REF!,#REF!,#REF!,#REF!,#REF!,#REF!,#REF!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RolledForward" hidden="1">FALSE</definedName>
    <definedName name="hn.YearLabel" hidden="1">#REF!</definedName>
    <definedName name="hngdh" hidden="1">{"NOPCAPEVA",#N/A,FALSE,"Nopat";"FCFCSTAR",#N/A,FALSE,"FCFVAL";"EVAVL",#N/A,FALSE,"EVAVAL";"LEASE",#N/A,FALSE,"OpLease"}</definedName>
    <definedName name="hod" hidden="1">{#N/A,#N/A,FALSE,"TS";#N/A,#N/A,FALSE,"Combo";#N/A,#N/A,FALSE,"FAIR";#N/A,#N/A,FALSE,"RBC";#N/A,#N/A,FALSE,"xxxx";#N/A,#N/A,FALSE,"A_D";#N/A,#N/A,FALSE,"WACC";#N/A,#N/A,FALSE,"DCF";#N/A,#N/A,FALSE,"LBO";#N/A,#N/A,FALSE,"AcqMults";#N/A,#N/A,FALSE,"CompMults"}</definedName>
    <definedName name="hom" hidden="1">{#N/A,#N/A,FALSE,"Assessment";#N/A,#N/A,FALSE,"Staffing";#N/A,#N/A,FALSE,"Hires";#N/A,#N/A,FALSE,"Assumptions"}</definedName>
    <definedName name="HOME" hidden="1">{#N/A,#N/A,FALSE,"Assessment";#N/A,#N/A,FALSE,"Staffing";#N/A,#N/A,FALSE,"Hires";#N/A,#N/A,FALSE,"Assumptions"}</definedName>
    <definedName name="homer" hidden="1">{"P.I. BUDGET ASSUMPTIONS",#N/A,FALSE,"PERIODIC INSP 97";"P.I. MAJOR EXP",#N/A,FALSE,"PERIODIC INSP 97";"PERIODIC INSP",#N/A,FALSE,"PERIODIC INSP 97"}</definedName>
    <definedName name="HOMFE" hidden="1">{#N/A,#N/A,FALSE,"Assessment";#N/A,#N/A,FALSE,"Staffing";#N/A,#N/A,FALSE,"Hires";#N/A,#N/A,FALSE,"Assumptions"}</definedName>
    <definedName name="hour" localSheetId="22">#REF!</definedName>
    <definedName name="hour">#REF!</definedName>
    <definedName name="houy" hidden="1">{#N/A,#N/A,FALSE,"AD_Purchase";#N/A,#N/A,FALSE,"Credit";#N/A,#N/A,FALSE,"PF Acquisition";#N/A,#N/A,FALSE,"PF Offering"}</definedName>
    <definedName name="houy2" hidden="1">{#N/A,#N/A,FALSE,"AD_Purchase";#N/A,#N/A,FALSE,"Credit";#N/A,#N/A,FALSE,"PF Acquisition";#N/A,#N/A,FALSE,"PF Offering"}</definedName>
    <definedName name="hrd" hidden="1">{"NOPCAPEVA",#N/A,FALSE,"Nopat";"FCFCSTAR",#N/A,FALSE,"FCFVAL";"EVAVL",#N/A,FALSE,"EVAVAL";"LEASE",#N/A,FALSE,"OpLease"}</definedName>
    <definedName name="hrea" hidden="1">{"NOPCAPEVA",#N/A,FALSE,"Nopat";"FCFCSTAR",#N/A,FALSE,"FCFVAL";"EVAVL",#N/A,FALSE,"EVAVAL";"LEASE",#N/A,FALSE,"OpLease"}</definedName>
    <definedName name="htd" hidden="1">{"NOPCAPEVA",#N/A,FALSE,"Nopat";"FCFCSTAR",#N/A,FALSE,"FCFVAL";"EVAVL",#N/A,FALSE,"EVAVAL";"LEASE",#N/A,FALSE,"OpLease"}</definedName>
    <definedName name="htm" hidden="1">{"'WS Sales by Rep'!$A$24:$L$46"}</definedName>
    <definedName name="htm_cc" hidden="1">{"'WS Sales by Rep'!$A$24:$L$46"}</definedName>
    <definedName name="htm_cc_ws" hidden="1">{"'WS Sales by Rep'!$A$24:$L$46"}</definedName>
    <definedName name="htm_cc_ws4" hidden="1">{"'WS Sales by Rep'!$A$24:$L$46"}</definedName>
    <definedName name="htm_cc2" hidden="1">{"'WS Sales by Rep'!$A$24:$L$46"}</definedName>
    <definedName name="htm_cc2_ws" hidden="1">{"'WS Sales by Rep'!$A$24:$L$46"}</definedName>
    <definedName name="htm_cc3" hidden="1">{"'WS Sales by Rep'!$A$24:$L$46"}</definedName>
    <definedName name="htm_cc3_ws" hidden="1">{"'WS Sales by Rep'!$A$24:$L$46"}</definedName>
    <definedName name="htm_cc4" hidden="1">{"'WS Sales by Rep'!$A$24:$L$46"}</definedName>
    <definedName name="HTM_Control" hidden="1">{"'下期集計（10.27迄・速報値）'!$Q$16"}</definedName>
    <definedName name="htm_fac" hidden="1">{"'WS Sales by Rep'!$A$24:$L$46"}</definedName>
    <definedName name="htm_fac2" hidden="1">{"'WS Sales by Rep'!$A$24:$L$46"}</definedName>
    <definedName name="htm_fin" hidden="1">{"'WS Sales by Rep'!$A$24:$L$46"}</definedName>
    <definedName name="htm_fin2" hidden="1">{"'WS Sales by Rep'!$A$24:$L$46"}</definedName>
    <definedName name="htm_fin3" hidden="1">{"'WS Sales by Rep'!$A$24:$L$46"}</definedName>
    <definedName name="htm_fin4" hidden="1">{"'WS Sales by Rep'!$A$24:$L$46"}</definedName>
    <definedName name="htm_fin5" hidden="1">{"'WS Sales by Rep'!$A$24:$L$46"}</definedName>
    <definedName name="htm_ga" hidden="1">{"'WS Sales by Rep'!$A$24:$L$46"}</definedName>
    <definedName name="htm_ga_fin" hidden="1">{"'WS Sales by Rep'!$A$24:$L$46"}</definedName>
    <definedName name="htm_hr" hidden="1">{"'WS Sales by Rep'!$A$24:$L$46"}</definedName>
    <definedName name="htm_hr2" hidden="1">{"'WS Sales by Rep'!$A$24:$L$46"}</definedName>
    <definedName name="htm_plan_cc" hidden="1">{"'WS Sales by Rep'!$A$24:$L$46"}</definedName>
    <definedName name="htm_plan_cc2" hidden="1">{"'WS Sales by Rep'!$A$24:$L$46"}</definedName>
    <definedName name="htm_plan_fin5" hidden="1">{"'WS Sales by Rep'!$A$24:$L$46"}</definedName>
    <definedName name="htm_plana" hidden="1">{"'WS Sales by Rep'!$A$24:$L$46"}</definedName>
    <definedName name="htm_plana_fin" hidden="1">{"'WS Sales by Rep'!$A$24:$L$46"}</definedName>
    <definedName name="htm_planfac" hidden="1">{"'WS Sales by Rep'!$A$24:$L$46"}</definedName>
    <definedName name="htm_planfin" hidden="1">{"'WS Sales by Rep'!$A$24:$L$46"}</definedName>
    <definedName name="htm_planhr" hidden="1">{"'WS Sales by Rep'!$A$24:$L$46"}</definedName>
    <definedName name="htm_ws" hidden="1">{"'WS Sales by Rep'!$A$24:$L$46"}</definedName>
    <definedName name="ＨＴＭＬ" hidden="1">{"'コメント'!$A$1:$C$37"}</definedName>
    <definedName name="html_client" hidden="1">{"'PROFILS'!$A$2:$E$3"}</definedName>
    <definedName name="HTML_CodePage" hidden="1">1252</definedName>
    <definedName name="HTML_Control" hidden="1">{"'Sheet1'!$A$1:$J$121"}</definedName>
    <definedName name="HTML_Control_1" hidden="1">{"'A'!$A$1:$AH$71","'TOC'!$J$29"}</definedName>
    <definedName name="html_control_cc" hidden="1">{"'WS Sales by Rep'!$A$24:$L$46"}</definedName>
    <definedName name="html_control_cc2" hidden="1">{"'WS Sales by Rep'!$A$24:$L$46"}</definedName>
    <definedName name="html_control_cc3" hidden="1">{"'WS Sales by Rep'!$A$24:$L$46"}</definedName>
    <definedName name="html_control_cc4" hidden="1">{"'WS Sales by Rep'!$A$24:$L$46"}</definedName>
    <definedName name="html_control_fac" hidden="1">{"'WS Sales by Rep'!$A$24:$L$46"}</definedName>
    <definedName name="html_control_fac2" hidden="1">{"'WS Sales by Rep'!$A$24:$L$46"}</definedName>
    <definedName name="HTML_Control_fin" hidden="1">{"'WS Sales by Rep'!$A$24:$L$46"}</definedName>
    <definedName name="html_control_fin2" hidden="1">{"'WS Sales by Rep'!$A$24:$L$46"}</definedName>
    <definedName name="html_control_fin3" hidden="1">{"'WS Sales by Rep'!$A$24:$L$46"}</definedName>
    <definedName name="html_control_fin4" hidden="1">{"'WS Sales by Rep'!$A$24:$L$46"}</definedName>
    <definedName name="html_control_fin5" hidden="1">{"'WS Sales by Rep'!$A$24:$L$46"}</definedName>
    <definedName name="html_control_fin6" hidden="1">{"'WS Sales by Rep'!$A$24:$L$46"}</definedName>
    <definedName name="html_control_finance" hidden="1">{"'WS Sales by Rep'!$A$24:$L$46"}</definedName>
    <definedName name="html_control_ga" hidden="1">{"'WS Sales by Rep'!$A$24:$L$46"}</definedName>
    <definedName name="html_control_hr" hidden="1">{"'WS Sales by Rep'!$A$24:$L$46"}</definedName>
    <definedName name="html_control_hr2" hidden="1">{"'WS Sales by Rep'!$A$24:$L$46"}</definedName>
    <definedName name="html_control_plan_cc" hidden="1">{"'WS Sales by Rep'!$A$24:$L$46"}</definedName>
    <definedName name="html_control_plan_cc3" hidden="1">{"'WS Sales by Rep'!$A$24:$L$46"}</definedName>
    <definedName name="html_control_plana" hidden="1">{"'WS Sales by Rep'!$A$24:$L$46"}</definedName>
    <definedName name="html_control_planfac" hidden="1">{"'WS Sales by Rep'!$A$24:$L$46"}</definedName>
    <definedName name="html_control_planfin" hidden="1">{"'WS Sales by Rep'!$A$24:$L$46"}</definedName>
    <definedName name="html_control_planfin2" hidden="1">{"'WS Sales by Rep'!$A$24:$L$46"}</definedName>
    <definedName name="html_control_planhr" hidden="1">{"'WS Sales by Rep'!$A$24:$L$46"}</definedName>
    <definedName name="HTML_Control1" hidden="1">{"'A'!$A$1:$AH$71","'TOC'!$J$29"}</definedName>
    <definedName name="HTML_Control1_1" hidden="1">{"'A'!$A$1:$AH$71","'TOC'!$J$29"}</definedName>
    <definedName name="HTML_Control2" hidden="1">{"'NWC03'!$C$81"}</definedName>
    <definedName name="HTML_Control3" hidden="1">{"'Usagetrac-Tot'!$B$88","'Progtrac~Pricing'!$F$39"}</definedName>
    <definedName name="HTML_Control4" hidden="1">{"'Usagetrac-Tot'!$B$88","'Progtrac~Pricing'!$F$39"}</definedName>
    <definedName name="HTML_Description" hidden="1">""</definedName>
    <definedName name="HTML_Email" hidden="1">""</definedName>
    <definedName name="HTML_Header" hidden="1">"Sheet1"</definedName>
    <definedName name="HTML_LastUpdate" hidden="1">"10/21/99"</definedName>
    <definedName name="HTML_LineAfter" hidden="1">FALSE</definedName>
    <definedName name="HTML_LineBefore" hidden="1">FALSE</definedName>
    <definedName name="HTML_Name" hidden="1">"Paulette Peoples"</definedName>
    <definedName name="HTML_OBDlg2" hidden="1">TRUE</definedName>
    <definedName name="HTML_OBDlg3" hidden="1">TRUE</definedName>
    <definedName name="HTML_OBDlg4" hidden="1">TRUE</definedName>
    <definedName name="HTML_OS" hidden="1">0</definedName>
    <definedName name="HTML_PathFile" hidden="1">"C:\My Documents\Summer Equip.htm"</definedName>
    <definedName name="HTML_PathFileMac" hidden="1">"Macintosh HD:HomePageStuff:New_Home_Page:datafile:histret.html"</definedName>
    <definedName name="HTML_PathTemplateMac" hidden="1">"Macintosh HD:HomePageStuff:New_Home_Page:datafile:Betas.html"</definedName>
    <definedName name="HTML_Title" hidden="1">"Total North America"</definedName>
    <definedName name="HTML1_1" hidden="1">"'[Energiepreise Schk.xls]110 KV'!$B$1:$P$34"</definedName>
    <definedName name="HTML1_10" hidden="1">""</definedName>
    <definedName name="HTML1_11" hidden="1">1</definedName>
    <definedName name="HTML1_12" hidden="1">"C:\My Documents\Financials_01.htm"</definedName>
    <definedName name="HTML1_13" hidden="1">#N/A</definedName>
    <definedName name="HTML1_14" hidden="1">#N/A</definedName>
    <definedName name="HTML1_15" hidden="1">#N/A</definedName>
    <definedName name="HTML1_2" hidden="1">1</definedName>
    <definedName name="HTML1_3" hidden="1">"FLASH"</definedName>
    <definedName name="HTML1_4" hidden="1">"Flash Round 74"</definedName>
    <definedName name="HTML1_5" hidden="1">"Wednesday April 3, 1996"</definedName>
    <definedName name="HTML1_6" hidden="1">1</definedName>
    <definedName name="HTML1_7" hidden="1">1</definedName>
    <definedName name="HTML1_8" hidden="1">"4/3/96"</definedName>
    <definedName name="HTML1_9" hidden="1">"Ken Hamel"</definedName>
    <definedName name="HTML10_1" hidden="1">"'[97RNKAPR.XLS]North'!$A$1:$H$255"</definedName>
    <definedName name="HTML10_10" hidden="1">""</definedName>
    <definedName name="HTML10_11" hidden="1">1</definedName>
    <definedName name="HTML10_12" hidden="1">"D:\nthrnk.htm"</definedName>
    <definedName name="HTML10_2" hidden="1">1</definedName>
    <definedName name="HTML10_3" hidden="1">"97RNKAPR"</definedName>
    <definedName name="HTML10_4" hidden="1">"North"</definedName>
    <definedName name="HTML10_5" hidden="1">""</definedName>
    <definedName name="HTML10_6" hidden="1">1</definedName>
    <definedName name="HTML10_7" hidden="1">-4146</definedName>
    <definedName name="HTML10_8" hidden="1">"5/22/97"</definedName>
    <definedName name="HTML10_9" hidden="1">"Bell Atlantic"</definedName>
    <definedName name="HTML11_1" hidden="1">"'[97RNKAPR.XLS]South'!$A$1:$H$161"</definedName>
    <definedName name="HTML11_10" hidden="1">""</definedName>
    <definedName name="HTML11_11" hidden="1">1</definedName>
    <definedName name="HTML11_12" hidden="1">"D:\sthrnk.htm"</definedName>
    <definedName name="HTML11_2" hidden="1">1</definedName>
    <definedName name="HTML11_3" hidden="1">"97RNKAPR"</definedName>
    <definedName name="HTML11_4" hidden="1">"South"</definedName>
    <definedName name="HTML11_5" hidden="1">""</definedName>
    <definedName name="HTML11_6" hidden="1">1</definedName>
    <definedName name="HTML11_7" hidden="1">-4146</definedName>
    <definedName name="HTML11_8" hidden="1">"5/22/97"</definedName>
    <definedName name="HTML11_9" hidden="1">"Bell Atlantic"</definedName>
    <definedName name="HTML12_1" hidden="1">"'[97RNKAPR.XLS]Overview'!$A$1:$I$61"</definedName>
    <definedName name="HTML12_10" hidden="1">""</definedName>
    <definedName name="HTML12_11" hidden="1">1</definedName>
    <definedName name="HTML12_12" hidden="1">"D:\rankovw.htm"</definedName>
    <definedName name="HTML12_2" hidden="1">1</definedName>
    <definedName name="HTML12_3" hidden="1">"97RNKAPR"</definedName>
    <definedName name="HTML12_4" hidden="1">"Overview"</definedName>
    <definedName name="HTML12_5" hidden="1">""</definedName>
    <definedName name="HTML12_6" hidden="1">-4146</definedName>
    <definedName name="HTML12_7" hidden="1">-4146</definedName>
    <definedName name="HTML12_8" hidden="1">"5/22/97"</definedName>
    <definedName name="HTML12_9" hidden="1">"Bell Atlantic"</definedName>
    <definedName name="HTML13_1" hidden="1">"'[97RNKAUG.XLS]Regional'!$A$1:$H$225"</definedName>
    <definedName name="HTML13_10" hidden="1">""</definedName>
    <definedName name="HTML13_11" hidden="1">1</definedName>
    <definedName name="HTML13_12" hidden="1">"D:\regrnk.htm"</definedName>
    <definedName name="HTML13_2" hidden="1">1</definedName>
    <definedName name="HTML13_3" hidden="1">"97RNKAUG"</definedName>
    <definedName name="HTML13_4" hidden="1">"Regional"</definedName>
    <definedName name="HTML13_5" hidden="1">""</definedName>
    <definedName name="HTML13_6" hidden="1">1</definedName>
    <definedName name="HTML13_7" hidden="1">1</definedName>
    <definedName name="HTML13_8" hidden="1">"9/16/97"</definedName>
    <definedName name="HTML13_9" hidden="1">"Bell Atlantic"</definedName>
    <definedName name="HTML14_1" hidden="1">"'[97RNKAUG.XLS]ReglSys'!$A$1:$H$179"</definedName>
    <definedName name="HTML14_10" hidden="1">""</definedName>
    <definedName name="HTML14_11" hidden="1">1</definedName>
    <definedName name="HTML14_12" hidden="1">"D:\sernk.htm"</definedName>
    <definedName name="HTML14_2" hidden="1">1</definedName>
    <definedName name="HTML14_3" hidden="1">"97RNKAUG"</definedName>
    <definedName name="HTML14_4" hidden="1">"ReglSys"</definedName>
    <definedName name="HTML14_5" hidden="1">""</definedName>
    <definedName name="HTML14_6" hidden="1">1</definedName>
    <definedName name="HTML14_7" hidden="1">1</definedName>
    <definedName name="HTML14_8" hidden="1">"9/16/97"</definedName>
    <definedName name="HTML14_9" hidden="1">"Bell Atlantic"</definedName>
    <definedName name="HTML15_1" hidden="1">"'[97RNKAUG.XLS]North'!$A$1:$H$261"</definedName>
    <definedName name="HTML15_10" hidden="1">""</definedName>
    <definedName name="HTML15_11" hidden="1">1</definedName>
    <definedName name="HTML15_12" hidden="1">"D:\nthrnk.htm"</definedName>
    <definedName name="HTML15_2" hidden="1">1</definedName>
    <definedName name="HTML15_3" hidden="1">"97RNKAUG"</definedName>
    <definedName name="HTML15_4" hidden="1">"North"</definedName>
    <definedName name="HTML15_5" hidden="1">""</definedName>
    <definedName name="HTML15_6" hidden="1">1</definedName>
    <definedName name="HTML15_7" hidden="1">1</definedName>
    <definedName name="HTML15_8" hidden="1">"9/16/97"</definedName>
    <definedName name="HTML15_9" hidden="1">"Bell Atlantic"</definedName>
    <definedName name="HTML16_1" hidden="1">"'[97RNKAUG.XLS]South'!$A$1:$H$159"</definedName>
    <definedName name="HTML16_10" hidden="1">""</definedName>
    <definedName name="HTML16_11" hidden="1">1</definedName>
    <definedName name="HTML16_12" hidden="1">"D:\sthrnk.htm"</definedName>
    <definedName name="HTML16_2" hidden="1">1</definedName>
    <definedName name="HTML16_3" hidden="1">"97RNKAUG"</definedName>
    <definedName name="HTML16_4" hidden="1">"South"</definedName>
    <definedName name="HTML16_5" hidden="1">""</definedName>
    <definedName name="HTML16_6" hidden="1">1</definedName>
    <definedName name="HTML16_7" hidden="1">1</definedName>
    <definedName name="HTML16_8" hidden="1">"9/16/97"</definedName>
    <definedName name="HTML16_9" hidden="1">"Bell Atlantic"</definedName>
    <definedName name="HTML17_1" hidden="1">"'[97RNK.xls]ReglSys'!$A$1:$H$179"</definedName>
    <definedName name="HTML17_10" hidden="1">""</definedName>
    <definedName name="HTML17_11" hidden="1">1</definedName>
    <definedName name="HTML17_12" hidden="1">"D:\sernk.htm"</definedName>
    <definedName name="HTML17_2" hidden="1">1</definedName>
    <definedName name="HTML17_3" hidden="1">"97RNK"</definedName>
    <definedName name="HTML17_4" hidden="1">"ReglSys"</definedName>
    <definedName name="HTML17_5" hidden="1">""</definedName>
    <definedName name="HTML17_6" hidden="1">1</definedName>
    <definedName name="HTML17_7" hidden="1">1</definedName>
    <definedName name="HTML17_8" hidden="1">"9/16/97"</definedName>
    <definedName name="HTML17_9" hidden="1">"Bell Atlantic"</definedName>
    <definedName name="HTML18_1" hidden="1">"'[97RNKNOV.XLS]Regional'!$A$1:$H$225"</definedName>
    <definedName name="HTML18_10" hidden="1">""</definedName>
    <definedName name="HTML18_11" hidden="1">1</definedName>
    <definedName name="HTML18_12" hidden="1">"D:\regrnk.htm"</definedName>
    <definedName name="HTML18_2" hidden="1">1</definedName>
    <definedName name="HTML18_3" hidden="1">"97RNKNOV"</definedName>
    <definedName name="HTML18_4" hidden="1">"Regional"</definedName>
    <definedName name="HTML18_5" hidden="1">""</definedName>
    <definedName name="HTML18_6" hidden="1">1</definedName>
    <definedName name="HTML18_7" hidden="1">1</definedName>
    <definedName name="HTML18_8" hidden="1">"12/22/97"</definedName>
    <definedName name="HTML18_9" hidden="1">"Bell Atlantic"</definedName>
    <definedName name="HTML19_1" hidden="1">"'[97RNKNOV.XLS]ReglSys'!$A$1:$H$183"</definedName>
    <definedName name="HTML19_10" hidden="1">""</definedName>
    <definedName name="HTML19_11" hidden="1">1</definedName>
    <definedName name="HTML19_12" hidden="1">"D:\sernk.htm"</definedName>
    <definedName name="HTML19_2" hidden="1">1</definedName>
    <definedName name="HTML19_3" hidden="1">"97RNKNOV"</definedName>
    <definedName name="HTML19_4" hidden="1">"ReglSys"</definedName>
    <definedName name="HTML19_5" hidden="1">""</definedName>
    <definedName name="HTML19_6" hidden="1">1</definedName>
    <definedName name="HTML19_7" hidden="1">1</definedName>
    <definedName name="HTML19_8" hidden="1">"12/23/97"</definedName>
    <definedName name="HTML19_9" hidden="1">"Bell Atlantic"</definedName>
    <definedName name="HTML2_1" hidden="1">"[APU97.XLS]INTRA!$A$1:$B$92"</definedName>
    <definedName name="HTML2_10" hidden="1">""</definedName>
    <definedName name="HTML2_11" hidden="1">1</definedName>
    <definedName name="HTML2_12" hidden="1">"C:\My Documents\financials.html"</definedName>
    <definedName name="HTML2_13" hidden="1">#N/A</definedName>
    <definedName name="HTML2_14" hidden="1">#N/A</definedName>
    <definedName name="HTML2_15" hidden="1">#N/A</definedName>
    <definedName name="HTML2_2" hidden="1">1</definedName>
    <definedName name="HTML2_3" hidden="1">""</definedName>
    <definedName name="HTML2_4" hidden="1">""</definedName>
    <definedName name="HTML2_5" hidden="1">""</definedName>
    <definedName name="HTML2_6" hidden="1">-4146</definedName>
    <definedName name="HTML2_7" hidden="1">-4146</definedName>
    <definedName name="HTML2_8" hidden="1">"2/17/98"</definedName>
    <definedName name="HTML2_9" hidden="1">"BPH"</definedName>
    <definedName name="HTML20_1" hidden="1">"'[97RNKNOV.XLS]North'!$A$1:$H$259"</definedName>
    <definedName name="HTML20_10" hidden="1">""</definedName>
    <definedName name="HTML20_11" hidden="1">1</definedName>
    <definedName name="HTML20_12" hidden="1">"D:\nthrnk.htm"</definedName>
    <definedName name="HTML20_2" hidden="1">1</definedName>
    <definedName name="HTML20_3" hidden="1">"97RNKNOV"</definedName>
    <definedName name="HTML20_4" hidden="1">"North"</definedName>
    <definedName name="HTML20_5" hidden="1">""</definedName>
    <definedName name="HTML20_6" hidden="1">1</definedName>
    <definedName name="HTML20_7" hidden="1">1</definedName>
    <definedName name="HTML20_8" hidden="1">"12/23/97"</definedName>
    <definedName name="HTML20_9" hidden="1">"Bell Atlantic"</definedName>
    <definedName name="HTML21_1" hidden="1">"'[97RNKNOV.XLS]South'!$A$1:$H$164"</definedName>
    <definedName name="HTML21_10" hidden="1">""</definedName>
    <definedName name="HTML21_11" hidden="1">1</definedName>
    <definedName name="HTML21_12" hidden="1">"D:\sthrnk.htm"</definedName>
    <definedName name="HTML21_2" hidden="1">1</definedName>
    <definedName name="HTML21_3" hidden="1">"97RNKNOV"</definedName>
    <definedName name="HTML21_4" hidden="1">"South"</definedName>
    <definedName name="HTML21_5" hidden="1">""</definedName>
    <definedName name="HTML21_6" hidden="1">1</definedName>
    <definedName name="HTML21_7" hidden="1">1</definedName>
    <definedName name="HTML21_8" hidden="1">"12/23/97"</definedName>
    <definedName name="HTML21_9" hidden="1">"Bell Atlantic"</definedName>
    <definedName name="HTML22_1" hidden="1">"'[97RNKDEC.XLS]CAM Perf Model'!$A$1:$J$39"</definedName>
    <definedName name="HTML22_10" hidden="1">""</definedName>
    <definedName name="HTML22_11" hidden="1">1</definedName>
    <definedName name="HTML22_12" hidden="1">"D:\perfgrf.htm"</definedName>
    <definedName name="HTML22_2" hidden="1">1</definedName>
    <definedName name="HTML22_3" hidden="1">"97RNKDEC"</definedName>
    <definedName name="HTML22_4" hidden="1">"CAM Perf Model"</definedName>
    <definedName name="HTML22_5" hidden="1">""</definedName>
    <definedName name="HTML22_6" hidden="1">1</definedName>
    <definedName name="HTML22_7" hidden="1">1</definedName>
    <definedName name="HTML22_8" hidden="1">"1/20/98"</definedName>
    <definedName name="HTML22_9" hidden="1">"Bell Atlantic"</definedName>
    <definedName name="HTML23_1" hidden="1">"'[97RNK.xls]Regional'!$A$1:$G$226"</definedName>
    <definedName name="HTML23_10" hidden="1">""</definedName>
    <definedName name="HTML23_11" hidden="1">1</definedName>
    <definedName name="HTML23_12" hidden="1">"D:\regrnk.htm"</definedName>
    <definedName name="HTML23_2" hidden="1">1</definedName>
    <definedName name="HTML23_3" hidden="1">"97RNK"</definedName>
    <definedName name="HTML23_4" hidden="1">"Regional"</definedName>
    <definedName name="HTML23_5" hidden="1">""</definedName>
    <definedName name="HTML23_6" hidden="1">1</definedName>
    <definedName name="HTML23_7" hidden="1">1</definedName>
    <definedName name="HTML23_8" hidden="1">"1/21/98"</definedName>
    <definedName name="HTML23_9" hidden="1">"Bell Atlantic"</definedName>
    <definedName name="HTML24_1" hidden="1">"'[97RNK.xls]ReglSys'!$A$1:$G$186"</definedName>
    <definedName name="HTML24_10" hidden="1">""</definedName>
    <definedName name="HTML24_11" hidden="1">1</definedName>
    <definedName name="HTML24_12" hidden="1">"D:\sernk.htm"</definedName>
    <definedName name="HTML24_2" hidden="1">1</definedName>
    <definedName name="HTML24_3" hidden="1">"97RNK"</definedName>
    <definedName name="HTML24_4" hidden="1">"ReglSys"</definedName>
    <definedName name="HTML24_5" hidden="1">""</definedName>
    <definedName name="HTML24_6" hidden="1">1</definedName>
    <definedName name="HTML24_7" hidden="1">1</definedName>
    <definedName name="HTML24_8" hidden="1">"1/21/98"</definedName>
    <definedName name="HTML24_9" hidden="1">"Bell Atlantic"</definedName>
    <definedName name="HTML25_1" hidden="1">"'[97RNK.xls]North'!$A$1:$G$260"</definedName>
    <definedName name="HTML25_10" hidden="1">""</definedName>
    <definedName name="HTML25_11" hidden="1">1</definedName>
    <definedName name="HTML25_12" hidden="1">"D:\nthrnk.htm"</definedName>
    <definedName name="HTML25_2" hidden="1">1</definedName>
    <definedName name="HTML25_3" hidden="1">"97RNK"</definedName>
    <definedName name="HTML25_4" hidden="1">"North"</definedName>
    <definedName name="HTML25_5" hidden="1">""</definedName>
    <definedName name="HTML25_6" hidden="1">1</definedName>
    <definedName name="HTML25_7" hidden="1">1</definedName>
    <definedName name="HTML25_8" hidden="1">"1/21/98"</definedName>
    <definedName name="HTML25_9" hidden="1">"Bell Atlantic"</definedName>
    <definedName name="HTML26_1" hidden="1">"'[97RNK.xls]South'!$A$1:$G$167"</definedName>
    <definedName name="HTML26_10" hidden="1">""</definedName>
    <definedName name="HTML26_11" hidden="1">1</definedName>
    <definedName name="HTML26_12" hidden="1">"D:\sthrnk.htm"</definedName>
    <definedName name="HTML26_2" hidden="1">1</definedName>
    <definedName name="HTML26_3" hidden="1">"97RNK"</definedName>
    <definedName name="HTML26_4" hidden="1">"South"</definedName>
    <definedName name="HTML26_5" hidden="1">""</definedName>
    <definedName name="HTML26_6" hidden="1">1</definedName>
    <definedName name="HTML26_7" hidden="1">1</definedName>
    <definedName name="HTML26_8" hidden="1">"1/21/98"</definedName>
    <definedName name="HTML26_9" hidden="1">"Bell Atlantic"</definedName>
    <definedName name="HTML27_1" hidden="1">"'[98RANK03.XLS]ReglSys'!$A$1:$H$189"</definedName>
    <definedName name="HTML27_10" hidden="1">""</definedName>
    <definedName name="HTML27_11" hidden="1">1</definedName>
    <definedName name="HTML27_12" hidden="1">"D:\sernk.htm"</definedName>
    <definedName name="HTML27_2" hidden="1">1</definedName>
    <definedName name="HTML27_3" hidden="1">"98RANK03"</definedName>
    <definedName name="HTML27_4" hidden="1">"ReglSys"</definedName>
    <definedName name="HTML27_5" hidden="1">""</definedName>
    <definedName name="HTML27_6" hidden="1">1</definedName>
    <definedName name="HTML27_7" hidden="1">1</definedName>
    <definedName name="HTML27_8" hidden="1">"4/21/98"</definedName>
    <definedName name="HTML27_9" hidden="1">"Bell Atlantic"</definedName>
    <definedName name="HTML28_1" hidden="1">"'[98RANK03.XLS]South'!$A$1:$H$196"</definedName>
    <definedName name="HTML28_10" hidden="1">""</definedName>
    <definedName name="HTML28_11" hidden="1">1</definedName>
    <definedName name="HTML28_12" hidden="1">"D:\sthrnk.htm"</definedName>
    <definedName name="HTML28_2" hidden="1">1</definedName>
    <definedName name="HTML28_3" hidden="1">"98RANK03"</definedName>
    <definedName name="HTML28_4" hidden="1">"South"</definedName>
    <definedName name="HTML28_5" hidden="1">""</definedName>
    <definedName name="HTML28_6" hidden="1">1</definedName>
    <definedName name="HTML28_7" hidden="1">1</definedName>
    <definedName name="HTML28_8" hidden="1">"4/21/98"</definedName>
    <definedName name="HTML28_9" hidden="1">"Bell Atlantic"</definedName>
    <definedName name="HTML29_1" hidden="1">"'[98RANK03.XLS]North'!$A$1:$H$243"</definedName>
    <definedName name="HTML29_10" hidden="1">""</definedName>
    <definedName name="HTML29_11" hidden="1">1</definedName>
    <definedName name="HTML29_12" hidden="1">"D:\nthrnk.htm"</definedName>
    <definedName name="HTML29_2" hidden="1">1</definedName>
    <definedName name="HTML29_3" hidden="1">"98RANK03"</definedName>
    <definedName name="HTML29_4" hidden="1">"North"</definedName>
    <definedName name="HTML29_5" hidden="1">""</definedName>
    <definedName name="HTML29_6" hidden="1">1</definedName>
    <definedName name="HTML29_7" hidden="1">1</definedName>
    <definedName name="HTML29_8" hidden="1">"4/21/98"</definedName>
    <definedName name="HTML29_9" hidden="1">"Bell Atlantic"</definedName>
    <definedName name="HTML3_1" hidden="1">"[APU97.XLS]INTRA!$A$2:$B$92"</definedName>
    <definedName name="HTML3_10" hidden="1">""</definedName>
    <definedName name="HTML3_11" hidden="1">1</definedName>
    <definedName name="HTML3_12" hidden="1">"C:\WINDOWS\DESKTOP\MyHTML.htm"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"2/17/98"</definedName>
    <definedName name="HTML3_9" hidden="1">"BPH"</definedName>
    <definedName name="HTML30_1" hidden="1">"'[98RNK.XLS]Regional'!$A$1:$H$232"</definedName>
    <definedName name="HTML30_10" hidden="1">""</definedName>
    <definedName name="HTML30_11" hidden="1">1</definedName>
    <definedName name="HTML30_12" hidden="1">"D:\regrnk.htm"</definedName>
    <definedName name="HTML30_2" hidden="1">1</definedName>
    <definedName name="HTML30_3" hidden="1">"98RNK"</definedName>
    <definedName name="HTML30_4" hidden="1">"Regional"</definedName>
    <definedName name="HTML30_5" hidden="1">""</definedName>
    <definedName name="HTML30_6" hidden="1">1</definedName>
    <definedName name="HTML30_7" hidden="1">1</definedName>
    <definedName name="HTML30_8" hidden="1">"5/21/98"</definedName>
    <definedName name="HTML30_9" hidden="1">"Bell Atlantic"</definedName>
    <definedName name="HTML31_1" hidden="1">"'[98RNK.XLS]ReglSys'!$A$1:$H$186"</definedName>
    <definedName name="HTML31_10" hidden="1">""</definedName>
    <definedName name="HTML31_11" hidden="1">1</definedName>
    <definedName name="HTML31_12" hidden="1">"D:\sernk.htm"</definedName>
    <definedName name="HTML31_2" hidden="1">1</definedName>
    <definedName name="HTML31_3" hidden="1">"98RNK"</definedName>
    <definedName name="HTML31_4" hidden="1">"ReglSys"</definedName>
    <definedName name="HTML31_5" hidden="1">""</definedName>
    <definedName name="HTML31_6" hidden="1">1</definedName>
    <definedName name="HTML31_7" hidden="1">1</definedName>
    <definedName name="HTML31_8" hidden="1">"5/21/98"</definedName>
    <definedName name="HTML31_9" hidden="1">"Bell Atlantic"</definedName>
    <definedName name="HTML32_1" hidden="1">"'[98RNK.XLS]MidAtlantic'!$A$1:$H$244"</definedName>
    <definedName name="HTML32_10" hidden="1">""</definedName>
    <definedName name="HTML32_11" hidden="1">1</definedName>
    <definedName name="HTML32_12" hidden="1">"D:\nthrnk.htm"</definedName>
    <definedName name="HTML32_2" hidden="1">1</definedName>
    <definedName name="HTML32_3" hidden="1">"98RNK"</definedName>
    <definedName name="HTML32_4" hidden="1">"MidAtlantic"</definedName>
    <definedName name="HTML32_5" hidden="1">""</definedName>
    <definedName name="HTML32_6" hidden="1">1</definedName>
    <definedName name="HTML32_7" hidden="1">1</definedName>
    <definedName name="HTML32_8" hidden="1">"5/21/98"</definedName>
    <definedName name="HTML32_9" hidden="1">"Bell Atlantic"</definedName>
    <definedName name="HTML33_1" hidden="1">"'[98RNK.XLS]Gateway'!$A$1:$H$192"</definedName>
    <definedName name="HTML33_10" hidden="1">""</definedName>
    <definedName name="HTML33_11" hidden="1">1</definedName>
    <definedName name="HTML33_12" hidden="1">"D:\sthrnk.htm"</definedName>
    <definedName name="HTML33_2" hidden="1">1</definedName>
    <definedName name="HTML33_3" hidden="1">"98RNK"</definedName>
    <definedName name="HTML33_4" hidden="1">"Gateway"</definedName>
    <definedName name="HTML33_5" hidden="1">""</definedName>
    <definedName name="HTML33_6" hidden="1">1</definedName>
    <definedName name="HTML33_7" hidden="1">1</definedName>
    <definedName name="HTML33_8" hidden="1">"5/21/98"</definedName>
    <definedName name="HTML33_9" hidden="1">"Bell Atlantic"</definedName>
    <definedName name="HTML34_1" hidden="1">"'[98RANK05.XLS]Regional'!$A$1:$H$232"</definedName>
    <definedName name="HTML34_10" hidden="1">""</definedName>
    <definedName name="HTML34_11" hidden="1">1</definedName>
    <definedName name="HTML34_12" hidden="1">"D:\regrnk.htm"</definedName>
    <definedName name="HTML34_2" hidden="1">1</definedName>
    <definedName name="HTML34_3" hidden="1">"98RANK05"</definedName>
    <definedName name="HTML34_4" hidden="1">"Regional"</definedName>
    <definedName name="HTML34_5" hidden="1">""</definedName>
    <definedName name="HTML34_6" hidden="1">1</definedName>
    <definedName name="HTML34_7" hidden="1">1</definedName>
    <definedName name="HTML34_8" hidden="1">"6/18/98"</definedName>
    <definedName name="HTML34_9" hidden="1">"Bell Atlantic"</definedName>
    <definedName name="HTML35_1" hidden="1">"'[98RANK05.XLS]ReglSys'!$A$1:$H$186"</definedName>
    <definedName name="HTML35_10" hidden="1">""</definedName>
    <definedName name="HTML35_11" hidden="1">1</definedName>
    <definedName name="HTML35_12" hidden="1">"D:\sernk.htm"</definedName>
    <definedName name="HTML35_2" hidden="1">1</definedName>
    <definedName name="HTML35_3" hidden="1">"98RANK05"</definedName>
    <definedName name="HTML35_4" hidden="1">"ReglSys"</definedName>
    <definedName name="HTML35_5" hidden="1">""</definedName>
    <definedName name="HTML35_6" hidden="1">1</definedName>
    <definedName name="HTML35_7" hidden="1">1</definedName>
    <definedName name="HTML35_8" hidden="1">"6/18/98"</definedName>
    <definedName name="HTML35_9" hidden="1">"Bell Atlantic"</definedName>
    <definedName name="HTML36_1" hidden="1">"'[98RANK05.XLS]MidAtlantic'!$A$1:$H$245"</definedName>
    <definedName name="HTML36_10" hidden="1">""</definedName>
    <definedName name="HTML36_11" hidden="1">1</definedName>
    <definedName name="HTML36_12" hidden="1">"D:\nthrnk.htm"</definedName>
    <definedName name="HTML36_2" hidden="1">1</definedName>
    <definedName name="HTML36_3" hidden="1">"98RANK05"</definedName>
    <definedName name="HTML36_4" hidden="1">"MidAtlantic"</definedName>
    <definedName name="HTML36_5" hidden="1">""</definedName>
    <definedName name="HTML36_6" hidden="1">1</definedName>
    <definedName name="HTML36_7" hidden="1">1</definedName>
    <definedName name="HTML36_8" hidden="1">"6/18/98"</definedName>
    <definedName name="HTML36_9" hidden="1">"Bell Atlantic"</definedName>
    <definedName name="HTML37_1" hidden="1">"'[98RANK05.XLS]Gateway'!$A$1:$H$191"</definedName>
    <definedName name="HTML37_10" hidden="1">""</definedName>
    <definedName name="HTML37_11" hidden="1">1</definedName>
    <definedName name="HTML37_12" hidden="1">"D:\sthrnk.htm"</definedName>
    <definedName name="HTML37_2" hidden="1">1</definedName>
    <definedName name="HTML37_3" hidden="1">"98RANK05"</definedName>
    <definedName name="HTML37_4" hidden="1">"Gateway"</definedName>
    <definedName name="HTML37_5" hidden="1">""</definedName>
    <definedName name="HTML37_6" hidden="1">1</definedName>
    <definedName name="HTML37_7" hidden="1">1</definedName>
    <definedName name="HTML37_8" hidden="1">"6/18/98"</definedName>
    <definedName name="HTML37_9" hidden="1">"Bell Atlantic"</definedName>
    <definedName name="HTML38_1" hidden="1">"'[98RNK.xls]ReglSys'!$A$1:$H$186"</definedName>
    <definedName name="HTML38_10" hidden="1">""</definedName>
    <definedName name="HTML38_11" hidden="1">1</definedName>
    <definedName name="HTML38_12" hidden="1">"D:\sernk.htm"</definedName>
    <definedName name="HTML38_2" hidden="1">1</definedName>
    <definedName name="HTML38_3" hidden="1">"98RNK"</definedName>
    <definedName name="HTML38_4" hidden="1">"ReglSys"</definedName>
    <definedName name="HTML38_5" hidden="1">""</definedName>
    <definedName name="HTML38_6" hidden="1">1</definedName>
    <definedName name="HTML38_7" hidden="1">1</definedName>
    <definedName name="HTML38_8" hidden="1">"8/20/98"</definedName>
    <definedName name="HTML38_9" hidden="1">"Bell Atlantic"</definedName>
    <definedName name="HTML39_1" hidden="1">"'[98RANK07.XLS]ReglSys'!$A$1:$H$186"</definedName>
    <definedName name="HTML39_10" hidden="1">""</definedName>
    <definedName name="HTML39_11" hidden="1">1</definedName>
    <definedName name="HTML39_12" hidden="1">"D:\sernk.htm"</definedName>
    <definedName name="HTML39_2" hidden="1">1</definedName>
    <definedName name="HTML39_3" hidden="1">"98RANK07"</definedName>
    <definedName name="HTML39_4" hidden="1">"ReglSys"</definedName>
    <definedName name="HTML39_5" hidden="1">""</definedName>
    <definedName name="HTML39_6" hidden="1">1</definedName>
    <definedName name="HTML39_7" hidden="1">1</definedName>
    <definedName name="HTML39_8" hidden="1">"8/20/98"</definedName>
    <definedName name="HTML39_9" hidden="1">"Bell Atlantic"</definedName>
    <definedName name="HTML4_1" hidden="1">"[APU97.XLS]INTRA!$A$1:$B$91"</definedName>
    <definedName name="HTML4_10" hidden="1">""</definedName>
    <definedName name="HTML4_11" hidden="1">1</definedName>
    <definedName name="HTML4_12" hidden="1">"C:\My Documents\MyHTML.htm"</definedName>
    <definedName name="HTML4_2" hidden="1">1</definedName>
    <definedName name="HTML4_3" hidden="1">"BSC-MTX Tool 4"</definedName>
    <definedName name="HTML4_4" hidden="1">"BSC Order Tool"</definedName>
    <definedName name="HTML4_5" hidden="1">""</definedName>
    <definedName name="HTML4_6" hidden="1">-4146</definedName>
    <definedName name="HTML4_7" hidden="1">-4146</definedName>
    <definedName name="HTML4_8" hidden="1">"2/10/97"</definedName>
    <definedName name="HTML4_9" hidden="1">"Nortel"</definedName>
    <definedName name="HTML40_1" hidden="1">"'[98RANK07.XLS]MidAtlantic'!$A$1:$H$246"</definedName>
    <definedName name="HTML40_10" hidden="1">""</definedName>
    <definedName name="HTML40_11" hidden="1">1</definedName>
    <definedName name="HTML40_12" hidden="1">"D:\nthrnk.htm"</definedName>
    <definedName name="HTML40_2" hidden="1">1</definedName>
    <definedName name="HTML40_3" hidden="1">"98RANK07"</definedName>
    <definedName name="HTML40_4" hidden="1">"MidAtlantic"</definedName>
    <definedName name="HTML40_5" hidden="1">""</definedName>
    <definedName name="HTML40_6" hidden="1">1</definedName>
    <definedName name="HTML40_7" hidden="1">1</definedName>
    <definedName name="HTML40_8" hidden="1">"8/20/98"</definedName>
    <definedName name="HTML40_9" hidden="1">"Bell Atlantic"</definedName>
    <definedName name="HTML41_1" hidden="1">"'[98RANK07.XLS]Gateway'!$A$1:$H$193"</definedName>
    <definedName name="HTML41_10" hidden="1">""</definedName>
    <definedName name="HTML41_11" hidden="1">1</definedName>
    <definedName name="HTML41_12" hidden="1">"D:\sthrnk.htm"</definedName>
    <definedName name="HTML41_2" hidden="1">1</definedName>
    <definedName name="HTML41_3" hidden="1">"98RANK07"</definedName>
    <definedName name="HTML41_4" hidden="1">"Gateway"</definedName>
    <definedName name="HTML41_5" hidden="1">""</definedName>
    <definedName name="HTML41_6" hidden="1">1</definedName>
    <definedName name="HTML41_7" hidden="1">1</definedName>
    <definedName name="HTML41_8" hidden="1">"8/20/98"</definedName>
    <definedName name="HTML41_9" hidden="1">"Bell Atlantic"</definedName>
    <definedName name="HTML5_1" hidden="1">"[APU97.XLS]INTRA!$D$2:$E$92"</definedName>
    <definedName name="HTML5_10" hidden="1">""</definedName>
    <definedName name="HTML5_11" hidden="1">1</definedName>
    <definedName name="HTML5_12" hidden="1">"C:\My Documents\MyHTML.htm"</definedName>
    <definedName name="HTML5_2" hidden="1">1</definedName>
    <definedName name="HTML5_3" hidden="1">"BSC-MTX Tool 4"</definedName>
    <definedName name="HTML5_4" hidden="1">"Materials List"</definedName>
    <definedName name="HTML5_5" hidden="1">""</definedName>
    <definedName name="HTML5_6" hidden="1">1</definedName>
    <definedName name="HTML5_7" hidden="1">1</definedName>
    <definedName name="HTML5_8" hidden="1">"2/10/97"</definedName>
    <definedName name="HTML5_9" hidden="1">"Nortel"</definedName>
    <definedName name="HTML6_1" hidden="1">"[APU97.XLS]INTRA!$G$2:$H$92"</definedName>
    <definedName name="HTML6_10" hidden="1">""</definedName>
    <definedName name="HTML6_11" hidden="1">1</definedName>
    <definedName name="HTML6_12" hidden="1">"C:\WINDOWS\DESKTOP\NetDesigns\KSCY02.htm"</definedName>
    <definedName name="HTML6_2" hidden="1">1</definedName>
    <definedName name="HTML6_3" hidden="1">"BSC-MTX Tool 4"</definedName>
    <definedName name="HTML6_4" hidden="1">"Materials List"</definedName>
    <definedName name="HTML6_5" hidden="1">""</definedName>
    <definedName name="HTML6_6" hidden="1">1</definedName>
    <definedName name="HTML6_7" hidden="1">1</definedName>
    <definedName name="HTML6_8" hidden="1">"2/11/97"</definedName>
    <definedName name="HTML6_9" hidden="1">"Nortel - CDMA Network Planning"</definedName>
    <definedName name="HTML7_1" hidden="1">"[APU97.XLS]INTRA!$J$2:$K$92"</definedName>
    <definedName name="HTML7_10" hidden="1">""</definedName>
    <definedName name="HTML7_11" hidden="1">1</definedName>
    <definedName name="HTML7_12" hidden="1">"C:\Meus Documentos\IR1997\csircom.htm"</definedName>
    <definedName name="HTML7_2" hidden="1">1</definedName>
    <definedName name="HTML7_3" hidden="1">""</definedName>
    <definedName name="HTML7_4" hidden="1">""</definedName>
    <definedName name="HTML7_5" hidden="1">""</definedName>
    <definedName name="HTML7_6" hidden="1">-4146</definedName>
    <definedName name="HTML7_7" hidden="1">-4146</definedName>
    <definedName name="HTML7_8" hidden="1">"21/08/97"</definedName>
    <definedName name="HTML7_9" hidden="1">""</definedName>
    <definedName name="HTML8_1" hidden="1">"[APU97.XLS]INTRA!$M$2:$N$92"</definedName>
    <definedName name="HTML8_10" hidden="1">""</definedName>
    <definedName name="HTML8_11" hidden="1">1</definedName>
    <definedName name="HTML8_12" hidden="1">"C:\Meus Documentos\IR1997\csiripp.htm"</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"21/08/97"</definedName>
    <definedName name="HTML8_9" hidden="1">""</definedName>
    <definedName name="HTML9_1" hidden="1">"'[97RNKAPR.XLS]ReglSys'!$A$1:$H$173"</definedName>
    <definedName name="HTML9_10" hidden="1">""</definedName>
    <definedName name="HTML9_11" hidden="1">1</definedName>
    <definedName name="HTML9_12" hidden="1">"D:\sernk.htm"</definedName>
    <definedName name="HTML9_2" hidden="1">1</definedName>
    <definedName name="HTML9_3" hidden="1">"97RNKAPR"</definedName>
    <definedName name="HTML9_4" hidden="1">"ReglSys"</definedName>
    <definedName name="HTML9_5" hidden="1">""</definedName>
    <definedName name="HTML9_6" hidden="1">1</definedName>
    <definedName name="HTML9_7" hidden="1">-4146</definedName>
    <definedName name="HTML9_8" hidden="1">"5/22/97"</definedName>
    <definedName name="HTML9_9" hidden="1">"Bell Atlantic"</definedName>
    <definedName name="HTMLCount" hidden="1">1</definedName>
    <definedName name="htr" hidden="1">{"NOPCAPEVA",#N/A,FALSE,"Nopat";"FCFCSTAR",#N/A,FALSE,"FCFVAL";"EVAVL",#N/A,FALSE,"EVAVAL";"LEASE",#N/A,FALSE,"OpLease"}</definedName>
    <definedName name="htyuityuiotio" hidden="1">{#N/A,#N/A,FALSE,"REPORT"}</definedName>
    <definedName name="hu" hidden="1">{"Total",#N/A,FALSE,"Six Fields";"PDP",#N/A,FALSE,"Six Fields";"PNP",#N/A,FALSE,"Six Fields";"PUD",#N/A,FALSE,"Six Fields";"Prob",#N/A,FALSE,"Six Fields"}</definedName>
    <definedName name="huh" hidden="1">{"SUMMARY",#N/A,FALSE,"Summary"}</definedName>
    <definedName name="hui" hidden="1">{"Sum1",#N/A,FALSE,"Reserve Report";"Sum2",#N/A,FALSE,"Reserve Report";"Sum3",#N/A,FALSE,"Reserve Report";"Sum4",#N/A,FALSE,"Reserve Report"}</definedName>
    <definedName name="huu" hidden="1">{"total",#N/A,FALSE,"5YR TREND";"CASH FLOW",#N/A,FALSE,"5YR TREND";"BALANCE SHEET",#N/A,FALSE,"5YR TREND";"baseline",#N/A,FALSE,"5YR TREND";"investment",#N/A,FALSE,"5YR TREND"}</definedName>
    <definedName name="HYOI" hidden="1">{#N/A,#N/A,FALSE,"Aging Summary";#N/A,#N/A,FALSE,"Ratio Analysis";#N/A,#N/A,FALSE,"Test 120 Day Accts";#N/A,#N/A,FALSE,"Tickmarks"}</definedName>
    <definedName name="Hypertention" hidden="1">{#N/A,#N/A,FALSE,"Pharm";#N/A,#N/A,FALSE,"WWCM"}</definedName>
    <definedName name="hypo" hidden="1">{#N/A,#N/A,FALSE,"Pharm";#N/A,#N/A,FALSE,"WWCM"}</definedName>
    <definedName name="hyrt" hidden="1">{"NOPCAPEVA",#N/A,FALSE,"Nopat";"FCFCSTAR",#N/A,FALSE,"FCFVAL";"EVAVL",#N/A,FALSE,"EVAVAL";"LEASE",#N/A,FALSE,"OpLease"}</definedName>
    <definedName name="hytes" hidden="1">{"NOPCAPEVA",#N/A,FALSE,"Nopat";"FCFCSTAR",#N/A,FALSE,"FCFVAL";"EVAVL",#N/A,FALSE,"EVAVAL";"LEASE",#N/A,FALSE,"OpLease"}</definedName>
    <definedName name="hyuyrtur" hidden="1">{#N/A,#N/A,FALSE,"HMF";#N/A,#N/A,FALSE,"FACIL";#N/A,#N/A,FALSE,"HMFINANCE";#N/A,#N/A,FALSE,"HMEUROPE";#N/A,#N/A,FALSE,"HHAB CONSO";#N/A,#N/A,FALSE,"PAB";#N/A,#N/A,FALSE,"MMC";#N/A,#N/A,FALSE,"THAI";#N/A,#N/A,FALSE,"SINPA";#N/A,#N/A,FALSE,"POLAND"}</definedName>
    <definedName name="i"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iaia" hidden="1">{"TotalGeralDespesasPorArea",#N/A,FALSE,"VinculosAccessEfetivo"}</definedName>
    <definedName name="ICCConv">#REF!</definedName>
    <definedName name="ICCMDT">#REF!</definedName>
    <definedName name="ICCMDV">#REF!</definedName>
    <definedName name="ICMFGT">#REF!</definedName>
    <definedName name="ICMFGV">#REF!</definedName>
    <definedName name="idiot" hidden="1">{#N/A,#N/A,FALSE,"Aging Summary";#N/A,#N/A,FALSE,"Ratio Analysis";#N/A,#N/A,FALSE,"Test 120 Day Accts";#N/A,#N/A,FALSE,"Tickmarks"}</definedName>
    <definedName name="iffy" hidden="1">{"income statement",#N/A,TRUE,"is";"balance sheet",#N/A,TRUE,"bs";"cashflow",#N/A,TRUE,"cf";"rev summary",#N/A,TRUE,"rev summary";"VAD worldwide",#N/A,TRUE,"VAD (worldwide)";"VAD geog brkdwn",#N/A,TRUE,"VAD (geog breakdown)";"VAD sys wrld wide",#N/A,TRUE,"VADSystem (worldwide)";"VAD sys geog brkdwn",#N/A,TRUE,"VADSystem (geog breakdown)";"VAD sys geog brkdwn 2",#N/A,TRUE,"VADSystem (geog breakdown)";"VAG",#N/A,TRUE,"VAG";"CABG",#N/A,TRUE,"CABG";"milestones",#N/A,TRUE,"milestones";"VAD mkt sum",#N/A,TRUE,"VAD Market Sum";"VAD Mkt WW",#N/A,TRUE,"VAD Mkt (worldwide)";"VAD Mkt geog",#N/A,TRUE,"VAD Mkt (Geog)"}</definedName>
    <definedName name="ii"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iiii" hidden="1">{"total",#N/A,FALSE,"5YR TREND";"CASH FLOW",#N/A,FALSE,"5YR TREND";"BALANCE SHEET",#N/A,FALSE,"5YR TREND";"baseline",#N/A,FALSE,"5YR TREND";"investment",#N/A,FALSE,"5YR TREND"}</definedName>
    <definedName name="iiiiiiiiiiiiiiiiiiiiiiiiiii" hidden="1">{#N/A,#N/A,FALSE,"Aging Summary";#N/A,#N/A,FALSE,"Ratio Analysis";#N/A,#N/A,FALSE,"Test 120 Day Accts";#N/A,#N/A,FALSE,"Tickmarks"}</definedName>
    <definedName name="ijn" hidden="1">{#N/A,#N/A,FALSE,"AD_Purchase";#N/A,#N/A,FALSE,"Credit";#N/A,#N/A,FALSE,"PF Acquisition";#N/A,#N/A,FALSE,"PF Offering"}</definedName>
    <definedName name="ikghjf" hidden="1">{"NOPCAPEVA",#N/A,FALSE,"Nopat";"FCFCSTAR",#N/A,FALSE,"FCFVAL";"EVAVL",#N/A,FALSE,"EVAVAL";"LEASE",#N/A,FALSE,"OpLease"}</definedName>
    <definedName name="ikm" hidden="1">{#N/A,#N/A,FALSE,"PLGROUP";#N/A,#N/A,FALSE,"PLFLINER";#N/A,#N/A,FALSE,"FLplbyheading";#N/A,#N/A,FALSE,"TOver";#N/A,#N/A,FALSE,"OtherI";#N/A,#N/A,FALSE,"Opex";#N/A,#N/A,FALSE,"Staff";#N/A,#N/A,FALSE,"Mats";#N/A,#N/A,FALSE,"TAC";#N/A,#N/A,FALSE,"Oheads";#N/A,#N/A,FALSE,"Depn";#N/A,#N/A,FALSE,"OpOther";#N/A,#N/A,FALSE,"Except";#N/A,#N/A,FALSE,"IntRec";#N/A,#N/A,FALSE,"IntPay";#N/A,#N/A,FALSE,"Tax";#N/A,#N/A,FALSE,"GWill";#N/A,#N/A,FALSE,"MCBPL"}</definedName>
    <definedName name="ikut" hidden="1">{"NOPCAPEVA",#N/A,FALSE,"Nopat";"FCFCSTAR",#N/A,FALSE,"FCFVAL";"EVAVL",#N/A,FALSE,"EVAVAL";"LEASE",#N/A,FALSE,"OpLease"}</definedName>
    <definedName name="Imagyn" hidden="1">{#N/A,#N/A,FALSE,"Projections";#N/A,#N/A,FALSE,"Multiples Valuation";#N/A,#N/A,FALSE,"LBO";#N/A,#N/A,FALSE,"Multiples_Sensitivity";#N/A,#N/A,FALSE,"Summary"}</definedName>
    <definedName name="IMPORT" localSheetId="10">#REF!</definedName>
    <definedName name="IMPORT" localSheetId="24">#REF!</definedName>
    <definedName name="IMPORT" localSheetId="1">#REF!</definedName>
    <definedName name="IMPORT">#REF!</definedName>
    <definedName name="impuestos" hidden="1">21</definedName>
    <definedName name="Income_202" hidden="1">{#N/A,#N/A,FALSE,"A";#N/A,#N/A,FALSE,"B"}</definedName>
    <definedName name="Indicat.bis" hidden="1">{"'PROFILS'!$A$2:$E$3"}</definedName>
    <definedName name="Inflation_Percentages">#REF!</definedName>
    <definedName name="Inflation_Years">#REF!</definedName>
    <definedName name="inflList" hidden="1">"00000000000000000000000000000000000000000000000000000000000000000000000000000000000000000000000000000000000000000000000000000000000000000000000000000000000000000000000000000000000000000000000000000000"</definedName>
    <definedName name="INFO_BI_EXE_NAME" hidden="1">"BICORE.EXE"</definedName>
    <definedName name="INFO_INSTANCE_ID" hidden="1">"0"</definedName>
    <definedName name="INFO_INSTANCE_NAME" hidden="1">"Sales - Analytics_20140210_12_40_15_4040.xls"</definedName>
    <definedName name="INFO_REPORT_CODE" hidden="1">""</definedName>
    <definedName name="INFO_REPORT_ID" hidden="1">"66"</definedName>
    <definedName name="INFO_REPORT_NAME" hidden="1">"Sales - Analytics"</definedName>
    <definedName name="INFO_RUN_USER" hidden="1">""</definedName>
    <definedName name="INFO_RUN_WORKSTATION" hidden="1">"BELMONTLPT3-HP"</definedName>
    <definedName name="infor" localSheetId="10">#REF!</definedName>
    <definedName name="infor" localSheetId="24">#REF!</definedName>
    <definedName name="infor" localSheetId="1">#REF!</definedName>
    <definedName name="infor">#REF!</definedName>
    <definedName name="inicat.client" hidden="1">{"'PROFILS'!$A$2:$E$3"}</definedName>
    <definedName name="INJF">#REF!</definedName>
    <definedName name="INJI">#REF!</definedName>
    <definedName name="Interco2" hidden="1">{#N/A,#N/A,FALSE,"Job Sched"}</definedName>
    <definedName name="IntroPrintArea" hidden="1">#REF!</definedName>
    <definedName name="Inv" hidden="1">{#N/A,#N/A,FALSE,"Presentation by Unit";#N/A,#N/A,FALSE,"Presentation by BD";#N/A,#N/A,FALSE,"Presentation Split by Biggest U";#N/A,#N/A,FALSE,"Presentation Split by Area";#N/A,#N/A,FALSE,"Presentation Split by BD"}</definedName>
    <definedName name="INV_ECON_MENSAL" hidden="1">{#N/A,#N/A,FALSE,"DEF1";#N/A,#N/A,FALSE,"DEF2";#N/A,#N/A,FALSE,"DEF3"}</definedName>
    <definedName name="inv_financ_Mensal_desemb" hidden="1">{#N/A,#N/A,FALSE,"DEF1";#N/A,#N/A,FALSE,"DEF2";#N/A,#N/A,FALSE,"DEF3"}</definedName>
    <definedName name="io" hidden="1">{"NOPCAPEVA",#N/A,FALSE,"Nopat";"FCFCSTAR",#N/A,FALSE,"FCFVAL";"EVAVL",#N/A,FALSE,"EVAVAL";"LEASE",#N/A,FALSE,"OpLease"}</definedName>
    <definedName name="iouu" hidden="1">{"Total",#N/A,FALSE,"Total Proved + Probable";"PDP",#N/A,FALSE,"Total Proved + Probable";"PNP",#N/A,FALSE,"Total Proved + Probable";"PUD",#N/A,FALSE,"Total Proved + Probable";"Prob",#N/A,FALSE,"Total Proved + Probable"}</definedName>
    <definedName name="IP" hidden="1">{#N/A,#N/A,FALSE,"Pharm";#N/A,#N/A,FALSE,"WWCM"}</definedName>
    <definedName name="IPD" hidden="1">{#N/A,#N/A,FALSE,"Presentation by Unit";#N/A,#N/A,FALSE,"Presentation by BD";#N/A,#N/A,FALSE,"Presentation Split by Biggest U";#N/A,#N/A,FALSE,"Presentation Split by Area";#N/A,#N/A,FALSE,"Presentation Split by BD"}</definedName>
    <definedName name="IPIC"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IPS" hidden="1">{#N/A,#N/A,FALSE,"Presentation by Unit";#N/A,#N/A,FALSE,"Presentation by BD";#N/A,#N/A,FALSE,"Presentation Split by Biggest U";#N/A,#N/A,FALSE,"Presentation Split by Area";#N/A,#N/A,FALSE,"Presentation Split by BD"}</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UM_DEP" hidden="1">"c7"</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"c39"</definedName>
    <definedName name="IQ_ADDIN" hidden="1">"AUTO"</definedName>
    <definedName name="IQ_ADDITIONAL_NON_INT_INC_FDIC" hidden="1">"c6574"</definedName>
    <definedName name="IQ_ADJUSTABLE_RATE_LOANS_FDIC" hidden="1">"c6375"</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LLOW_BORROW_CONST" hidden="1">"c15"</definedName>
    <definedName name="IQ_ALLOW_CONST" hidden="1">"c16"</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"c1471"</definedName>
    <definedName name="IQ_AMORTIZED_COST_FDIC" hidden="1">"c6426"</definedName>
    <definedName name="IQ_ANNUAL_DIVIDEND" hidden="1">"c229"</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ROKER_REC_NO_REUT" hidden="1">"c5315"</definedName>
    <definedName name="IQ_AVG_BROKER_REC_REUT" hidden="1">"c3630"</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TA" hidden="1">"c88"</definedName>
    <definedName name="IQ_BIG_INT_BEAR_CD" hidden="1">"c89"</definedName>
    <definedName name="IQ_BIZ_SEG_ASSETS" hidden="1">"c90"</definedName>
    <definedName name="IQ_BIZ_SEG_EBT" hidden="1">"c91"</definedName>
    <definedName name="IQ_BIZ_SEG_GP" hidden="1">"c92"</definedName>
    <definedName name="IQ_BIZ_SEG_NI" hidden="1">"c93"</definedName>
    <definedName name="IQ_BIZ_SEG_OPER_INC" hidden="1">"c94"</definedName>
    <definedName name="IQ_BIZ_SEG_REV" hidden="1">"c95"</definedName>
    <definedName name="IQ_BOARD_MEMBER" hidden="1">"c96"</definedName>
    <definedName name="IQ_BOARD_MEMBER_FAX" hidden="1">"c2100"</definedName>
    <definedName name="IQ_BOARD_MEMBER_OFFICE" hidden="1">"c2098"</definedName>
    <definedName name="IQ_BOARD_MEMBER_PHONE" hidden="1">"c2099"</definedName>
    <definedName name="IQ_BOARD_MEMBER_TITLE" hidden="1">"c97"</definedName>
    <definedName name="IQ_BONDRATING_FITCH" hidden="1">"c223"</definedName>
    <definedName name="IQ_BONDRATING_FITCH_DATE" hidden="1">"c241"</definedName>
    <definedName name="IQ_BONDRATING_MOODYS" hidden="1">"IQ_BONDRATING_MOODYS"</definedName>
    <definedName name="IQ_BONDRATING_SP" hidden="1">"c224"</definedName>
    <definedName name="IQ_BONDRATING_SP_DATE" hidden="1">"c242"</definedName>
    <definedName name="IQ_BOOK_VALUE" hidden="1">"c68"</definedName>
    <definedName name="IQ_BROK_COMISSION" hidden="1">"c98"</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PRIMARY_GIC" hidden="1">"c15584"</definedName>
    <definedName name="IQ_BUS_SEG_PRIMARY_GIC_ABS" hidden="1">"c15572"</definedName>
    <definedName name="IQ_BUS_SEG_SECONDARY_GIC" hidden="1">"c15585"</definedName>
    <definedName name="IQ_BUS_SEG_SECONDARY_GIC_ABS" hidden="1">"c15573"</definedName>
    <definedName name="IQ_BUSINESS_DESCRIPTION" hidden="1">"c322"</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OVER_SHARES" hidden="1">"c100"</definedName>
    <definedName name="IQ_BV_SHARE" hidden="1">"c100"</definedName>
    <definedName name="IQ_BV_SHARE_ACT_OR_EST_REUT" hidden="1">"c5477"</definedName>
    <definedName name="IQ_BV_SHARE_EST_REUT" hidden="1">"c5439"</definedName>
    <definedName name="IQ_BV_SHARE_HIGH_EST_REUT" hidden="1">"c5441"</definedName>
    <definedName name="IQ_BV_SHARE_LOW_EST_REUT" hidden="1">"c5442"</definedName>
    <definedName name="IQ_BV_SHARE_MEDIAN_EST_REUT" hidden="1">"c5440"</definedName>
    <definedName name="IQ_BV_SHARE_NUM_EST_REUT" hidden="1">"c5443"</definedName>
    <definedName name="IQ_BV_SHARE_STDDEV_EST_REUT" hidden="1">"c5444"</definedName>
    <definedName name="IQ_BV_STDDEV_EST_REUT" hidden="1">"c5408"</definedName>
    <definedName name="IQ_BV_STDDEV_EST_THOM" hidden="1">"c5152"</definedName>
    <definedName name="IQ_CAL_Q" hidden="1">"c101"</definedName>
    <definedName name="IQ_CAL_Q_EST_REUT" hidden="1">"c6800"</definedName>
    <definedName name="IQ_CAL_Y" hidden="1">"c102"</definedName>
    <definedName name="IQ_CAL_Y_EST_REUT" hidden="1">"c6801"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ACT_OR_EST_REUT" hidden="1">"c5474"</definedName>
    <definedName name="IQ_CAPEX_BNK" hidden="1">"c110"</definedName>
    <definedName name="IQ_CAPEX_BR" hidden="1">"c111"</definedName>
    <definedName name="IQ_CAPEX_EST_REUT" hidden="1">"c3969"</definedName>
    <definedName name="IQ_CAPEX_FIN" hidden="1">"c112"</definedName>
    <definedName name="IQ_CAPEX_HIGH_EST_REUT" hidden="1">"c3971"</definedName>
    <definedName name="IQ_CAPEX_INS" hidden="1">"c113"</definedName>
    <definedName name="IQ_CAPEX_LOW_EST_REUT" hidden="1">"c3972"</definedName>
    <definedName name="IQ_CAPEX_MEDIAN_EST_REUT" hidden="1">"c3970"</definedName>
    <definedName name="IQ_CAPEX_NUM_EST_REUT" hidden="1">"c3973"</definedName>
    <definedName name="IQ_CAPEX_STDDEV_EST_REUT" hidden="1">"c3974"</definedName>
    <definedName name="IQ_CAPEX_UTI" hidden="1">"c114"</definedName>
    <definedName name="IQ_CAPITAL_LEASE" hidden="1">"c115"</definedName>
    <definedName name="IQ_CAPITAL_LEASES" hidden="1">"c115"</definedName>
    <definedName name="IQ_CASH" hidden="1">"c118"</definedName>
    <definedName name="IQ_CASH_ACQUIRE_CF" hidden="1">"c1630"</definedName>
    <definedName name="IQ_CASH_CONVERSION" hidden="1">"c117"</definedName>
    <definedName name="IQ_CASH_DIVIDENDS_NET_INCOME_FDIC" hidden="1">"c6738"</definedName>
    <definedName name="IQ_CASH_DUE_BANKS" hidden="1">"c118"</definedName>
    <definedName name="IQ_CASH_EQUIV" hidden="1">"c118"</definedName>
    <definedName name="IQ_CASH_FINAN" hidden="1">"c119"</definedName>
    <definedName name="IQ_CASH_IN_PROCESS_FDIC" hidden="1">"c6386"</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T" hidden="1">"c124"</definedName>
    <definedName name="IQ_CASH_ST_INVEST" hidden="1">"c124"</definedName>
    <definedName name="IQ_CASH_TAXES" hidden="1">"c125"</definedName>
    <definedName name="IQ_CCE_FDIC" hidden="1">"c6296"</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_REUT" hidden="1">"c5463"</definedName>
    <definedName name="IQ_CFPS_EST_REUT" hidden="1">"c3844"</definedName>
    <definedName name="IQ_CFPS_HIGH_EST_REUT" hidden="1">"c3846"</definedName>
    <definedName name="IQ_CFPS_LOW_EST_REUT" hidden="1">"c3847"</definedName>
    <definedName name="IQ_CFPS_MEDIAN_EST_REUT" hidden="1">"c3845"</definedName>
    <definedName name="IQ_CFPS_NUM_EST_REUT" hidden="1">"c3848"</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B_OUTSTANDING_BS_DATE" hidden="1">"c1972"</definedName>
    <definedName name="IQ_CLASSB_OUTSTANDING_FILING_DATE" hidden="1">"c1974"</definedName>
    <definedName name="IQ_CLOSEPRICE" hidden="1">"c174"</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REET1" hidden="1">"c217"</definedName>
    <definedName name="IQ_COMPANY_STREET2" hidden="1">"c218"</definedName>
    <definedName name="IQ_COMPANY_TICKER" hidden="1">"c219"</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RATE" hidden="1">"c2192"</definedName>
    <definedName name="IQ_CONVERT_DEBT" hidden="1">"c224"</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S" hidden="1">"c225"</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REDIT_CARD_CHARGE_OFFS_FDIC" hidden="1">"c6652"</definedName>
    <definedName name="IQ_CREDIT_CARD_FEE" hidden="1">"c231"</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OTHEۻ0COST_FOREIGN" hidden="1">"c2662"</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INC_TAX" hidden="1">"c315"</definedName>
    <definedName name="IQ_DEFERRED_TAXES" hidden="1">"c147"</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S_FDIC" hidden="1">"c6523"</definedName>
    <definedName name="IQ_DESCRIPTION_LONG" hidden="1">"c322"</definedName>
    <definedName name="IQ_DEVELOP_LAND" hidden="1">"c323"</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 hidden="1">"c2801"</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_REUT" hidden="1">"c5464"</definedName>
    <definedName name="IQ_DPS_EST_BOTTOM_UP_REUT" hidden="1">"c5501"</definedName>
    <definedName name="IQ_DPS_EST_REUT" hidden="1">"c3851"</definedName>
    <definedName name="IQ_DPS_HIGH_EST_REUT" hidden="1">"c3853"</definedName>
    <definedName name="IQ_DPS_LOW_EST_REUT" hidden="1">"c3854"</definedName>
    <definedName name="IQ_DPS_MEDIAN_EST_REUT" hidden="1">"c3852"</definedName>
    <definedName name="IQ_DPS_NUM_EST_REUT" hidden="1">"c3855"</definedName>
    <definedName name="IQ_DPS_STDDEV_EST_REUT" hidden="1">"c3856"</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_REUT" hidden="1">"c5314"</definedName>
    <definedName name="IQ_EARNINGS_COVERAGE_NET_CHARGE_OFFS_FDIC" hidden="1">"c6735"</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_REUT" hidden="1">"c5465"</definedName>
    <definedName name="IQ_EBIT_EST_REUT" hidden="1">"c5333"</definedName>
    <definedName name="IQ_EBIT_GROWTH_1" hidden="1">"c157"</definedName>
    <definedName name="IQ_EBIT_GROWTH_2" hidden="1">"c161"</definedName>
    <definedName name="IQ_EBIT_HIGH_EST_REUT" hidden="1">"c5335"</definedName>
    <definedName name="IQ_EBIT_INT" hidden="1">"c360"</definedName>
    <definedName name="IQ_EBIT_LOW_EST_REUT" hidden="1">"c5336"</definedName>
    <definedName name="IQ_EBIT_MARGIN" hidden="1">"c359"</definedName>
    <definedName name="IQ_EBIT_MEDIAN_EST_REUT" hidden="1">"c5334"</definedName>
    <definedName name="IQ_EBIT_NET_INT" hidden="1">"c360"</definedName>
    <definedName name="IQ_EBIT_NUM_EST_REUT" hidden="1">"c5337"</definedName>
    <definedName name="IQ_EBIT_OVER_IE" hidden="1">"c360"</definedName>
    <definedName name="IQ_EBIT_STDDEV_EST_REUT" hidden="1">"c5338"</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_REUT" hidden="1">"c5462"</definedName>
    <definedName name="IQ_EBITDA_CAPEX_INT" hidden="1">"c368"</definedName>
    <definedName name="IQ_EBITDA_CAPEX_NET_INT" hidden="1">"c368"</definedName>
    <definedName name="IQ_EBITDA_CAPEX_OVER_TOTAL_IE" hidden="1">"c368"</definedName>
    <definedName name="IQ_EBITDA_EST_REUT" hidden="1">"c3640"</definedName>
    <definedName name="IQ_EBITDA_GROWTH_1" hidden="1">"c156"</definedName>
    <definedName name="IQ_EBITDA_GROWTH_2" hidden="1">"c160"</definedName>
    <definedName name="IQ_EBITDA_HIGH_EST_REUT" hidden="1">"c3642"</definedName>
    <definedName name="IQ_EBITDA_INT" hidden="1">"c373"</definedName>
    <definedName name="IQ_EBITDA_LOW_EST_REUT" hidden="1">"c3643"</definedName>
    <definedName name="IQ_EBITDA_MARGIN" hidden="1">"c372"</definedName>
    <definedName name="IQ_EBITDA_MEDIAN_EST_REUT" hidden="1">"c3641"</definedName>
    <definedName name="IQ_EBITDA_NET_INT" hidden="1">"c373"</definedName>
    <definedName name="IQ_EBITDA_NO_EST" hidden="1">"c267"</definedName>
    <definedName name="IQ_EBITDA_NUM_EST_REUT" hidden="1">"c3644"</definedName>
    <definedName name="IQ_EBITDA_OVER_TOTAL_IE" hidden="1">"c373"</definedName>
    <definedName name="IQ_EBITDA_STDDEV_EST_REUT" hidden="1">"c3645"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S" hidden="1">"c388"</definedName>
    <definedName name="IQ_EBT_REIT" hidden="1">"c389"</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FFECT_SPECIAL_CHARGE" hidden="1">"c1595"</definedName>
    <definedName name="IQ_EFFICIENCY_RATIO" hidden="1">"c391"</definedName>
    <definedName name="IQ_EFFICIENCY_RATIO_FDIC" hidden="1">"c6736"</definedName>
    <definedName name="IQ_EMPLOYEES" hidden="1">"c392"</definedName>
    <definedName name="IQ_ENTERPRISE_VALUE" hidden="1">"c84"</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_REUT" hidden="1">"c5460"</definedName>
    <definedName name="IQ_EPS_EST_1" hidden="1">"c189"</definedName>
    <definedName name="IQ_EPS_EST_BOTTOM_UP_REUT" hidden="1">"c5497"</definedName>
    <definedName name="IQ_EPS_EST_REUT" hidden="1">"c5453"</definedName>
    <definedName name="IQ_EPS_GW_ACT_OR_EST_REUT" hidden="1">"c5469"</definedName>
    <definedName name="IQ_EPS_GW_EST_BOTTOM_UP_REUT" hidden="1">"c5499"</definedName>
    <definedName name="IQ_EPS_GW_EST_REUT" hidden="1">"c5389"</definedName>
    <definedName name="IQ_EPS_GW_HIGH_EST_REUT" hidden="1">"c5391"</definedName>
    <definedName name="IQ_EPS_GW_LOW_EST_REUT" hidden="1">"c5392"</definedName>
    <definedName name="IQ_EPS_GW_MEDIAN_EST_REUT" hidden="1">"c5390"</definedName>
    <definedName name="IQ_EPS_GW_NUM_EST_REUT" hidden="1">"c5393"</definedName>
    <definedName name="IQ_EPS_GW_STDDEV_EST_REUT" hidden="1">"c5394"</definedName>
    <definedName name="IQ_EPS_HIGH_EST_REUT" hidden="1">"c5454"</definedName>
    <definedName name="IQ_EPS_LOW_EST_REUT" hidden="1">"c5455"</definedName>
    <definedName name="IQ_EPS_MEDIAN_EST_REUT" hidden="1">"c5456"</definedName>
    <definedName name="IQ_EPS_NO_EST" hidden="1">"c271"</definedName>
    <definedName name="IQ_EPS_NORM_EST_BOTTOM_UP_REUT" hidden="1">"c5498"</definedName>
    <definedName name="IQ_EPS_NORM_EST_REUT" hidden="1">"c5326"</definedName>
    <definedName name="IQ_EPS_NORM_HIGH_EST_REUT" hidden="1">"c5328"</definedName>
    <definedName name="IQ_EPS_NORM_LOW_EST_REUT" hidden="1">"c5329"</definedName>
    <definedName name="IQ_EPS_NORM_MEDIAN_EST_REUT" hidden="1">"c5327"</definedName>
    <definedName name="IQ_EPS_NORM_NUM_EST_REUT" hidden="1">"c5330"</definedName>
    <definedName name="IQ_EPS_NORM_STDDEV_EST_REUT" hidden="1">"c5331"</definedName>
    <definedName name="IQ_EPS_NUM_EST_REUT" hidden="1">"c5451"</definedName>
    <definedName name="IQ_EPS_REPORT_ACT_OR_EST_REUT" hidden="1">"c5470"</definedName>
    <definedName name="IQ_EPS_REPORTED_EST_BOTTOM_UP_REUT" hidden="1">"c5500"</definedName>
    <definedName name="IQ_EPS_REPORTED_EST_REUT" hidden="1">"c5396"</definedName>
    <definedName name="IQ_EPS_REPORTED_HIGH_EST_REUT" hidden="1">"c5398"</definedName>
    <definedName name="IQ_EPS_REPORTED_LOW_EST_REUT" hidden="1">"c5399"</definedName>
    <definedName name="IQ_EPS_REPORTED_MEDIAN_EST_REUT" hidden="1">"c5397"</definedName>
    <definedName name="IQ_EPS_REPORTED_NUM_EST_REUT" hidden="1">"c5400"</definedName>
    <definedName name="IQ_EPS_REPORTED_STDDEV_EST_REUT" hidden="1">"c5401"</definedName>
    <definedName name="IQ_EPS_STDDEV_EST_REUT" hidden="1">"c5452"</definedName>
    <definedName name="IQ_EQUITY_AFFIL" hidden="1">"c552"</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"c739"</definedName>
    <definedName name="IQ_ESOP_DEBT" hidden="1">"c1597"</definedName>
    <definedName name="IQ_EST_ACT_BV_REUT" hidden="1">"c5409"</definedName>
    <definedName name="IQ_EST_ACT_BV_SHARE_REUT" hidden="1">"c5445"</definedName>
    <definedName name="IQ_EST_ACT_BV_THOM" hidden="1">"c5153"</definedName>
    <definedName name="IQ_EST_ACT_CAPEX_REUT" hidden="1">"c3975"</definedName>
    <definedName name="IQ_EST_ACT_CFPS_REUT" hidden="1">"c3850"</definedName>
    <definedName name="IQ_EST_ACT_DPS_REUT" hidden="1">"c3857"</definedName>
    <definedName name="IQ_EST_ACT_EBIT_REUT" hidden="1">"c5339"</definedName>
    <definedName name="IQ_EST_ACT_EBITDA_REUT" hidden="1">"c3836"</definedName>
    <definedName name="IQ_EST_ACT_EPS_GW_REUT" hidden="1">"c5395"</definedName>
    <definedName name="IQ_EST_ACT_EPS_NORM_REUT" hidden="1">"c5332"</definedName>
    <definedName name="IQ_EST_ACT_EPS_REPORTED_REUT" hidden="1">"c5402"</definedName>
    <definedName name="IQ_EST_ACT_EPS_REUT" hidden="1">"c5457"</definedName>
    <definedName name="IQ_EST_ACT_FFO_REUT" hidden="1">"c3843"</definedName>
    <definedName name="IQ_EST_ACT_FFO_SHARE_SHARE_REUT" hidden="1">"c3843"</definedName>
    <definedName name="IQ_EST_ACT_FFO_SHARE_SHARE_THOM" hidden="1">"c4005"</definedName>
    <definedName name="IQ_EST_ACT_FFO_THOM" hidden="1">"c4005"</definedName>
    <definedName name="IQ_EST_ACT_NAV_SHARE_REUT" hidden="1">"c5616"</definedName>
    <definedName name="IQ_EST_ACT_NET_DEBT_REUT" hidden="1">"c5446"</definedName>
    <definedName name="IQ_EST_ACT_NI_GW_REUT" hidden="1">"c5381"</definedName>
    <definedName name="IQ_EST_ACT_NI_GW_THOM" hidden="1">"c5139"</definedName>
    <definedName name="IQ_EST_ACT_NI_REPORTED_REUT" hidden="1">"c5388"</definedName>
    <definedName name="IQ_EST_ACT_NI_REUT" hidden="1">"c5374"</definedName>
    <definedName name="IQ_EST_ACT_OPER_INC_REUT" hidden="1">"c5346"</definedName>
    <definedName name="IQ_EST_ACT_PRETAX_GW_INC_REUT" hidden="1">"c5360"</definedName>
    <definedName name="IQ_EST_ACT_PRETAX_INC_REUT" hidden="1">"c5353"</definedName>
    <definedName name="IQ_EST_ACT_PRETAX_REPORT_INC_REUT" hidden="1">"c5367"</definedName>
    <definedName name="IQ_EST_ACT_RETURN_ASSETS_REUT" hidden="1">"c3996"</definedName>
    <definedName name="IQ_EST_ACT_RETURN_EQUITY_REUT" hidden="1">"c3989"</definedName>
    <definedName name="IQ_EST_ACT_REV_REUT" hidden="1">"c3835"</definedName>
    <definedName name="IQ_EST_BV_DIFF_REUT" hidden="1">"c5433"</definedName>
    <definedName name="IQ_EST_BV_DIFF_THOM" hidden="1">"c5204"</definedName>
    <definedName name="IQ_EST_BV_SURPRISE_PERCENT_REUT" hidden="1">"c5434"</definedName>
    <definedName name="IQ_EST_BV_SURPRISE_PERCENT_THOM" hidden="1">"c5205"</definedName>
    <definedName name="IQ_EST_CAPEX_GROWTH_1YR_REUT" hidden="1">"c5447"</definedName>
    <definedName name="IQ_EST_CAPEX_GROWTH_2YR_REUT" hidden="1">"c5448"</definedName>
    <definedName name="IQ_EST_CAPEX_GROWTH_Q_1YR_REUT" hidden="1">"c5449"</definedName>
    <definedName name="IQ_EST_CAPEX_SEQ_GROWTH_Q_REUT" hidden="1">"c5450"</definedName>
    <definedName name="IQ_EST_CFPS_DIFF_REUT" hidden="1">"c3892"</definedName>
    <definedName name="IQ_EST_CFPS_GROWTH_1YR_REUT" hidden="1">"c3878"</definedName>
    <definedName name="IQ_EST_CFPS_GROWTH_2YR_REUT" hidden="1">"c3879"</definedName>
    <definedName name="IQ_EST_CFPS_GROWTH_Q_1YR_REUT" hidden="1">"c3880"</definedName>
    <definedName name="IQ_EST_CFPS_SEQ_GROWTH_Q_REUT" hidden="1">"c3881"</definedName>
    <definedName name="IQ_EST_CFPS_SURPRISE_PERCENT_REUT" hidden="1">"c3893"</definedName>
    <definedName name="IQ_EST_CURRENCY_REUT" hidden="1">"c5437"</definedName>
    <definedName name="IQ_EST_DATE_REUT" hidden="1">"c5438"</definedName>
    <definedName name="IQ_EST_DPS_DIFF_REUT" hidden="1">"c3894"</definedName>
    <definedName name="IQ_EST_DPS_GROWTH_1YR_REUT" hidden="1">"c3882"</definedName>
    <definedName name="IQ_EST_DPS_GROWTH_2YR_REUT" hidden="1">"c3883"</definedName>
    <definedName name="IQ_EST_DPS_GROWTH_Q_1YR_REUT" hidden="1">"c3884"</definedName>
    <definedName name="IQ_EST_DPS_SEQ_GROWTH_Q_REUT" hidden="1">"c3885"</definedName>
    <definedName name="IQ_EST_DPS_SURPRISE_PERCENT_REUT" hidden="1">"c3895"</definedName>
    <definedName name="IQ_EST_EBIT_DIFF_REUT" hidden="1">"c5413"</definedName>
    <definedName name="IQ_EST_EBIT_SURPRISE_PERCENT_REUT" hidden="1">"c5414"</definedName>
    <definedName name="IQ_EST_EBITDA_DIFF_REUT" hidden="1">"c3888"</definedName>
    <definedName name="IQ_EST_EBITDA_GROWTH_1YR_REUT" hidden="1">"c3864"</definedName>
    <definedName name="IQ_EST_EBITDA_GROWTH_2YR_REUT" hidden="1">"c3865"</definedName>
    <definedName name="IQ_EST_EBITDA_GROWTH_Q_1YR_REUT" hidden="1">"c3866"</definedName>
    <definedName name="IQ_EST_EBITDA_SEQ_GROWTH_Q_REUT" hidden="1">"c3867"</definedName>
    <definedName name="IQ_EST_EBITDA_SURPRISE_PERCENT_REUT" hidden="1">"c3889"</definedName>
    <definedName name="IQ_EST_EPS_DIFF_REUT" hidden="1">"c5458"</definedName>
    <definedName name="IQ_EST_EPS_GROWTH_1YR_REUT" hidden="1">"c3646"</definedName>
    <definedName name="IQ_EST_EPS_GROWTH_2YR_REUT" hidden="1">"c3858"</definedName>
    <definedName name="IQ_EST_EPS_GROWTH_5YR_BOTTOM_UP_REUT" hidden="1">"c5495"</definedName>
    <definedName name="IQ_EST_EPS_GROWTH_5YR_HIGH_REUT" hidden="1">"c5322"</definedName>
    <definedName name="IQ_EST_EPS_GROWTH_5YR_LOW_REUT" hidden="1">"c5323"</definedName>
    <definedName name="IQ_EST_EPS_GROWTH_5YR_MEDIAN_REUT" hidden="1">"c5321"</definedName>
    <definedName name="IQ_EST_EPS_GROWTH_5YR_NUM_REUT" hidden="1">"c5324"</definedName>
    <definedName name="IQ_EST_EPS_GROWTH_5YR_REUT" hidden="1">"c3633"</definedName>
    <definedName name="IQ_EST_EPS_GROWTH_5YR_STDDEV_REUT" hidden="1">"c5325"</definedName>
    <definedName name="IQ_EST_EPS_GROWTH_Q_1YR_REUT" hidden="1">"c5410"</definedName>
    <definedName name="IQ_EST_EPS_GW_DIFF_REUT" hidden="1">"c5429"</definedName>
    <definedName name="IQ_EST_EPS_GW_SURPRISE_PERCENT_REUT" hidden="1">"c5430"</definedName>
    <definedName name="IQ_EST_EPS_NORM_DIFF_REUT" hidden="1">"c5411"</definedName>
    <definedName name="IQ_EST_EPS_NORM_SURPRISE_PERCENT_REUT" hidden="1">"c5412"</definedName>
    <definedName name="IQ_EST_EPS_REPORT_DIFF_REUT" hidden="1">"c5431"</definedName>
    <definedName name="IQ_EST_EPS_REPORT_SURPRISE_PERCENT_REUT" hidden="1">"c5432"</definedName>
    <definedName name="IQ_EST_EPS_SEQ_GROWTH_Q_REUT" hidden="1">"c3859"</definedName>
    <definedName name="IQ_EST_EPS_SURPRISE" hidden="1">"c1635"</definedName>
    <definedName name="IQ_EST_EPS_SURPRISE_PERCENT_REUT" hidden="1">"c5459"</definedName>
    <definedName name="IQ_EST_FFO_DIFF_REUT" hidden="1">"c3890"</definedName>
    <definedName name="IQ_EST_FFO_DIFF_THOM" hidden="1">"c5186"</definedName>
    <definedName name="IQ_EST_FFO_GROWTH_1YR_REUT" hidden="1">"c3874"</definedName>
    <definedName name="IQ_EST_FFO_GROWTH_2YR_REUT" hidden="1">"c3875"</definedName>
    <definedName name="IQ_EST_FFO_GROWTH_Q_1YR_REUT" hidden="1">"c3876"</definedName>
    <definedName name="IQ_EST_FFO_SEQ_GROWTH_Q_REUT" hidden="1">"c3877"</definedName>
    <definedName name="IQ_EST_FFO_SHARE_SHARE_DIFF_REUT" hidden="1">"c3890"</definedName>
    <definedName name="IQ_EST_FFO_SHARE_SHARE_DIFF_THOM" hidden="1">"c5186"</definedName>
    <definedName name="IQ_EST_FFO_SHARE_SHARE_SURPRISE_PERCENT_REUT" hidden="1">"c3891"</definedName>
    <definedName name="IQ_EST_FFO_SHARE_SHARE_SURPRISE_PERCENT_THOM" hidden="1">"c5187"</definedName>
    <definedName name="IQ_EST_FFO_SURPRISE_PERCENT_REUT" hidden="1">"c3891"</definedName>
    <definedName name="IQ_EST_FFO_SURPRISE_PERCENT_THOM" hidden="1">"c5187"</definedName>
    <definedName name="IQ_EST_FOOTNOTE_REUT" hidden="1">"c5478"</definedName>
    <definedName name="IQ_EST_NI_DIFF_REUT" hidden="1">"c5423"</definedName>
    <definedName name="IQ_EST_NI_GW_DIFF_REUT" hidden="1">"c5425"</definedName>
    <definedName name="IQ_EST_NI_GW_DIFF_THOM" hidden="1">"c5200"</definedName>
    <definedName name="IQ_EST_NI_GW_SURPRISE_PERCENT_REUT" hidden="1">"c5426"</definedName>
    <definedName name="IQ_EST_NI_GW_SURPRISE_PERCENT_THOM" hidden="1">"c5201"</definedName>
    <definedName name="IQ_EST_NI_REPORT_DIFF_REUT" hidden="1">"c5427"</definedName>
    <definedName name="IQ_EST_NI_REPORT_SURPRISE_PERCENT_REUT" hidden="1">"c5428"</definedName>
    <definedName name="IQ_EST_NI_SURPRISE_PERCENT_REUT" hidden="1">"c5424"</definedName>
    <definedName name="IQ_EST_NUM_BUY_CIQ" hidden="1">"c3700"</definedName>
    <definedName name="IQ_EST_NUM_BUY_REUT" hidden="1">"c3869"</definedName>
    <definedName name="IQ_EST_NUM_BUY_THOM" hidden="1">"c5165"</definedName>
    <definedName name="IQ_EST_NUM_HIGH_REC_REUT" hidden="1">"c3870"</definedName>
    <definedName name="IQ_EST_NUM_HIGHEST_REC_REUT" hidden="1">"c3869"</definedName>
    <definedName name="IQ_EST_NUM_HOLD_CIQ" hidden="1">"c3702"</definedName>
    <definedName name="IQ_EST_NUM_HOLD_REUT" hidden="1">"c3871"</definedName>
    <definedName name="IQ_EST_NUM_HOLD_THOM" hidden="1">"c5167"</definedName>
    <definedName name="IQ_EST_NUM_LOW_REC_REUT" hidden="1">"c3872"</definedName>
    <definedName name="IQ_EST_NUM_LOWEST_REC_REUT" hidden="1">"c3873"</definedName>
    <definedName name="IQ_EST_NUM_NEUTRAL_REC_REUT" hidden="1">"c3871"</definedName>
    <definedName name="IQ_EST_NUM_NO_OPINION_REUT" hidden="1">"c3868"</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ST_OPER_INC_DIFF_REUT" hidden="1">"c5415"</definedName>
    <definedName name="IQ_EST_OPER_INC_SURPRISE_PERCENT_REUT" hidden="1">"c5416"</definedName>
    <definedName name="IQ_EST_PRE_TAX_DIFF_REUT" hidden="1">"c5417"</definedName>
    <definedName name="IQ_EST_PRE_TAX_GW_DIFF_REUT" hidden="1">"c5419"</definedName>
    <definedName name="IQ_EST_PRE_TAX_GW_SURPRISE_PERCENT_REUT" hidden="1">"c5420"</definedName>
    <definedName name="IQ_EST_PRE_TAX_REPORT_DIFF_REUT" hidden="1">"c5421"</definedName>
    <definedName name="IQ_EST_PRE_TAX_REPORT_SURPRISE_PERCENT_REUT" hidden="1">"c5422"</definedName>
    <definedName name="IQ_EST_PRE_TAX_SURPRISE_PERCENT_REUT" hidden="1">"c5418"</definedName>
    <definedName name="IQ_EST_REUT_ACT_CAPEX" hidden="1">"c3975"</definedName>
    <definedName name="IQ_EST_REV_DIFF_REUT" hidden="1">"c3886"</definedName>
    <definedName name="IQ_EST_REV_GROWTH_1YR_REUT" hidden="1">"c3860"</definedName>
    <definedName name="IQ_EST_REV_GROWTH_2YR_REUT" hidden="1">"c3861"</definedName>
    <definedName name="IQ_EST_REV_GROWTH_Q_1YR_REUT" hidden="1">"c3862"</definedName>
    <definedName name="IQ_EST_REV_SEQ_GROWTH_Q_REUT" hidden="1">"c3863"</definedName>
    <definedName name="IQ_EST_REV_SURPRISE_PERCENT_REUT" hidden="1">"c3887"</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"c165"</definedName>
    <definedName name="IQ_EV_OVER_REVENUE_EST_1" hidden="1">"c166"</definedName>
    <definedName name="IQ_EXCHANGE" hidden="1">"c405"</definedName>
    <definedName name="IQ_EXERCISE_PRICE" hidden="1">"c406"</definedName>
    <definedName name="IQ_EXP_RETTRN_PENSION_FOREIGN" hidden="1">"c408"</definedName>
    <definedName name="IQ_EXP_RETURN_PENSION_DOMESTIC" hidden="1">"c407"</definedName>
    <definedName name="IQ_EXP_RETURN_PENSION_FOREIGN" hidden="1">"c408"</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ATEMS_BR" hidden="1">"c412"</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FO" hidden="1">"c1574"</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"c3668"</definedName>
    <definedName name="IQ_FFO_EST_DET_EST" hidden="1">"c12059"</definedName>
    <definedName name="IQ_FFO_EST_DET_EST_CIQ" hidden="1">"c12121"</definedName>
    <definedName name="IQ_FFO_EST_DET_EST_CURRENCY" hidden="1">"c12466"</definedName>
    <definedName name="IQ_FFO_EST_DET_EST_CURRENCY_CIQ" hidden="1">"c12512"</definedName>
    <definedName name="IQ_FFO_EST_DET_EST_CURRENCY_REUT" hidden="1">"c12536"</definedName>
    <definedName name="IQ_FFO_EST_DET_EST_CURRENCY_THOM" hidden="1">"c12487"</definedName>
    <definedName name="IQ_FFO_EST_DET_EST_DATE" hidden="1">"c12212"</definedName>
    <definedName name="IQ_FFO_EST_DET_EST_DATE_CIQ" hidden="1">"c12267"</definedName>
    <definedName name="IQ_FFO_EST_DET_EST_DATE_REUT" hidden="1">"c12295"</definedName>
    <definedName name="IQ_FFO_EST_DET_EST_DATE_THOM" hidden="1">"c12238"</definedName>
    <definedName name="IQ_FFO_EST_DET_EST_INCL" hidden="1">"c12349"</definedName>
    <definedName name="IQ_FFO_EST_DET_EST_INCL_CIQ" hidden="1">"c12395"</definedName>
    <definedName name="IQ_FFO_EST_DET_EST_INCL_REUT" hidden="1">"c12419"</definedName>
    <definedName name="IQ_FFO_EST_DET_EST_INCL_THOM" hidden="1">"c12370"</definedName>
    <definedName name="IQ_FFO_EST_DET_EST_ORIGIN" hidden="1">"c12722"</definedName>
    <definedName name="IQ_FFO_EST_DET_EST_ORIGIN_CIQ" hidden="1">"c12720"</definedName>
    <definedName name="IQ_FFO_EST_DET_EST_ORIGIN_REUT" hidden="1">"c12724"</definedName>
    <definedName name="IQ_FFO_EST_DET_EST_ORIGIN_THOM" hidden="1">"c12608"</definedName>
    <definedName name="IQ_FFO_EST_DET_EST_REUT" hidden="1">"c12153"</definedName>
    <definedName name="IQ_FFO_EST_DET_EST_THOM" hidden="1">"c12088"</definedName>
    <definedName name="IQ_FFO_EST_REUT" hidden="1">"c3837"</definedName>
    <definedName name="IQ_FFO_EST_THOM" hidden="1">"c3999"</definedName>
    <definedName name="IQ_FFO_HIGH_EST_CIQ" hidden="1">"c3670"</definedName>
    <definedName name="IQ_FFO_HIGH_EST_REUT" hidden="1">"c3839"</definedName>
    <definedName name="IQ_FFO_HIGH_EST_THOM" hidden="1">"c4001"</definedName>
    <definedName name="IQ_FFO_LOW_EST_CIQ" hidden="1">"c3671"</definedName>
    <definedName name="IQ_FFO_LOW_EST_REUT" hidden="1">"c3840"</definedName>
    <definedName name="IQ_FFO_LOW_EST_THOM" hidden="1">"c4002"</definedName>
    <definedName name="IQ_FFO_MEDIAN_EST_CIQ" hidden="1">"c3669"</definedName>
    <definedName name="IQ_FFO_MEDIAN_EST_REUT" hidden="1">"c3838"</definedName>
    <definedName name="IQ_FFO_MEDIAN_EST_THOM" hidden="1">"c4000"</definedName>
    <definedName name="IQ_FFO_NO_EST" hidden="1">"c276"</definedName>
    <definedName name="IQ_FFO_NUM_EST_CIQ" hidden="1">"c3672"</definedName>
    <definedName name="IQ_FFO_NUM_EST_REUT" hidden="1">"c3841"</definedName>
    <definedName name="IQ_FFO_NUM_EST_THOM" hidden="1">"c4003"</definedName>
    <definedName name="IQ_FFO_SHARE_SHARE_EST_DET_EST" hidden="1">"c12059"</definedName>
    <definedName name="IQ_FFO_SHARE_SHARE_EST_DET_EST_CURRENCY" hidden="1">"c12466"</definedName>
    <definedName name="IQ_FFO_SHARE_SHARE_EST_DET_EST_CURRENCY_THOM" hidden="1">"c12487"</definedName>
    <definedName name="IQ_FFO_SHARE_SHARE_EST_DET_EST_DATE" hidden="1">"c12212"</definedName>
    <definedName name="IQ_FFO_SHARE_SHARE_EST_DET_EST_DATE_THOM" hidden="1">"c12238"</definedName>
    <definedName name="IQ_FFO_SHARE_SHARE_EST_DET_EST_INCL" hidden="1">"c12349"</definedName>
    <definedName name="IQ_FFO_SHARE_SHARE_EST_DET_EST_INCL_THOM" hidden="1">"c12370"</definedName>
    <definedName name="IQ_FFO_SHARE_SHARE_EST_DET_EST_ORIGIN" hidden="1">"c12722"</definedName>
    <definedName name="IQ_FFO_SHARE_SHARE_EST_DET_EST_ORIGIN_THOM" hidden="1">"c12608"</definedName>
    <definedName name="IQ_FFO_SHARE_SHARE_EST_DET_EST_THOM" hidden="1">"c12088"</definedName>
    <definedName name="IQ_FFO_SHARE_SHARE_EST_REUT" hidden="1">"c3837"</definedName>
    <definedName name="IQ_FFO_SHARE_SHARE_EST_THOM" hidden="1">"c3999"</definedName>
    <definedName name="IQ_FFO_SHARE_SHARE_HIGH_EST_REUT" hidden="1">"c3839"</definedName>
    <definedName name="IQ_FFO_SHARE_SHARE_HIGH_EST_THOM" hidden="1">"c4001"</definedName>
    <definedName name="IQ_FFO_SHARE_SHARE_LOW_EST_REUT" hidden="1">"c3840"</definedName>
    <definedName name="IQ_FFO_SHARE_SHARE_LOW_EST_THOM" hidden="1">"c4002"</definedName>
    <definedName name="IQ_FFO_SHARE_SHARE_MEDIAN_EST_REUT" hidden="1">"c3838"</definedName>
    <definedName name="IQ_FFO_SHARE_SHARE_MEDIAN_EST_THOM" hidden="1">"c4000"</definedName>
    <definedName name="IQ_FFO_SHARE_SHARE_NUM_EST_REUT" hidden="1">"c3841"</definedName>
    <definedName name="IQ_FFO_SHARE_SHARE_NUM_EST_THOM" hidden="1">"c4003"</definedName>
    <definedName name="IQ_FFO_SHARE_SHARE_STDDEV_EST_REUT" hidden="1">"c3842"</definedName>
    <definedName name="IQ_FFO_SHARE_SHARE_STDDEV_EST_THOM" hidden="1">"c4004"</definedName>
    <definedName name="IQ_FFO_STDDEV_EST_CIQ" hidden="1">"c3673"</definedName>
    <definedName name="IQ_FFO_STDDEV_EST_REUT" hidden="1">"c3842"</definedName>
    <definedName name="IQ_FFO_STDDEV_EST_THOM" hidden="1">"c4004"</definedName>
    <definedName name="IQ_FHLB_ADVANCES_FDIC" hidden="1">"c6366"</definedName>
    <definedName name="IQ_FHLB_DEBT" hidden="1">"c423"</definedName>
    <definedName name="IQ_FHLB_DUE_AFTER_FIVE" hidden="1">"c2086"</definedName>
    <definedName name="IQ_FHLB_DUE_NEXTV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ANCING_CASH" hidden="1">"c893"</definedName>
    <definedName name="IQ_FINANCING_CASH_SUPPL" hidden="1">"c899"</definedName>
    <definedName name="IQ_FINISHED_INV" hidden="1">"c438"</definedName>
    <definedName name="IQ_FIRST_YEAR_LIFE" hidden="1">"c439"</definedName>
    <definedName name="IQ_FISCAL_Q" hidden="1">"c440"</definedName>
    <definedName name="IQ_FISCAL_Q_EST_REUT" hidden="1">"c6798"</definedName>
    <definedName name="IQ_FISCAL_Y" hidden="1">"c441"</definedName>
    <definedName name="IQ_FISCAL_Y_EST_REUT" hidden="1">"c6799"</definedName>
    <definedName name="IQ_FIVE_PERCENT_AMOUNT" hidden="1">"c240"</definedName>
    <definedName name="IQ_FIVE_PERCENT_OWNER" hidden="1">"c442"</definedName>
    <definedName name="IQ_FIVE_YEAR_FIXED_AND_FLOATING_RATE_FDIC" hidden="1">"c6422"</definedName>
    <definedName name="IQ_FIVE_YEAR_MORTGAGE_PASS_THROUGHS_FDIC" hidden="1">"c6414"</definedName>
    <definedName name="IQ_FIVEPERCENT_OWNER" hidden="1">"c239"</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_DATE" hidden="1">"IQ_FY_DATE"</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C" hidden="1">"c464"</definedName>
    <definedName name="IQ_GAIN_ASSETS_REC_BNK" hidden="1">"c465"</definedName>
    <definedName name="IQ_GAIN_ASSETS_REC_BR" hidden="1">"c466"</definedName>
    <definedName name="IQ_GAIN_ASSETS_REC_FIN" hidden="1">"c467"</definedName>
    <definedName name="IQ_GAIN_ASSETS_REC_INS" hidden="1">"c468"</definedName>
    <definedName name="IQ_GAIN_ASSETS_REC_REIT" hidden="1">"c469"</definedName>
    <definedName name="IQ_GAIN_ASSETS_REC_UTI" hidden="1">"c470"</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C" hidden="1">"c487"</definedName>
    <definedName name="IQ_GAIN_INVEST_REC_BNK" hidden="1">"c488"</definedName>
    <definedName name="IQ_GAIN_INVEST_REC_BR" hidden="1">"c489"</definedName>
    <definedName name="IQ_GAIN_INVEST_REC_FIN" hidden="1">"c490"</definedName>
    <definedName name="IQ_GAIN_INVEST_REC_INS" hidden="1">"c491"</definedName>
    <definedName name="IQ_GAIN_INVEST_REC_REIT" hidden="1">"c492"</definedName>
    <definedName name="IQ_GAIN_INVEST_REC_UTI" hidden="1">"c493"</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INTAN" hidden="1">"c520"</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W" hidden="1">"c530"</definedName>
    <definedName name="IQ_GW_AMORT" hidden="1">"c531"</definedName>
    <definedName name="IQ_GW_AMORT_BR" hidden="1">"c532"</definedName>
    <definedName name="IQ_GW_AMORT_CF" hidden="1">"c533"</definedName>
    <definedName name="IQ_GW_AMORT_CF_BNK" hidden="1">"c534"</definedName>
    <definedName name="IQ_GW_AMORT_CF_BR" hidden="1">"c535"</definedName>
    <definedName name="IQ_GW_AMORT_CF_FIN" hidden="1">"c536"</definedName>
    <definedName name="IQ_GW_AMORT_CF_INS" hidden="1">"c537"</definedName>
    <definedName name="IQ_GW_AMORT_CF_REIT" hidden="1">"c538"</definedName>
    <definedName name="IQ_GW_AMORT_CF_UTI" hidden="1">"c539"</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_REUT" hidden="1">"c5317"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PROVIDED_DIVIDEND" hidden="1">"c19252"</definedName>
    <definedName name="IQ_INDEXCONSTITUENT_CLOSEPRICE" hidden="1">"c19241"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 hidden="1">"c1534"</definedName>
    <definedName name="IQ_INSIDER_3MTH_BOUGHT_PCT" hidden="1">"c1534"</definedName>
    <definedName name="IQ_INSIDER_3MTH_NET" hidden="1">"c1535"</definedName>
    <definedName name="IQ_INSIDER_3MTH_NET_PCT" hidden="1">"c1535"</definedName>
    <definedName name="IQ_INSIDER_3MTH_SOLD" hidden="1">"c1533"</definedName>
    <definedName name="IQ_INSIDER_3MTH_SOLD_PCT" hidden="1">"c1533"</definedName>
    <definedName name="IQ_INSIDER_6MTH_BOUGHT" hidden="1">"c1537"</definedName>
    <definedName name="IQ_INSIDER_6MTH_BOUGHT_PCT" hidden="1">"c1537"</definedName>
    <definedName name="IQ_INSIDER_6MTH_NET" hidden="1">"c1538"</definedName>
    <definedName name="IQ_INSIDER_6MTH_NET_PCT" hidden="1">"c1538"</definedName>
    <definedName name="IQ_INSIDER_6MTH_SOLD" hidden="1">"c1536"</definedName>
    <definedName name="IQ_INSIDER_6MTH_SOLD_PCT" hidden="1">"c1536"</definedName>
    <definedName name="IQ_INSIDER_AMOUNT" hidden="1">"c238"</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AMOUNT" hidden="1">"c236"</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S" hidden="1">"c589"</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_AMORT" hidden="1">"c605"</definedName>
    <definedName name="IQ_INTAN_AMORT_BR" hidden="1">"c606"</definedName>
    <definedName name="IQ_INTAN_AMORT_CF" hidden="1">"c607"</definedName>
    <definedName name="IQ_INTAN_AMORT_CF_BNK" hidden="1">"c608"</definedName>
    <definedName name="IQ_INTAN_AMORT_CF_BR" hidden="1">"c609"</definedName>
    <definedName name="IQ_INTAN_AMORT_CF_FIN" hidden="1">"c610"</definedName>
    <definedName name="IQ_INTAN_AMORT_CF_INS" hidden="1">"c611"</definedName>
    <definedName name="IQ_INTAN_AMORT_CF_REIT" hidden="1">"c612"</definedName>
    <definedName name="IQ_INTAN_AMORT_CF_UTI" hidden="1">"c613"</definedName>
    <definedName name="IQ_INTAN_AMORT_FIN" hidden="1">"c614"</definedName>
    <definedName name="IQ_INTAN_AMORT_INS" hidden="1">"c615"</definedName>
    <definedName name="IQ_INTAN_AMORT_REIT" hidden="1">"c616"</definedName>
    <definedName name="IQ_INTAN_AMORT_UTI" hidden="1">"c617"</definedName>
    <definedName name="IQ_INTANGIBLES_NET" hidden="1">"c907"</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TEREST_LT_DEBT" hidden="1">"c2086"</definedName>
    <definedName name="IQ_INTEREST_RATE_CONTRACTS_FDIC" hidden="1">"c6512"</definedName>
    <definedName name="IQ_INTEREST_RATE_EXPOSURES_FDIC" hidden="1">"c6662"</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"c751"</definedName>
    <definedName name="IQ_ISS_STOCK_NET" hidden="1">"c1601"</definedName>
    <definedName name="IQ_ISSUED_GUARANTEED_US_FDIC" hidden="1">"c6404"</definedName>
    <definedName name="IQ_LAND" hidden="1">"c645"</definedName>
    <definedName name="IQ_LAST_EBIT_MARGIN" hidden="1">"c151"</definedName>
    <definedName name="IQ_LAST_EBITDA_MARGIN" hidden="1">"c150"</definedName>
    <definedName name="IQ_LAST_GROSS_MARGIN" hidden="1">"c149"</definedName>
    <definedName name="IQ_LAST_NET_INC_MARGIN" hidden="1">"c152"</definedName>
    <definedName name="IQ_LASTSALEPRICE" hidden="1">"c646"</definedName>
    <definedName name="IQ_LATEST" hidden="1">"1"</definedName>
    <definedName name="IQ_LATESTK" hidden="1">1000</definedName>
    <definedName name="IQ_LATESTKFR" hidden="1">"100"</definedName>
    <definedName name="IQ_LATESTQ" hidden="1">500</definedName>
    <definedName name="IQ_LATESTQFR" hidden="1">"50"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IFE_INSURANCE_ASSETS_FDIC" hidden="1">"c6372"</definedName>
    <definedName name="IQ_LIFOR" hidden="1">"c655"</definedName>
    <definedName name="IQ_LISTING_CURRENCY" hidden="1">"c2127"</definedName>
    <definedName name="IQ_LL" hidden="1">"c656"</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"c674"</definedName>
    <definedName name="IQ_LONG_TERM_DEBT_OVER_TOTAL_CAP" hidden="1">"c677"</definedName>
    <definedName name="IQ_LONG_TERM_INV" hidden="1">"c697"</definedName>
    <definedName name="IQ_LOSS_ALLOWANCE_LOANS_FDIC" hidden="1">"c6739"</definedName>
    <definedName name="IQ_LOSS_LOSS_EXP" hidden="1">"c672"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_SENIOR_DEBT" hidden="1">"c702"</definedName>
    <definedName name="IQ_LT_SUB_DEBT" hidden="1">"c703"</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LTMMONTH" hidden="1">120000</definedName>
    <definedName name="IQ_MACHINERY" hidden="1">"c711"</definedName>
    <definedName name="IQ_MACRO_SURVEY_CONSUMER_SENTIMENT" hidden="1">"c20808"</definedName>
    <definedName name="IQ_MAINT_CAPEX_ACT_OR_EST" hidden="1">"c4458"</definedName>
    <definedName name="IQ_MARKETCAP" hidden="1">"c712"</definedName>
    <definedName name="IQ_MARKTCAP" hidden="1">"c258"</definedName>
    <definedName name="IQ_MATURITY_ONE_YEAR_LESS_FDIC" hidden="1">"c6425"</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ERSION_DATE_QUARTERLY" hidden="1">40969.0452314815</definedName>
    <definedName name="IQ_NAMES_REVISION_DATE_" hidden="1">43347.5874884259</definedName>
    <definedName name="IQ_NAMES_REVISION_DATE__1" hidden="1">41956.2316898148</definedName>
    <definedName name="IQ_NAV_ACT_OR_EST" hidden="1">"c2225"</definedName>
    <definedName name="IQ_NAV_SHARE_ACT_OR_EST_REUT" hidden="1">"c5623"</definedName>
    <definedName name="IQ_NAV_SHARE_EST_REUT" hidden="1">"c5617"</definedName>
    <definedName name="IQ_NAV_SHARE_HIGH_EST_REUT" hidden="1">"c5620"</definedName>
    <definedName name="IQ_NAV_SHARE_LOW_EST_REUT" hidden="1">"c5621"</definedName>
    <definedName name="IQ_NAV_SHARE_MEDIAN_EST_REUT" hidden="1">"c5618"</definedName>
    <definedName name="IQ_NAV_SHARE_NUM_EST_REUT" hidden="1">"c5622"</definedName>
    <definedName name="IQ_NAV_SHARE_STDDEV_EST_REUT" hidden="1">"c5619"</definedName>
    <definedName name="IQ_NET_CHANGE" hidden="1">"c749"</definedName>
    <definedName name="IQ_NET_CHARGE_OFFS_FDIC" hidden="1">"c6641"</definedName>
    <definedName name="IQ_NET_CHARGE_OFFS_LOANS_FDIC" hidden="1">"c6751"</definedName>
    <definedName name="IQ_NET_DEBT" hidden="1">"c1584"</definedName>
    <definedName name="IQ_NET_DEBT_ACT_OR_EST_REUT" hidden="1">"c5473"</definedName>
    <definedName name="IQ_NET_DEBT_EBITDA" hidden="1">"c750"</definedName>
    <definedName name="IQ_NET_DEBT_EST_REUT" hidden="1">"c3976"</definedName>
    <definedName name="IQ_NET_DEBT_HIGH_EST_REUT" hidden="1">"c3978"</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DEBT_LOW_EST_REUT" hidden="1">"c3979"</definedName>
    <definedName name="IQ_NET_DEBT_MEDIAN_EST_REUT" hidden="1">"c3977"</definedName>
    <definedName name="IQ_NET_DEBT_NUM_EST_REUT" hidden="1">"c3980"</definedName>
    <definedName name="IQ_NET_DEBT_STDDEV_EST_REUT" hidden="1">"c3981"</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"c158"</definedName>
    <definedName name="IQ_NET_INC_GROWTH_2" hidden="1">"c162"</definedName>
    <definedName name="IQ_NET_INC_MARGIN" hidden="1">"c794"</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MARGIN_FDIC" hidden="1">"c6726"</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_REUT" hidden="1">"c5368"</definedName>
    <definedName name="IQ_NI_GW_EST_REUT" hidden="1">"c5375"</definedName>
    <definedName name="IQ_NI_GW_EST_THOM" hidden="1">"c5133"</definedName>
    <definedName name="IQ_NI_GW_HIGH_EST_REUT" hidden="1">"c5377"</definedName>
    <definedName name="IQ_NI_GW_HIGH_EST_THOM" hidden="1">"c5135"</definedName>
    <definedName name="IQ_NI_GW_LOW_EST_REUT" hidden="1">"c5378"</definedName>
    <definedName name="IQ_NI_GW_LOW_EST_THOM" hidden="1">"c5136"</definedName>
    <definedName name="IQ_NI_GW_MEDIAN_EST_REUT" hidden="1">"c5376"</definedName>
    <definedName name="IQ_NI_GW_MEDIAN_EST_THOM" hidden="1">"c5134"</definedName>
    <definedName name="IQ_NI_GW_NUM_EST_REUT" hidden="1">"c5379"</definedName>
    <definedName name="IQ_NI_GW_NUM_EST_THOM" hidden="1">"c5137"</definedName>
    <definedName name="IQ_NI_GW_STDDEV_EST_REUT" hidden="1">"c5380"</definedName>
    <definedName name="IQ_NI_GW_STDDEV_EST_THOM" hidden="1">"c5138"</definedName>
    <definedName name="IQ_NI_HIGH_EST_REUT" hidden="1">"c5370"</definedName>
    <definedName name="IQ_NI_LOW_EST_REUT" hidden="1">"c5371"</definedName>
    <definedName name="IQ_NI_MARGIN" hidden="1">"c794"</definedName>
    <definedName name="IQ_NI_MEDIAN_EST_REUT" hidden="1">"c5369"</definedName>
    <definedName name="IQ_NI_NUM_EST_REUT" hidden="1">"c5372"</definedName>
    <definedName name="IQ_NI_REPORTED_EST_REUT" hidden="1">"c5382"</definedName>
    <definedName name="IQ_NI_REPORTED_HIGH_EST_REUT" hidden="1">"c5384"</definedName>
    <definedName name="IQ_NI_REPORTED_LOW_EST_REUT" hidden="1">"c5385"</definedName>
    <definedName name="IQ_NI_REPORTED_MEDIAN_EST_REUT" hidden="1">"c5383"</definedName>
    <definedName name="IQ_NI_REPORTED_NUM_EST_REUT" hidden="1">"c5386"</definedName>
    <definedName name="IQ_NI_REPORTED_STDDEV_EST_REUT" hidden="1">"c5387"</definedName>
    <definedName name="IQ_NI_SFAS" hidden="1">"c795"</definedName>
    <definedName name="IQ_NI_STDDEV_EST_REUT" hidden="1">"c5373"</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UKE" hidden="1">"c836"</definedName>
    <definedName name="IQ_NUKE_CF" hidden="1">"c837"</definedName>
    <definedName name="IQ_NUKE_CONTR" hidden="1">"c838"</definedName>
    <definedName name="IQ_NUM_OFFICES" hidden="1">"c2088"</definedName>
    <definedName name="IQ_NUMBER_DEPOSITS_LESS_THAN_100K_FDIC" hidden="1">"c6495"</definedName>
    <definedName name="IQ_NUMBER_DEPOSITS_MORE_THAN_100K_FDIC" hidden="1">"c6493"</definedName>
    <definedName name="IQ_NUMBER_SHAREHOLDERS_CLASSB" hidden="1">"c1969"</definedName>
    <definedName name="IQ_OBLIGATIONS_OF_STATES_TOTAL_LOANS_FOREIGN_FDIC" hidden="1">"c6447"</definedName>
    <definedName name="IQ_OBLIGATIONS_STATES_FDIC" hidden="1">"c6431"</definedName>
    <definedName name="IQ_OCCUPY_EXP" hidden="1">"c839"</definedName>
    <definedName name="IQ_OG_OTHER_ADJ" hidden="1">"c1999"</definedName>
    <definedName name="IQ_OG_TOTAL_OIL_PRODUCTON" hidden="1">"c2059"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ED55" hidden="1">1</definedName>
    <definedName name="IQ_OPENPRICE" hidden="1">"c848"</definedName>
    <definedName name="IQ_OPER_INC" hidden="1">"c849"</definedName>
    <definedName name="IQ_OPER_INC_ACT_OR_EST_REUT" hidden="1">"c5466"</definedName>
    <definedName name="IQ_OPER_INC_BR" hidden="1">"c850"</definedName>
    <definedName name="IQ_OPER_INC_EST_REUT" hidden="1">"c5340"</definedName>
    <definedName name="IQ_OPER_INC_FIN" hidden="1">"c851"</definedName>
    <definedName name="IQ_OPER_INC_HIGH_EST_REUT" hidden="1">"c5342"</definedName>
    <definedName name="IQ_OPER_INC_INS" hidden="1">"c852"</definedName>
    <definedName name="IQ_OPER_INC_LOW_EST_REUT" hidden="1">"c5343"</definedName>
    <definedName name="IQ_OPER_INC_MARGIN" hidden="1">"c362"</definedName>
    <definedName name="IQ_OPER_INC_MEDIAN_EST_REUT" hidden="1">"c5341"</definedName>
    <definedName name="IQ_OPER_INC_NUM_EST_REUT" hidden="1">"c5344"</definedName>
    <definedName name="IQ_OPER_INC_REIT" hidden="1">"c853"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ISSUED" hidden="1">"c857"</definedName>
    <definedName name="IQ_OPTIONS_OS" hidden="1">"c858"</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_BR" hidden="1">"c5566"</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"c868"</definedName>
    <definedName name="IQ_OTHER_CURRENT_LIAB" hidden="1">"c877"</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MINING_REVENUE_COAL" hidden="1">"c15931"</definedName>
    <definedName name="IQ_OTHER_NET" hidden="1">"c959"</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NON_REC" hidden="1">"c968"</definedName>
    <definedName name="IQ_OTHER_NON_REC_BNK" hidden="1">"c969"</definedName>
    <definedName name="IQ_OTHER_NON_REC_BR" hidden="1">"c970"</definedName>
    <definedName name="IQ_OTHER_NON_REC_FIN" hidden="1">"c971"</definedName>
    <definedName name="IQ_OTHER_NON_REC_INS" hidden="1">"c972"</definedName>
    <definedName name="IQ_OTHER_NON_REC_REIT" hidden="1">"c973"</definedName>
    <definedName name="IQ_OTHER_NON_REC_SUPPL" hidden="1">"c974"</definedName>
    <definedName name="IQ_OTHER_NON_REC_SUPPL_BNK" hidden="1">"c975"</definedName>
    <definedName name="IQ_OTHER_NON_REC_SUPPL_BR" hidden="1">"c976"</definedName>
    <definedName name="IQ_OTHER_NON_REC_SUPPL_FIN" hidden="1">"c977"</definedName>
    <definedName name="IQ_OTHER_NON_REC_SUPPL_INS" hidden="1">"c978"</definedName>
    <definedName name="IQ_OTHER_NON_REC_SUPPL_REIT" hidden="1">"c979"</definedName>
    <definedName name="IQ_OTHER_NON_REC_SUPPL_UTI" hidden="1">"c980"</definedName>
    <definedName name="IQ_OTHER_NON_REC_UTI" hidden="1">"c981"</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SAVINGS_DEPOSITS_FDIC" hidden="1">"c6554"</definedName>
    <definedName name="IQ_OTHER_TRANSACTIONS_FDIC" hidden="1">"c6504"</definedName>
    <definedName name="IQ_OTHER_UNUSAL" hidden="1">"c998"</definedName>
    <definedName name="IQ_OTHER_UNUSAL_BNK" hidden="1">"c999"</definedName>
    <definedName name="IQ_OTHER_UNUSAL_BR" hidden="1">"c1000"</definedName>
    <definedName name="IQ_OTHER_UNUSAL_FIN" hidden="1">"c1001"</definedName>
    <definedName name="IQ_OTHER_UNUSAL_INS" hidden="1">"c1002"</definedName>
    <definedName name="IQ_OTHER_UNUSAL_REIT" hidden="1">"c1003"</definedName>
    <definedName name="IQ_OTHER_UNUSAL_SUPPL" hidden="1">"c1004"</definedName>
    <definedName name="IQ_OTHER_UNUSAL_SUPPL_BNK" hidden="1">"c1005"</definedName>
    <definedName name="IQ_OTHER_UNUSAL_SUPPL_BR" hidden="1">"c1006"</definedName>
    <definedName name="IQ_OTHER_UNUSAL_SUPPL_FIN" hidden="1">"c1007"</definedName>
    <definedName name="IQ_OTHER_UNUSAL_SUPPL_INS" hidden="1">"c1008"</definedName>
    <definedName name="IQ_OTHER_UNUSAL_SUPPL_REIT" hidden="1">"c1009"</definedName>
    <definedName name="IQ_OTHER_UNUSAL_SUPPL_UTI" hidden="1">"c1010"</definedName>
    <definedName name="IQ_OTHER_UNUSAL_UTI" hidden="1">"c1011"</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"c8"</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RATIO" hidden="1">"c1610"</definedName>
    <definedName name="IQ_PEG_FWD_REUT" hidden="1">"c4052"</definedName>
    <definedName name="IQ_PENSION" hidden="1">"c1031"</definedName>
    <definedName name="IQ_PERCENT_CHANGE_EST_5YR_GROWTH_RATE_12MONTHS_REUT" hidden="1">"c3959"</definedName>
    <definedName name="IQ_PERCENT_CHANGE_EST_5YR_GROWTH_RATE_18MONTHS_REUT" hidden="1">"c3960"</definedName>
    <definedName name="IQ_PERCENT_CHANGE_EST_5YR_GROWTH_RATE_3MONTHS_REUT" hidden="1">"c3956"</definedName>
    <definedName name="IQ_PERCENT_CHANGE_EST_5YR_GROWTH_RATE_6MONTHS_REUT" hidden="1">"c3957"</definedName>
    <definedName name="IQ_PERCENT_CHANGE_EST_5YR_GROWTH_RATE_9MONTHS_REUT" hidden="1">"c3958"</definedName>
    <definedName name="IQ_PERCENT_CHANGE_EST_5YR_GROWTH_RATE_DAY_REUT" hidden="1">"c3954"</definedName>
    <definedName name="IQ_PERCENT_CHANGE_EST_5YR_GROWTH_RATE_MONTH_REUT" hidden="1">"c3955"</definedName>
    <definedName name="IQ_PERCENT_CHANGE_EST_5YR_GROWTH_RATE_WEEK_REUT" hidden="1">"c5435"</definedName>
    <definedName name="IQ_PERCENT_CHANGE_EST_CFPS_12MONTHS_REUT" hidden="1">"c3924"</definedName>
    <definedName name="IQ_PERCENT_CHANGE_EST_CFPS_18MONTHS_REUT" hidden="1">"c3925"</definedName>
    <definedName name="IQ_PERCENT_CHANGE_EST_CFPS_3MONTHS_REUT" hidden="1">"c3921"</definedName>
    <definedName name="IQ_PERCENT_CHANGE_EST_CFPS_6MONTHS_REUT" hidden="1">"c3922"</definedName>
    <definedName name="IQ_PERCENT_CHANGE_EST_CFPS_9MONTHS_REUT" hidden="1">"c3923"</definedName>
    <definedName name="IQ_PERCENT_CHANGE_EST_CFPS_DAY_REUT" hidden="1">"c3919"</definedName>
    <definedName name="IQ_PERCENT_CHANGE_EST_CFPS_MONTH_REUT" hidden="1">"c3920"</definedName>
    <definedName name="IQ_PERCENT_CHANGE_EST_CFPS_WEEK_REUT" hidden="1">"c3962"</definedName>
    <definedName name="IQ_PERCENT_CHANGE_EST_DPS_12MONTHS_REUT" hidden="1">"c3931"</definedName>
    <definedName name="IQ_PERCENT_CHANGE_EST_DPS_18MONTHS_REUT" hidden="1">"c3932"</definedName>
    <definedName name="IQ_PERCENT_CHANGE_EST_DPS_3MONTHS_REUT" hidden="1">"c3928"</definedName>
    <definedName name="IQ_PERCENT_CHANGE_EST_DPS_6MONTHS_REUT" hidden="1">"c3929"</definedName>
    <definedName name="IQ_PERCENT_CHANGE_EST_DPS_9MONTHS_REUT" hidden="1">"c3930"</definedName>
    <definedName name="IQ_PERCENT_CHANGE_EST_DPS_DAY_REUT" hidden="1">"c3926"</definedName>
    <definedName name="IQ_PERCENT_CHANGE_EST_DPS_MONTH_REUT" hidden="1">"c3927"</definedName>
    <definedName name="IQ_PERCENT_CHANGE_EST_DPS_WEEK_REUT" hidden="1">"c3963"</definedName>
    <definedName name="IQ_PERCENT_CHANGE_EST_EBITDA_12MONTHS_REUT" hidden="1">"c3917"</definedName>
    <definedName name="IQ_PERCENT_CHANGE_EST_EBITDA_18MONTHS_REUT" hidden="1">"c3918"</definedName>
    <definedName name="IQ_PERCENT_CHANGE_EST_EBITDA_3MONTHS_REUT" hidden="1">"c3914"</definedName>
    <definedName name="IQ_PERCENT_CHANGE_EST_EBITDA_6MONTHS_REUT" hidden="1">"c3915"</definedName>
    <definedName name="IQ_PERCENT_CHANGE_EST_EBITDA_9MONTHS_REUT" hidden="1">"c3916"</definedName>
    <definedName name="IQ_PERCENT_CHANGE_EST_EBITDA_DAY_REUT" hidden="1">"c3912"</definedName>
    <definedName name="IQ_PERCENT_CHANGE_EST_EBITDA_MONTH_REUT" hidden="1">"c3913"</definedName>
    <definedName name="IQ_PERCENT_CHANGE_EST_EBITDA_WEEK_REUT" hidden="1">"c3961"</definedName>
    <definedName name="IQ_PERCENT_CHANGE_EST_EPS_12MONTHS_REUT" hidden="1">"c3902"</definedName>
    <definedName name="IQ_PERCENT_CHANGE_EST_EPS_18MONTHS_REUT" hidden="1">"c3903"</definedName>
    <definedName name="IQ_PERCENT_CHANGE_EST_EPS_3MONTHS_REUT" hidden="1">"c3899"</definedName>
    <definedName name="IQ_PERCENT_CHANGE_EST_EPS_6MONTHS_REUT" hidden="1">"c3900"</definedName>
    <definedName name="IQ_PERCENT_CHANGE_EST_EPS_9MONTHS_REUT" hidden="1">"c3901"</definedName>
    <definedName name="IQ_PERCENT_CHANGE_EST_EPS_DAY_REUT" hidden="1">"c3896"</definedName>
    <definedName name="IQ_PERCENT_CHANGE_EST_EPS_MONTH_REUT" hidden="1">"c3898"</definedName>
    <definedName name="IQ_PERCENT_CHANGE_EST_EPS_WEEK_REUT" hidden="1">"c3897"</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SHARE_12MONTHS" hidden="1">"c1828"</definedName>
    <definedName name="IQ_PERCENT_CHANGE_EST_FFO_SHARE_SHARE_12MONTHS_CIQ" hidden="1">"c3769"</definedName>
    <definedName name="IQ_PERCENT_CHANGE_EST_FFO_SHARE_SHARE_12MONTHS_REUT" hidden="1">"c3938"</definedName>
    <definedName name="IQ_PERCENT_CHANGE_EST_FFO_SHARE_SHARE_12MONTHS_THOM" hidden="1">"c5248"</definedName>
    <definedName name="IQ_PERCENT_CHANGE_EST_FFO_SHARE_SHARE_18MONTHS" hidden="1">"c1829"</definedName>
    <definedName name="IQ_PERCENT_CHANGE_EST_FFO_SHARE_SHARE_18MONTHS_CIQ" hidden="1">"c3770"</definedName>
    <definedName name="IQ_PERCENT_CHANGE_EST_FFO_SHARE_SHARE_18MONTHS_REUT" hidden="1">"c3939"</definedName>
    <definedName name="IQ_PERCENT_CHANGE_EST_FFO_SHARE_SHARE_18MONTHS_THOM" hidden="1">"c5249"</definedName>
    <definedName name="IQ_PERCENT_CHANGE_EST_FFO_SHARE_SHARE_3MONTHS" hidden="1">"c1825"</definedName>
    <definedName name="IQ_PERCENT_CHANGE_EST_FFO_SHARE_SHARE_3MONTHS_CIQ" hidden="1">"c3766"</definedName>
    <definedName name="IQ_PERCENT_CHANGE_EST_FFO_SHARE_SHARE_3MONTHS_REUT" hidden="1">"c3935"</definedName>
    <definedName name="IQ_PERCENT_CHANGE_EST_FFO_SHARE_SHARE_3MONTHS_THOM" hidden="1">"c5245"</definedName>
    <definedName name="IQ_PERCENT_CHANGE_EST_FFO_SHARE_SHARE_6MONTHS" hidden="1">"c1826"</definedName>
    <definedName name="IQ_PERCENT_CHANGE_EST_FFO_SHARE_SHARE_6MONTHS_CIQ" hidden="1">"c3767"</definedName>
    <definedName name="IQ_PERCENT_CHANGE_EST_FFO_SHARE_SHARE_6MONTHS_REUT" hidden="1">"c3936"</definedName>
    <definedName name="IQ_PERCENT_CHANGE_EST_FFO_SHARE_SHARE_6MONTHS_THOM" hidden="1">"c5246"</definedName>
    <definedName name="IQ_PERCENT_CHANGE_EST_FFO_SHARE_SHARE_9MONTHS" hidden="1">"c1827"</definedName>
    <definedName name="IQ_PERCENT_CHANGE_EST_FFO_SHARE_SHARE_9MONTHS_CIQ" hidden="1">"c3768"</definedName>
    <definedName name="IQ_PERCENT_CHANGE_EST_FFO_SHARE_SHARE_9MONTHS_REUT" hidden="1">"c3937"</definedName>
    <definedName name="IQ_PERCENT_CHANGE_EST_FFO_SHARE_SHARE_9MONTHS_THOM" hidden="1">"c5247"</definedName>
    <definedName name="IQ_PERCENT_CHANGE_EST_FFO_SHARE_SHARE_DAY" hidden="1">"c1822"</definedName>
    <definedName name="IQ_PERCENT_CHANGE_EST_FFO_SHARE_SHARE_DAY_CIQ" hidden="1">"c3764"</definedName>
    <definedName name="IQ_PERCENT_CHANGE_EST_FFO_SHARE_SHARE_DAY_REUT" hidden="1">"c3933"</definedName>
    <definedName name="IQ_PERCENT_CHANGE_EST_FFO_SHARE_SHARE_DAY_THOM" hidden="1">"c5243"</definedName>
    <definedName name="IQ_PERCENT_CHANGE_EST_FFO_SHARE_SHARE_MONTH" hidden="1">"c1824"</definedName>
    <definedName name="IQ_PERCENT_CHANGE_EST_FFO_SHARE_SHARE_MONTH_CIQ" hidden="1">"c3765"</definedName>
    <definedName name="IQ_PERCENT_CHANGE_EST_FFO_SHARE_SHARE_MONTH_REUT" hidden="1">"c3934"</definedName>
    <definedName name="IQ_PERCENT_CHANGE_EST_FFO_SHARE_SHARE_MONTH_THOM" hidden="1">"c5244"</definedName>
    <definedName name="IQ_PERCENT_CHANGE_EST_FFO_SHARE_SHARE_WEEK" hidden="1">"c1823"</definedName>
    <definedName name="IQ_PERCENT_CHANGE_EST_FFO_SHARE_SHARE_WEEK_CIQ" hidden="1">"c3795"</definedName>
    <definedName name="IQ_PERCENT_CHANGE_EST_FFO_SHARE_SHARE_WEEK_REUT" hidden="1">"c3964"</definedName>
    <definedName name="IQ_PERCENT_CHANGE_EST_FFO_SHARE_SHARE_WEEK_THOM" hidden="1">"c5274"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_REUT" hidden="1">"c3952"</definedName>
    <definedName name="IQ_PERCENT_CHANGE_EST_PRICE_TARGET_18MONTHS_REUT" hidden="1">"c3953"</definedName>
    <definedName name="IQ_PERCENT_CHANGE_EST_PRICE_TARGET_3MONTHS_REUT" hidden="1">"c3949"</definedName>
    <definedName name="IQ_PERCENT_CHANGE_EST_PRICE_TARGET_6MONTHS_REUT" hidden="1">"c3950"</definedName>
    <definedName name="IQ_PERCENT_CHANGE_EST_PRICE_TARGET_9MONTHS_REUT" hidden="1">"c3951"</definedName>
    <definedName name="IQ_PERCENT_CHANGE_EST_PRICE_TARGET_DAY_REUT" hidden="1">"c3947"</definedName>
    <definedName name="IQ_PERCENT_CHANGE_EST_PRICE_TARGET_MONTH_REUT" hidden="1">"c3948"</definedName>
    <definedName name="IQ_PERCENT_CHANGE_EST_PRICE_TARGET_WEEK_REUT" hidden="1">"c3967"</definedName>
    <definedName name="IQ_PERCENT_CHANGE_EST_RECO_12MONTHS_REUT" hidden="1">"c3945"</definedName>
    <definedName name="IQ_PERCENT_CHANGE_EST_RECO_18MONTHS_REUT" hidden="1">"c3946"</definedName>
    <definedName name="IQ_PERCENT_CHANGE_EST_RECO_3MONTHS_REUT" hidden="1">"c3942"</definedName>
    <definedName name="IQ_PERCENT_CHANGE_EST_RECO_6MONTHS_REUT" hidden="1">"c3943"</definedName>
    <definedName name="IQ_PERCENT_CHANGE_EST_RECO_9MONTHS_REUT" hidden="1">"c3944"</definedName>
    <definedName name="IQ_PERCENT_CHANGE_EST_RECO_DAY_REUT" hidden="1">"c3940"</definedName>
    <definedName name="IQ_PERCENT_CHANGE_EST_RECO_MONTH_REUT" hidden="1">"c3941"</definedName>
    <definedName name="IQ_PERCENT_CHANGE_EST_RECO_WEEK_REUT" hidden="1">"c3965"</definedName>
    <definedName name="IQ_PERCENT_CHANGE_EST_REV_12MONTHS_REUT" hidden="1">"c3910"</definedName>
    <definedName name="IQ_PERCENT_CHANGE_EST_REV_18MONTHS_REUT" hidden="1">"c3911"</definedName>
    <definedName name="IQ_PERCENT_CHANGE_EST_REV_3MONTHS_REUT" hidden="1">"c3907"</definedName>
    <definedName name="IQ_PERCENT_CHANGE_EST_REV_6MONTHS_REUT" hidden="1">"c3908"</definedName>
    <definedName name="IQ_PERCENT_CHANGE_EST_REV_9MONTHS_REUT" hidden="1">"c3909"</definedName>
    <definedName name="IQ_PERCENT_CHANGE_EST_REV_DAY_REUT" hidden="1">"c3904"</definedName>
    <definedName name="IQ_PERCENT_CHANGE_EST_REV_MONTH_REUT" hidden="1">"c3906"</definedName>
    <definedName name="IQ_PERCENT_CHANGE_EST_REV_WEEK_REUT" hidden="1">"c3905"</definedName>
    <definedName name="IQ_PERCENT_FLOAT" hidden="1">"c227"</definedName>
    <definedName name="IQ_PERCENT_INSURED_FDIC" hidden="1">"c6374"</definedName>
    <definedName name="IQ_PERIODDATE" hidden="1">"c1034"</definedName>
    <definedName name="IQ_PERIODDATE_BS" hidden="1">"c1032"</definedName>
    <definedName name="IQ_PERIODDATE_CF" hidden="1">"c1033"</definedName>
    <definedName name="IQ_PERIODDATE_FDIC" hidden="1">"c13646"</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TENTIAL_UPSIDE_REUT" hidden="1">"c3968"</definedName>
    <definedName name="IQ_PRE_OPEN_COST" hidden="1">"c1040"</definedName>
    <definedName name="IQ_PRE_TAX_ACT_OR_EST_REUT" hidden="1">"c5467"</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FERRED_FDIC" hidden="1">"c6349"</definedName>
    <definedName name="IQ_PREMISES_EQUIPMENT_FDIC" hidden="1">"c6577"</definedName>
    <definedName name="IQ_PREMIUMS_ANNUITY_REV" hidden="1">"c1067"</definedName>
    <definedName name="IQ_PREPAID_EXP" hidden="1">"c1068"</definedName>
    <definedName name="IQ_PREPAID_EXPEN" hidden="1">"c1068"</definedName>
    <definedName name="IQ_PRETAX_GW_INC_EST_REUT" hidden="1">"c5354"</definedName>
    <definedName name="IQ_PRETAX_GW_INC_HIGH_EST_REUT" hidden="1">"c5356"</definedName>
    <definedName name="IQ_PRETAX_GW_INC_LOW_EST_REUT" hidden="1">"c5357"</definedName>
    <definedName name="IQ_PRETAX_GW_INC_MEDIAN_EST_REUT" hidden="1">"c5355"</definedName>
    <definedName name="IQ_PRETAX_GW_INC_NUM_EST_REUT" hidden="1">"c5358"</definedName>
    <definedName name="IQ_PRETAX_GW_INC_STDDEV_EST_REUT" hidden="1">"c5359"</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ETAX_INC_EST_REUT" hidden="1">"c5347"</definedName>
    <definedName name="IQ_PRETAX_INC_HIGH_EST_REUT" hidden="1">"c5349"</definedName>
    <definedName name="IQ_PRETAX_INC_LOW_EST_REUT" hidden="1">"c5350"</definedName>
    <definedName name="IQ_PRETAX_INC_MEDIAN_EST_REUT" hidden="1">"c5348"</definedName>
    <definedName name="IQ_PRETAX_INC_NUM_EST_REUT" hidden="1">"c5351"</definedName>
    <definedName name="IQ_PRETAX_INC_STDDEV_EST_REUT" hidden="1">"c5352"</definedName>
    <definedName name="IQ_PRETAX_REPORT_INC_EST_REUT" hidden="1">"c5361"</definedName>
    <definedName name="IQ_PRETAX_REPORT_INC_HIGH_EST_REUT" hidden="1">"c5363"</definedName>
    <definedName name="IQ_PRETAX_REPORT_INC_LOW_EST_REUT" hidden="1">"c5364"</definedName>
    <definedName name="IQ_PRETAX_REPORT_INC_MEDIAN_EST_REUT" hidden="1">"c5362"</definedName>
    <definedName name="IQ_PRETAX_REPORT_INC_NUM_EST_REUT" hidden="1">"c5365"</definedName>
    <definedName name="IQ_PRETAX_REPORT_INC_STDDEV_EST_REUT" hidden="1">"c5366"</definedName>
    <definedName name="IQ_PRETAX_RETURN_ASSETS_FDIC" hidden="1">"c6731"</definedName>
    <definedName name="IQ_PRICE_CFPS_FWD_REUT" hidden="1">"c4053"</definedName>
    <definedName name="IQ_PRICE_OVER_BVPS" hidden="1">"c1026"</definedName>
    <definedName name="IQ_PRICE_OVER_EPS_EST" hidden="1">"c174"</definedName>
    <definedName name="IQ_PRICE_OVER_EPS_EST_1" hidden="1">"c175"</definedName>
    <definedName name="IQ_PRICE_OVER_LTM_EPS" hidden="1">"c1029"</definedName>
    <definedName name="IQ_PRICE_TARGET_BOTTOM_UP_REUT" hidden="1">"c5494"</definedName>
    <definedName name="IQ_PRICE_TARGET_REUT" hidden="1">"c3631"</definedName>
    <definedName name="IQ_PRICEDATE" hidden="1">"c1069"</definedName>
    <definedName name="IQ_PRICEDATETIME" hidden="1">"IQ_PRICEDATETIME"</definedName>
    <definedName name="IQ_PRICING_DATE" hidden="1">"c1613"</definedName>
    <definedName name="IQ_PRIMARY_EPS_TYPE_REUT" hidden="1">"c5481"</definedName>
    <definedName name="IQ_PRIMARY_EPS_TYPE_THOM" hidden="1">"c5297"</definedName>
    <definedName name="IQ_PRIMARY_INDUSTRY" hidden="1">"c1070"</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 hidden="1">"c1092"</definedName>
    <definedName name="IQ_RETAINED_EARNINGS_AVERAGE_EQUITY_FDIC" hidden="1">"c6733"</definedName>
    <definedName name="IQ_RETURN_ASSETS" hidden="1">"c1113"</definedName>
    <definedName name="IQ_RETURN_ASSETS_ACT_OR_EST_REUT" hidden="1">"c5475"</definedName>
    <definedName name="IQ_RETURN_ASSETS_BANK" hidden="1">"c1114"</definedName>
    <definedName name="IQ_RETURN_ASSETS_BROK" hidden="1">"c1115"</definedName>
    <definedName name="IQ_RETURN_ASSETS_EST_REUT" hidden="1">"c3990"</definedName>
    <definedName name="IQ_RETURN_ASSETS_FDIC" hidden="1">"c6730"</definedName>
    <definedName name="IQ_RETURN_ASSETS_FS" hidden="1">"c1116"</definedName>
    <definedName name="IQ_RETURN_ASSETS_HIGH_EST_REUT" hidden="1">"c3992"</definedName>
    <definedName name="IQ_RETURN_ASSETS_LOW_EST_REUT" hidden="1">"c3993"</definedName>
    <definedName name="IQ_RETURN_ASSETS_MEDIAN_EST_REUT" hidden="1">"c3991"</definedName>
    <definedName name="IQ_RETURN_ASSETS_NUM_EST_REUT" hidden="1">"c3994"</definedName>
    <definedName name="IQ_RETURN_ASSETS_STDDEV_EST_REUT" hidden="1">"c3995"</definedName>
    <definedName name="IQ_RETURN_CAPITAL" hidden="1">"c1117"</definedName>
    <definedName name="IQ_RETURN_EQUITY" hidden="1">"c1118"</definedName>
    <definedName name="IQ_RETURN_EQUITY_ACT_OR_EST_REUT" hidden="1">"c5476"</definedName>
    <definedName name="IQ_RETURN_EQUITY_BANK" hidden="1">"c1119"</definedName>
    <definedName name="IQ_RETURN_EQUITY_BROK" hidden="1">"c1120"</definedName>
    <definedName name="IQ_RETURN_EQUITY_EST_REUT" hidden="1">"c3983"</definedName>
    <definedName name="IQ_RETURN_EQUITY_FDIC" hidden="1">"c6732"</definedName>
    <definedName name="IQ_RETURN_EQUITY_FS" hidden="1">"c1121"</definedName>
    <definedName name="IQ_RETURN_EQUITY_HIGH_EST_REUT" hidden="1">"c3985"</definedName>
    <definedName name="IQ_RETURN_EQUITY_LOW_EST_REUT" hidden="1">"c3986"</definedName>
    <definedName name="IQ_RETURN_EQUITY_MEDIAN_EST_REUT" hidden="1">"c3984"</definedName>
    <definedName name="IQ_RETURN_EQUITY_NUM_EST_REUT" hidden="1">"c3987"</definedName>
    <definedName name="IQ_RETURN_EQUITY_STDDEV_EST_REUT" hidden="1">"c3988"</definedName>
    <definedName name="IQ_RETURN_INVESTMENT" hidden="1">"c1117"</definedName>
    <definedName name="IQ_REV" hidden="1">"c1122"</definedName>
    <definedName name="IQ_REV_BEFORE_LL" hidden="1">"c1123"</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_REUT" hidden="1">"c5461"</definedName>
    <definedName name="IQ_REVENUE_EST_1" hidden="1">"c190"</definedName>
    <definedName name="IQ_REVENUE_EST_BOTTOM_UP_REUT" hidden="1">"c5496"</definedName>
    <definedName name="IQ_REVENUE_EST_REUT" hidden="1">"c3634"</definedName>
    <definedName name="IQ_REVENUE_GROWTH_1" hidden="1">"c155"</definedName>
    <definedName name="IQ_REVENUE_GROWTH_2" hidden="1">"c159"</definedName>
    <definedName name="IQ_REVENUE_HIGH_EST_REUT" hidden="1">"c3636"</definedName>
    <definedName name="IQ_REVENUE_LOW_EST_REUT" hidden="1">"c3637"</definedName>
    <definedName name="IQ_REVENUE_MEDIAN_EST_REUT" hidden="1">"c3635"</definedName>
    <definedName name="IQ_REVENUE_NO_EST" hidden="1">"c263"</definedName>
    <definedName name="IQ_REVENUE_NUM_EST_REUT" hidden="1">"c3638"</definedName>
    <definedName name="IQ_REVISION_DATE" hidden="1">39211.8153356481</definedName>
    <definedName name="IQ_REVISION_DATE__1" hidden="1">39384.6306134259</definedName>
    <definedName name="IQ_REVISION_DATE_Flagler" hidden="1">39113.8943055556</definedName>
    <definedName name="IQ_REVOLVING_SECURED_1_–4_NON_ACCRUAL_FFIEC" hidden="1">"c13314"</definedName>
    <definedName name="IQ_RISK_WEIGHTED_ASSETS_FDIC" hidden="1">"c6370"</definedName>
    <definedName name="IQ_ROYALTY_REVENUE_COAL" hidden="1">"c15932"</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INTEREST_VOLUME" hidden="1">"c228"</definedName>
    <definedName name="IQ_SHORT_TERM_INVEST" hidden="1">"c1197"</definedName>
    <definedName name="IQ_SMALL_INT_BEAR_CD" hidden="1">"c1166"</definedName>
    <definedName name="IQ_SOFTWARE" hidden="1">"c1167"</definedName>
    <definedName name="IQ_SOURCE" hidden="1">"c1168"</definedName>
    <definedName name="IQ_SP_ISSUE_LC_ACTION" hidden="1">"c2644"</definedName>
    <definedName name="IQ_SP_ISSUE_LC_DATE" hidden="1">"c2643"</definedName>
    <definedName name="IQ_SP_ISSUE_LC_LT" hidden="1">"c2645"</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DEBT_FDIC" hidden="1">"c6346"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LASTCLOSE" hidden="1">"c1855"</definedName>
    <definedName name="IQ_TARGET_PRICE_NUM_REUT" hidden="1">"c5319"</definedName>
    <definedName name="IQ_TARGET_PRICE_STDDEV_REUT" hidden="1">"c5320"</definedName>
    <definedName name="IQ_TAX_BENEFIT_OPTIONS" hidden="1">"c1215"</definedName>
    <definedName name="IQ_TAX_EQUIV_NET_INT_INC" hidden="1">"c1216"</definedName>
    <definedName name="IQ_TBV_SHARE" hidden="1">"c1217"</definedName>
    <definedName name="IQ_TEMPLATE" hidden="1">"c1521"</definedName>
    <definedName name="IQ_TEMPLATE_BS" hidden="1">"c1211"</definedName>
    <definedName name="IQ_TEMPLATE_CF" hidden="1">"c1212"</definedName>
    <definedName name="IQ_TEMPLATE_IS" hidden="1">"c1213"</definedName>
    <definedName name="IQ_TENANT" hidden="1">"c1218"</definedName>
    <definedName name="IQ_TEV" hidden="1">"c1219"</definedName>
    <definedName name="IQ_TEV_EBIT" hidden="1">"c1220"</definedName>
    <definedName name="IQ_TEV_EBIT_AVG" hidden="1">"c1221"</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ER_ONE_RATIO" hidden="1">"c1229"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IABILITIES_FDIC" hidden="1">"c6348"</definedName>
    <definedName name="IQ_TOTAL_LONG_DEBT" hidden="1">"c1617"</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PENSION_ASSETS" hidden="1">"c1290"</definedName>
    <definedName name="IQ_TOTAL_PENSION_EXP" hidden="1">"c1291"</definedName>
    <definedName name="IQ_TOTAL_PENSION_OBLIGATION" hidden="1">"c1292"</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UTI" hidden="1">"c1308"</definedName>
    <definedName name="IQ_TOTAL_REVENUE" hidden="1">"c1294"</definedName>
    <definedName name="IQ_TOTAL_RISK_BASED_CAPITAL_RATIO_FDIC" hidden="1">"c6747"</definedName>
    <definedName name="IQ_TOTAL_SECURITIES_FDIC" hidden="1">"c6306"</definedName>
    <definedName name="IQ_TOTAL_SPECIAL" hidden="1">"c1618"</definedName>
    <definedName name="IQ_TOTAL_ST_BORROW" hidden="1">"c1177"</definedName>
    <definedName name="IQ_TOTAL_TIME_DEPOSITS_FDIC" hidden="1">"c6497"</definedName>
    <definedName name="IQ_TOTAL_TIME_SAVINGS_DEPOSITS_FDIC" hidden="1">"c6498"</definedName>
    <definedName name="IQ_TOTAL_UNUSAL" hidden="1">"c1308"</definedName>
    <definedName name="IQ_TOTAL_UNUSED_COMMITMENTS_FDIC" hidden="1">"c6536"</definedName>
    <definedName name="IQ_TOTAL_UNUSUAL" hidden="1">"c1508"</definedName>
    <definedName name="IQ_TOTAL_UNUSUAL_BR" hidden="1">"c5517"</definedName>
    <definedName name="IQ_TR_BUY_ADVISORS" hidden="1">"c2387"</definedName>
    <definedName name="IQ_TR_SELL_ADVISORS" hidden="1">"c2388"</definedName>
    <definedName name="IQ_TR_SUBDEBT" hidden="1">"c2370"</definedName>
    <definedName name="IQ_TR_TARGET_ADVISORS" hidden="1">"c2386"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UST_INC" hidden="1">"c1319"</definedName>
    <definedName name="IQ_TRUST_PREF" hidden="1">"c1320"</definedName>
    <definedName name="IQ_TWELVE_MONTHS_FIXED_AND_FLOATING_FDIC" hidden="1">"c6420"</definedName>
    <definedName name="IQ_TWELVE_MONTHS_MORTGAGE_PASS_THROUGHS_FDIC" hidden="1">"c6412"</definedName>
    <definedName name="IQ_UNDIVIDED_PROFITS_FDIC" hidden="1">"c6352"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PAID_CLAIMS" hidden="1">"c1330"</definedName>
    <definedName name="IQ_UNPROFITABLE_INSTITUTIONS_FDIC" hidden="1">"c6722"</definedName>
    <definedName name="IQ_UNREALIZED_GAIN" hidden="1">"c1619"</definedName>
    <definedName name="IQ_UNUSED_LOAN_COMMITMENTS_FDIC" hidden="1">"c6368"</definedName>
    <definedName name="IQ_US_BRANCHES_FOREIGN_BANK_LOANS_FDIC" hidden="1">"c6435"</definedName>
    <definedName name="IQ_US_BRANCHES_FOREIGN_BANKS_FDIC" hidden="1">"c6390"</definedName>
    <definedName name="IQ_US_GAAP" hidden="1">"c1331"</definedName>
    <definedName name="IQ_US_GAAP_CA" hidden="1">"c2930"</definedName>
    <definedName name="IQ_US_GAAP_CL" hidden="1">"c2932"</definedName>
    <definedName name="IQ_US_GAAP_COST_REV" hidden="1">"c2965"</definedName>
    <definedName name="IQ_US_GAAP_DO" hidden="1">"c2973"</definedName>
    <definedName name="IQ_US_GAAP_EXTRA_ACC_ITEMS" hidden="1">"c2972"</definedName>
    <definedName name="IQ_US_GAAP_INC_TAX" hidden="1">"c2975"</definedName>
    <definedName name="IQ_US_GAAP_INTEREST_EXP" hidden="1">"c2971"</definedName>
    <definedName name="IQ_US_GAAP_LIAB_LT" hidden="1">"c2933"</definedName>
    <definedName name="IQ_US_GAAP_MINORITY_INTEREST_IS" hidden="1">"c2974"</definedName>
    <definedName name="IQ_US_GAAP_NCA" hidden="1">"c2931"</definedName>
    <definedName name="IQ_US_GAAP_NI_AVAIL_EXCL" hidden="1">"c2977"</definedName>
    <definedName name="IQ_US_GAAP_OTHER_NON_OPER" hidden="1">"c2969"</definedName>
    <definedName name="IQ_US_GAAP_OTHER_OPER" hidden="1">"c2968"</definedName>
    <definedName name="IQ_US_GAAP_RD" hidden="1">"c2967"</definedName>
    <definedName name="IQ_US_GAAP_SGA" hidden="1">"c2966"</definedName>
    <definedName name="IQ_US_GAAP_TOTAL_REV" hidden="1">"c2964"</definedName>
    <definedName name="IQ_US_GAAP_TOTAL_UNUSUAL" hidden="1">"c2970"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EIGHTED_AVG_PRICE" hidden="1">"c1334"</definedName>
    <definedName name="IQ_WIP_INV" hidden="1">"c1335"</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YEARHIGH" hidden="1">"c1337"</definedName>
    <definedName name="IQ_YEARLOW" hidden="1">"c1338"</definedName>
    <definedName name="IQ_YTDMONTH" hidden="1">130000</definedName>
    <definedName name="IQ_Z_SCORE" hidden="1">"c1339"</definedName>
    <definedName name="IQB_BOOKMARK_COUNT" hidden="1">1</definedName>
    <definedName name="IQB_BOOKMARK_LOCATION_0" hidden="1">#REF!</definedName>
    <definedName name="IQB_BOOKMARK_LOCATION_1" hidden="1">#REF!</definedName>
    <definedName name="IQB_BOOKMARK_LOCATION_2" hidden="1">#REF!</definedName>
    <definedName name="IQB_CURRENT_BOOKMARK" hidden="1">0</definedName>
    <definedName name="IQNAMA" hidden="1">39972.4171759259</definedName>
    <definedName name="IQRA10" hidden="1">"$A$11:$A$262"</definedName>
    <definedName name="IQRA8" hidden="1">"$A$9:$A$260"</definedName>
    <definedName name="IQRAA12" hidden="1">"$AA$13"</definedName>
    <definedName name="IQRAA13" hidden="1">"$AA$14"</definedName>
    <definedName name="IQRAB12" hidden="1">"$AB$13"</definedName>
    <definedName name="IQRABBVH20" hidden="1">#REF!</definedName>
    <definedName name="IQRABTH20" hidden="1">#REF!</definedName>
    <definedName name="IQRACETH20" hidden="1">#REF!</definedName>
    <definedName name="IQRAD8" hidden="1">"$AD$9:$AD$260"</definedName>
    <definedName name="IQRAE8" hidden="1">"$AE$9:$AE$260"</definedName>
    <definedName name="IQRAF17" hidden="1">"$AF$18:$AF$266"</definedName>
    <definedName name="IQRAF8" hidden="1">"$AF$9:$AF$260"</definedName>
    <definedName name="IQRAM13" hidden="1">"$AM$14:$AM$18"</definedName>
    <definedName name="IQRAN114" hidden="1">"$AN$115:$AN$134"</definedName>
    <definedName name="IQRAQ5" hidden="1">"$AQ$6"</definedName>
    <definedName name="IQRAR6" hidden="1">"$AR$7:$AR$24"</definedName>
    <definedName name="IQRAR7" hidden="1">"$AR$8:$AR$16"</definedName>
    <definedName name="IQRAR8" hidden="1">"$AR$9:$AR$15"</definedName>
    <definedName name="IQRAR9" hidden="1">"$AR$10:$AR$23"</definedName>
    <definedName name="IQRAY7" hidden="1">"$AY$8"</definedName>
    <definedName name="IQRAZNH20" hidden="1">#REF!</definedName>
    <definedName name="IQRB11" hidden="1">"$B$12:$B$16"</definedName>
    <definedName name="IQRB13" hidden="1">"$B$14"</definedName>
    <definedName name="IQRB15" hidden="1">"$B$16:$B$17"</definedName>
    <definedName name="IQRB17" hidden="1">"$B$18:$B$22"</definedName>
    <definedName name="IQRB18" hidden="1">"$B$19:$B$23"</definedName>
    <definedName name="IQRB19" hidden="1">"$B$20:$B$24"</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B4" hidden="1">"$B$5:$B$9"</definedName>
    <definedName name="IQRB8" hidden="1">"$B$9:$B$260"</definedName>
    <definedName name="IQRBB40" hidden="1">"$BB$41:$BB$45"</definedName>
    <definedName name="IQRBMYH20" hidden="1">#REF!</definedName>
    <definedName name="IQRC13" hidden="1">"$C$14"</definedName>
    <definedName name="IQRC15" hidden="1">"$C$16:$C$20"</definedName>
    <definedName name="IQRC24" hidden="1">"$C$25:$C$29"</definedName>
    <definedName name="IQRC8" hidden="1">"$C$9:$C$260"</definedName>
    <definedName name="IQRCompany_Tear_SheetG19" hidden="1">#REF!</definedName>
    <definedName name="IQRCompany_Tear_SheetG20" hidden="1">#REF!</definedName>
    <definedName name="IQRCompany_Tear_SheetG21" hidden="1">#REF!</definedName>
    <definedName name="IQRCompany_Tear_SheetH20" hidden="1">#REF!</definedName>
    <definedName name="IQRD15" hidden="1">"$D$16:$D$17"</definedName>
    <definedName name="IQRD17" hidden="1">"$D$18"</definedName>
    <definedName name="IQRD19" hidden="1">"$D$20:$D$24"</definedName>
    <definedName name="IQRE13" hidden="1">"$E$14"</definedName>
    <definedName name="IQRE5" hidden="1">"$E$6:$E$9"</definedName>
    <definedName name="IQRExampleTearSheetH20" hidden="1">#REF!</definedName>
    <definedName name="IQRF12" hidden="1">"$F$13"</definedName>
    <definedName name="IQRF13" hidden="1">"$F$14"</definedName>
    <definedName name="IQRF5" hidden="1">"$F$6:$F$10"</definedName>
    <definedName name="IQRFwdEVChartsB34" hidden="1">#REF!</definedName>
    <definedName name="IQRFwdPEChartsB33" hidden="1">#REF!</definedName>
    <definedName name="IQRG12" hidden="1">"$G$13"</definedName>
    <definedName name="IQRGSKH20" hidden="1">#REF!</definedName>
    <definedName name="IQRH12" hidden="1">"$H$13"</definedName>
    <definedName name="IQRI12" hidden="1">"$I$13"</definedName>
    <definedName name="IQRI13" hidden="1">"$I$14"</definedName>
    <definedName name="IQRJ12" hidden="1">"$J$13"</definedName>
    <definedName name="IQRJ59" hidden="1">"$J$60"</definedName>
    <definedName name="IQRK12" hidden="1">"$K$13"</definedName>
    <definedName name="IQRK13" hidden="1">"$K$14:$K$21"</definedName>
    <definedName name="IQRL12" hidden="1">"$L$13"</definedName>
    <definedName name="IQRL13" hidden="1">"$L$14:$L$21"</definedName>
    <definedName name="IQRL59" hidden="1">"$L$60"</definedName>
    <definedName name="IQRLLYH20" hidden="1">#REF!</definedName>
    <definedName name="IQRLSESNH20" hidden="1">#REF!</definedName>
    <definedName name="IQRLTMRelPerformanceChartB18" hidden="1">#REF!</definedName>
    <definedName name="IQRM106" hidden="1">"$M$107:$M$357"</definedName>
    <definedName name="IQRM107" hidden="1">"$M$108:$M$358"</definedName>
    <definedName name="IQRM108" hidden="1">"$M$109:$M$359"</definedName>
    <definedName name="IQRM109" hidden="1">"$M$110:$M$359"</definedName>
    <definedName name="IQRM110" hidden="1">"$M$111:$M$361"</definedName>
    <definedName name="IQRM111" hidden="1">"$M$112:$M$362"</definedName>
    <definedName name="IQRM112" hidden="1">"$M$113:$M$363"</definedName>
    <definedName name="IQRM113" hidden="1">"$M$114:$M$364"</definedName>
    <definedName name="IQRM12" hidden="1">"$M$13"</definedName>
    <definedName name="IQRMAActivityH6" hidden="1">#REF!</definedName>
    <definedName name="IQRMRKH20" hidden="1">#REF!</definedName>
    <definedName name="IQRN12" hidden="1">"$N$13"</definedName>
    <definedName name="IQRN13" hidden="1">"$N$14"</definedName>
    <definedName name="IQRN6" hidden="1">"$N$7"</definedName>
    <definedName name="IQRNasdaqGSHOLXH20" hidden="1">#REF!</definedName>
    <definedName name="IQRNasdaqGSISRGH20" hidden="1">#REF!</definedName>
    <definedName name="IQRNVGNH20" hidden="1">#REF!</definedName>
    <definedName name="IQRNYSEBAXH20" hidden="1">#REF!</definedName>
    <definedName name="IQRNYSEBCRH20" hidden="1">#REF!</definedName>
    <definedName name="IQRNYSEBDXH20" hidden="1">#REF!</definedName>
    <definedName name="IQRNYSEBSXH20" hidden="1">#REF!</definedName>
    <definedName name="IQRNYSECFNH20" hidden="1">#REF!</definedName>
    <definedName name="IQRNYSECOOH20" hidden="1">#REF!</definedName>
    <definedName name="IQRNYSECOVH20" hidden="1">#REF!</definedName>
    <definedName name="IQRNYSEEWH20" hidden="1">#REF!</definedName>
    <definedName name="IQRNYSEMDTH20" hidden="1">#REF!</definedName>
    <definedName name="IQRNYSESTJH20" hidden="1">#REF!</definedName>
    <definedName name="IQRNYSESYKH20" hidden="1">#REF!</definedName>
    <definedName name="IQRNYSEVARH20" hidden="1">#REF!</definedName>
    <definedName name="IQRNYSEZMHH20" hidden="1">#REF!</definedName>
    <definedName name="IQRO12" hidden="1">"$O$13"</definedName>
    <definedName name="IQRO13" hidden="1">"$O$14"</definedName>
    <definedName name="IQRP12" hidden="1">"$P$13"</definedName>
    <definedName name="IQRPFEH20" hidden="1">#REF!</definedName>
    <definedName name="IQRQ12" hidden="1">"$Q$13"</definedName>
    <definedName name="IQRQ13" hidden="1">"$Q$14"</definedName>
    <definedName name="IQRQ23" hidden="1">"$Q$24:$Q$277"</definedName>
    <definedName name="IQRR12" hidden="1">"$R$13"</definedName>
    <definedName name="IQRR13" hidden="1">"$R$14"</definedName>
    <definedName name="IQRS12" hidden="1">"$S$13"</definedName>
    <definedName name="IQRS13" hidden="1">"$S$14"</definedName>
    <definedName name="IQRS6" hidden="1">"$S$7:$S$259"</definedName>
    <definedName name="IQRSHPGH20" hidden="1">#REF!</definedName>
    <definedName name="IQRT12" hidden="1">"$T$13"</definedName>
    <definedName name="IQRT13" hidden="1">"$T$14"</definedName>
    <definedName name="IQRT9" hidden="1">"$T$10:$T$14"</definedName>
    <definedName name="IQRU11" hidden="1">"$U$12:$U$264"</definedName>
    <definedName name="IQRU12" hidden="1">"$U$13"</definedName>
    <definedName name="IQRU13" hidden="1">"$U$14"</definedName>
    <definedName name="IQRU14" hidden="1">"$U$15:$U$19"</definedName>
    <definedName name="IQRV11" hidden="1">"$V$12:$V$264"</definedName>
    <definedName name="IQRV12" hidden="1">"$V$13"</definedName>
    <definedName name="IQRV13" hidden="1">"$V$14"</definedName>
    <definedName name="IQRW12" hidden="1">"$W$13"</definedName>
    <definedName name="IQRW13" hidden="1">"$W$14"</definedName>
    <definedName name="IQRX12" hidden="1">"$X$13"</definedName>
    <definedName name="IQRX13" hidden="1">"$X$14"</definedName>
    <definedName name="IQRY12" hidden="1">"$Y$13"</definedName>
    <definedName name="IQRY13" hidden="1">"$Y$14"</definedName>
    <definedName name="IQRZ12" hidden="1">"$Z$13"</definedName>
    <definedName name="IQRZ13" hidden="1">"$Z$14"</definedName>
    <definedName name="IQRZTSH20" hidden="1">#REF!</definedName>
    <definedName name="IQSFINListB13" hidden="1">"$B$14:$B$1369"</definedName>
    <definedName name="IQSFINListB15" hidden="1">"$B$16:$B$443"</definedName>
    <definedName name="iQShowHideColumns" hidden="1">"iQShowAll"</definedName>
    <definedName name="IQSInputsB8" hidden="1">"$B$9:$B$135"</definedName>
    <definedName name="IQSInputsC12" hidden="1">"$C$13:$C$190"</definedName>
    <definedName name="IQSInputsC51" hidden="1">"$C$52:$C$140"</definedName>
    <definedName name="IQSListB262" hidden="1">"$B$263:$B$350"</definedName>
    <definedName name="IQSListB85" hidden="1">"$B$86:$B$308"</definedName>
    <definedName name="IQSListC329" hidden="1">"$C$330:$C$384"</definedName>
    <definedName name="Irbe" hidden="1">{#N/A,#N/A,FALSE,"Pharm";#N/A,#N/A,FALSE,"WWCM"}</definedName>
    <definedName name="IRI_WorkspaceId" hidden="1">"8a6e39098610417db46cc04a2213e7eb"</definedName>
    <definedName name="iruyt" hidden="1">{"AnnInc",#N/A,TRUE,"Inc";"QtrInc1",#N/A,TRUE,"Inc";"Balance",#N/A,TRUE,"Bal";"Cflow",#N/A,TRUE,"Cash"}</definedName>
    <definedName name="Is3Lane">#REF!</definedName>
    <definedName name="IsAM">#REF!</definedName>
    <definedName name="IsAve">#REF!</definedName>
    <definedName name="IsBuild1">#REF!</definedName>
    <definedName name="IsBuild2">#REF!</definedName>
    <definedName name="IsBuild3">#REF!</definedName>
    <definedName name="IsColHidden" hidden="1">FALSE</definedName>
    <definedName name="IsExisting">#REF!</definedName>
    <definedName name="islr" hidden="1">{#N/A,#N/A,FALSE,"OUT  AREC"}</definedName>
    <definedName name="IsLTMColHidden" hidden="1">FALSE</definedName>
    <definedName name="IsNoBuild">#REF!</definedName>
    <definedName name="IsRatio">#REF!</definedName>
    <definedName name="Italy" hidden="1">{#N/A,#N/A,TRUE,"Cover sheet";#N/A,#N/A,TRUE,"INPUTS";#N/A,#N/A,TRUE,"OUTPUTS";#N/A,#N/A,TRUE,"VALUATION"}</definedName>
    <definedName name="item" localSheetId="10">#REF!</definedName>
    <definedName name="item" localSheetId="24">#REF!</definedName>
    <definedName name="item">#REF!</definedName>
    <definedName name="itz" hidden="1">{#N/A,#N/A,FALSE,"Op-BS";#N/A,#N/A,FALSE,"Assum";#N/A,#N/A,FALSE,"IS";#N/A,#N/A,FALSE,"Syn+Elim";#N/A,#N/A,FALSE,"BSCF";#N/A,#N/A,FALSE,"Blue_IS";#N/A,#N/A,FALSE,"Blue_BSCF";#N/A,#N/A,FALSE,"Ratings"}</definedName>
    <definedName name="iugoiñ" hidden="1">{#N/A,#N/A,FALSE,"Aging Summary";#N/A,#N/A,FALSE,"Ratio Analysis";#N/A,#N/A,FALSE,"Test 120 Day Accts";#N/A,#N/A,FALSE,"Tickmarks"}</definedName>
    <definedName name="iuhiliu" hidden="1">{#N/A,#N/A,FALSE,"Sheet1"}</definedName>
    <definedName name="iuyiui" hidden="1">{#N/A,#N/A,FALSE,"P&amp;L";#N/A,#N/A,FALSE,"CONSOL";#N/A,#N/A,FALSE,"AllInOne";#N/A,#N/A,FALSE,"AIOYtD";#N/A,#N/A,FALSE,"Consolidated";#N/A,#N/A,FALSE,"MCBSum";#N/A,#N/A,FALSE,"MCBCODA";#N/A,#N/A,FALSE,"FLSum";#N/A,#N/A,FALSE,"Consadj";#N/A,#N/A,FALSE,"FLCODA";#N/A,#N/A,FALSE,"FLMvt";#N/A,#N/A,FALSE,"MCBMvt"}</definedName>
    <definedName name="ivysummary" hidden="1">{"SUMMARY",#N/A,FALSE,"Summary"}</definedName>
    <definedName name="ivysummary2" hidden="1">{"SUMMARY",#N/A,FALSE,"Summary"}</definedName>
    <definedName name="ivytotal" hidden="1">{"SUMMARY",#N/A,TRUE,"Summary";"FULLSEAS",#N/A,TRUE,"Full &amp; Seas Emp";"TEMPS",#N/A,TRUE,"Temps";"CONTRACTORS",#N/A,TRUE,"Contractors";"CAPEXA",#N/A,TRUE,"Capital Expenditures";"CAPEXB",#N/A,TRUE,"Capital Expenditures"}</definedName>
    <definedName name="ivytotal2" hidden="1">{"SUMMARY",#N/A,TRUE,"Summary";"FULLSEAS",#N/A,TRUE,"Full &amp; Seas Emp";"TEMPS",#N/A,TRUE,"Temps";"CONTRACTORS",#N/A,TRUE,"Contractors";"CAPEXA",#N/A,TRUE,"Capital Expenditures";"CAPEXB",#N/A,TRUE,"Capital Expenditures"}</definedName>
    <definedName name="j" hidden="1">{#N/A,#N/A,FALSE,"SUMMARY (WK)";#N/A,#N/A,FALSE,"PayRun";#N/A,#N/A,FALSE,"SUMMARY";#N/A,#N/A,FALSE,"Pay"}</definedName>
    <definedName name="janet" hidden="1">{#N/A,#N/A,FALSE,"final"}</definedName>
    <definedName name="janet_1" hidden="1">{#N/A,#N/A,FALSE,"final"}</definedName>
    <definedName name="jb"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jera" hidden="1">{#N/A,#N/A,FALSE,"OUT  AREC"}</definedName>
    <definedName name="jfas" hidden="1">{"NOPCAPEVA",#N/A,FALSE,"Nopat";"FCFCSTAR",#N/A,FALSE,"FCFVAL";"EVAVL",#N/A,FALSE,"EVAVAL";"LEASE",#N/A,FALSE,"OpLease"}</definedName>
    <definedName name="jfda" hidden="1">{"NOPCAPEVA",#N/A,FALSE,"Nopat";"FCFCSTAR",#N/A,FALSE,"FCFVAL";"EVAVL",#N/A,FALSE,"EVAVAL";"LEASE",#N/A,FALSE,"OpLease"}</definedName>
    <definedName name="jfie" hidden="1">{"NOPCAPEVA",#N/A,FALSE,"Nopat";"FCFCSTAR",#N/A,FALSE,"FCFVAL";"EVAVL",#N/A,FALSE,"EVAVAL";"LEASE",#N/A,FALSE,"OpLease"}</definedName>
    <definedName name="jfkdjk" hidden="1">#REF!</definedName>
    <definedName name="jfljdsflkjds" hidden="1">{#N/A,#N/A,FALSE,"Aging Summary";#N/A,#N/A,FALSE,"Ratio Analysis";#N/A,#N/A,FALSE,"Test 120 Day Accts";#N/A,#N/A,FALSE,"Tickmarks"}</definedName>
    <definedName name="jgfjghj" hidden="1">#REF!</definedName>
    <definedName name="jgfs" hidden="1">{"AnnInc",#N/A,TRUE,"Inc";"QtrInc1",#N/A,TRUE,"Inc";"Balance",#N/A,TRUE,"Bal";"Cflow",#N/A,TRUE,"Cash"}</definedName>
    <definedName name="jh" hidden="1">{#N/A,#N/A,FALSE,"A";#N/A,#N/A,FALSE,"B"}</definedName>
    <definedName name="jhg" hidden="1">{#N/A,#N/A,FALSE,"Aging Summary";#N/A,#N/A,FALSE,"Ratio Analysis";#N/A,#N/A,FALSE,"Test 120 Day Accts";#N/A,#N/A,FALSE,"Tickmarks"}</definedName>
    <definedName name="jhgjuy" hidden="1">{"AnnInc",#N/A,TRUE,"Inc";"QtrInc1",#N/A,TRUE,"Inc";"Balance",#N/A,TRUE,"Bal";"Cflow",#N/A,TRUE,"Cash"}</definedName>
    <definedName name="jhjh" hidden="1">{#N/A,#N/A,FALSE,"SUMMARY";#N/A,#N/A,FALSE,"Sheet1";#N/A,#N/A,FALSE,"REALBWDATA";#N/A,#N/A,FALSE,"No Dogs, 2nd by Bandwidth";#N/A,#N/A,FALSE,"No Dogs, 2nd by Costs";#N/A,#N/A,FALSE,"All Cities, 2nd By Costs";#N/A,#N/A,FALSE,"All Cities, 2nd by Bandwidth"}</definedName>
    <definedName name="jhl" hidden="1">{#N/A,#N/A,FALSE,"Sheet1"}</definedName>
    <definedName name="jhnhgg" hidden="1">{#N/A,#N/A,FALSE,"Aging Summary";#N/A,#N/A,FALSE,"Ratio Analysis";#N/A,#N/A,FALSE,"Test 120 Day Accts";#N/A,#N/A,FALSE,"Tickmarks"}</definedName>
    <definedName name="jhnhgga" hidden="1">{#N/A,#N/A,FALSE,"Aging Summary";#N/A,#N/A,FALSE,"Ratio Analysis";#N/A,#N/A,FALSE,"Test 120 Day Accts";#N/A,#N/A,FALSE,"Tickmarks"}</definedName>
    <definedName name="JHUIO" hidden="1">{#N/A,#N/A,FALSE,"Aging Summary";#N/A,#N/A,FALSE,"Ratio Analysis";#N/A,#N/A,FALSE,"Test 120 Day Accts";#N/A,#N/A,FALSE,"Tickmarks"}</definedName>
    <definedName name="ji" hidden="1">{"'Highlights'!$A$1:$M$123"}</definedName>
    <definedName name="jip" hidden="1">{"'Highlights'!$A$1:$M$123"}</definedName>
    <definedName name="JJ" hidden="1">{#N/A,#N/A,FALSE,"Financiel overview AOP";#N/A,#N/A,FALSE,"Operating P&amp;L AOP";#N/A,#N/A,FALSE,"Revenue by product";#N/A,#N/A,FALSE,"Revenue &amp; STD Marign Prod.";#N/A,#N/A,FALSE,"Std. Margin";#N/A,#N/A,FALSE,"Employees by Function";#N/A,#N/A,FALSE,"R&amp;D Costs";#N/A,#N/A,FALSE,"Inventory";#N/A,#N/A,FALSE,"Order Intake by Area";#N/A,#N/A,FALSE,"Backlog by area";#N/A,#N/A,FALSE,"Backlog by customer";#N/A,#N/A,FALSE,"Revenue by Area"}</definedName>
    <definedName name="jjj" hidden="1">{#N/A,#N/A,FALSE,"Sheet1"}</definedName>
    <definedName name="JJJBBB" hidden="1">{#N/A,#N/A,FALSE,"Financiel overview AOP";#N/A,#N/A,FALSE,"Operating P&amp;L AOP";#N/A,#N/A,FALSE,"Revenue by product";#N/A,#N/A,FALSE,"Revenue &amp; STD Marign Prod.";#N/A,#N/A,FALSE,"Std. Margin";#N/A,#N/A,FALSE,"Employees by Function";#N/A,#N/A,FALSE,"R&amp;D Costs";#N/A,#N/A,FALSE,"Inventory";#N/A,#N/A,FALSE,"Order Intake by Area";#N/A,#N/A,FALSE,"Backlog by area";#N/A,#N/A,FALSE,"Backlog by customer";#N/A,#N/A,FALSE,"Revenue by Area"}</definedName>
    <definedName name="jjjk" hidden="1">{#N/A,#N/A,FALSE,"Aging Summary";#N/A,#N/A,FALSE,"Ratio Analysis";#N/A,#N/A,FALSE,"Test 120 Day Accts";#N/A,#N/A,FALSE,"Tickmarks"}</definedName>
    <definedName name="jjk" hidden="1">{#N/A,#N/A,FALSE,"Aging Summary";#N/A,#N/A,FALSE,"Ratio Analysis";#N/A,#N/A,FALSE,"Test 120 Day Accts";#N/A,#N/A,FALSE,"Tickmarks"}</definedName>
    <definedName name="jk" hidden="1">{"Total",#N/A,FALSE,"Total Proved";"PDP",#N/A,FALSE,"Total Proved";"PNP",#N/A,FALSE,"Total Proved";"PUD",#N/A,FALSE,"Total Proved"}</definedName>
    <definedName name="jkjgf" hidden="1">{"new base",#N/A,FALSE,"BP wo sections";"investment w/o areas",#N/A,FALSE,"BP wo sections";"total w/o areas",#N/A,FALSE,"BP wo sections"}</definedName>
    <definedName name="jkl" hidden="1">{#N/A,#N/A,FALSE,"Aging Summary";#N/A,#N/A,FALSE,"Ratio Analysis";#N/A,#N/A,FALSE,"Test 120 Day Accts";#N/A,#N/A,FALSE,"Tickmarks"}</definedName>
    <definedName name="jklkj" hidden="1">{"Sum1",#N/A,FALSE,"Reserve Report";"Sum2",#N/A,FALSE,"Reserve Report";"Sum3",#N/A,FALSE,"Reserve Report";"Sum4",#N/A,FALSE,"Reserve Report"}</definedName>
    <definedName name="jks" hidden="1">{#N/A,#N/A,FALSE,"Aging Summary";#N/A,#N/A,FALSE,"Ratio Analysis";#N/A,#N/A,FALSE,"Test 120 Day Accts";#N/A,#N/A,FALSE,"Tickmarks"}</definedName>
    <definedName name="joe" hidden="1">{#N/A,#N/A,TRUE,"Financial Statements";#N/A,#N/A,TRUE,"Normalized Salaries";#N/A,#N/A,TRUE,"Valuation";#N/A,#N/A,TRUE,"Beta, Wd, We and Excess WC";#N/A,#N/A,TRUE,"WACC";#N/A,#N/A,TRUE,"MM FA &amp; Multiples"}</definedName>
    <definedName name="jrd" hidden="1">{"NOPCAPEVA",#N/A,FALSE,"Nopat";"FCFCSTAR",#N/A,FALSE,"FCFVAL";"EVAVL",#N/A,FALSE,"EVAVAL";"LEASE",#N/A,FALSE,"OpLease"}</definedName>
    <definedName name="jrtrte" hidden="1">{#N/A,#N/A,FALSE,"Aging Summary";#N/A,#N/A,FALSE,"Ratio Analysis";#N/A,#N/A,FALSE,"Test 120 Day Accts";#N/A,#N/A,FALSE,"Tickmarks"}</definedName>
    <definedName name="jskljsljslk" hidden="1">#REF!</definedName>
    <definedName name="jsr" hidden="1">{"NOPCAPEVA",#N/A,FALSE,"Nopat";"FCFCSTAR",#N/A,FALSE,"FCFVAL";"EVAVL",#N/A,FALSE,"EVAVAL";"LEASE",#N/A,FALSE,"OpLease"}</definedName>
    <definedName name="judy" hidden="1">{#N/A,#N/A,FALSE,"Pharm";#N/A,#N/A,FALSE,"WWCM"}</definedName>
    <definedName name="judy1" hidden="1">{#N/A,#N/A,FALSE,"Pharm";#N/A,#N/A,FALSE,"WWCM"}</definedName>
    <definedName name="Justif" hidden="1">{#N/A,#N/A,FALSE,"Extra2";#N/A,#N/A,FALSE,"Comp2";#N/A,#N/A,FALSE,"Ret-PL"}</definedName>
    <definedName name="jut" hidden="1">{"NOPCAPEVA",#N/A,FALSE,"Nopat";"FCFCSTAR",#N/A,FALSE,"FCFVAL";"EVAVL",#N/A,FALSE,"EVAVAL";"LEASE",#N/A,FALSE,"OpLease"}</definedName>
    <definedName name="jyte" hidden="1">{"NOPCAPEVA",#N/A,FALSE,"Nopat";"FCFCSTAR",#N/A,FALSE,"FCFVAL";"EVAVL",#N/A,FALSE,"EVAVAL";"LEASE",#N/A,FALSE,"OpLease"}</definedName>
    <definedName name="k" hidden="1">{#N/A,#N/A,FALSE,"CF00W1";#N/A,#N/A,FALSE,"CF00W2";#N/A,#N/A,FALSE,"CF99W1";#N/A,#N/A,FALSE,"CF99W2";#N/A,#N/A,FALSE,"CFGroup";#N/A,#N/A,FALSE,"CFGroupC";#N/A,#N/A,FALSE,"Borrowings"}</definedName>
    <definedName name="K2__CVPARAMS__" hidden="1">"Any by Any!$B$17:$C$38;"</definedName>
    <definedName name="K2__LOCKEDCVW__" hidden="1">"MAIN,DEP,BUDGET,E.GAAP,ALL_JOBS,ALL_ORGS,ALL_PRODS,ALL_SUBACCTS,2004.TOTAL,PERIODIC,;"</definedName>
    <definedName name="K2__LOCKSTATUS__" hidden="1">2</definedName>
    <definedName name="K2__MAXEXPCOLS__" hidden="1">100</definedName>
    <definedName name="K2__MAXEXPROWS__" hidden="1">1000</definedName>
    <definedName name="K2__WBEVMODE__" hidden="1">0</definedName>
    <definedName name="K2__WBREFOPTIONS__" hidden="1">134217783</definedName>
    <definedName name="K2_WBEVMODE" hidden="1">-1</definedName>
    <definedName name="k7.">#REF!</definedName>
    <definedName name="Kaufman" hidden="1">{#N/A,#N/A,FALSE,"A";#N/A,#N/A,FALSE,"B-TOT";#N/A,#N/A,FALSE,"Declaration1";#N/A,#N/A,FALSE,"Spravka1";#N/A,#N/A,FALSE,"A (2)";#N/A,#N/A,FALSE,"B-TOT (2)";#N/A,#N/A,FALSE,"Declaration1 (2)";#N/A,#N/A,FALSE,"Spravka1 (2)"}</definedName>
    <definedName name="kdkd" hidden="1">{#N/A,#N/A,FALSE,"Sheet1"}</definedName>
    <definedName name="kdmfls" hidden="1">{#N/A,#N/A,FALSE,"Activo_Hist";#N/A,#N/A,FALSE,"Pasivo_Hist";#N/A,#N/A,FALSE,"Ganan_Perd_Hist";#N/A,#N/A,FALSE,"Patrimonio_Hist";#N/A,#N/A,FALSE,"Flujo_Hist"}</definedName>
    <definedName name="kenerr" hidden="1">{"by_month",#N/A,TRUE,"template";"Destec_month",#N/A,TRUE,"template";"by_quarter",#N/A,TRUE,"template";"destec_quarter",#N/A,TRUE,"template";"by_year",#N/A,TRUE,"template";"Destec_annual",#N/A,TRUE,"template"}</definedName>
    <definedName name="kern"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y" hidden="1">#REF!</definedName>
    <definedName name="Key1_RP" hidden="1">#REF!</definedName>
    <definedName name="Key1RP" hidden="1">#REF!</definedName>
    <definedName name="Key2_RP" hidden="1">#REF!</definedName>
    <definedName name="kfhg" hidden="1">{"NOPCAPEVA",#N/A,FALSE,"Nopat";"FCFCSTAR",#N/A,FALSE,"FCFVAL";"EVAVL",#N/A,FALSE,"EVAVAL";"LEASE",#N/A,FALSE,"OpLease"}</definedName>
    <definedName name="kghkjhg" hidden="1">#REF!</definedName>
    <definedName name="kgkuhg" hidden="1">{#N/A,#N/A,FALSE,"A";#N/A,#N/A,FALSE,"B-TOT";#N/A,#N/A,FALSE,"Declaration1";#N/A,#N/A,FALSE,"Spravka1";#N/A,#N/A,FALSE,"A (2)";#N/A,#N/A,FALSE,"B-TOT (2)";#N/A,#N/A,FALSE,"Declaration1 (2)";#N/A,#N/A,FALSE,"Spravka1 (2)"}</definedName>
    <definedName name="khg" hidden="1">{#N/A,#N/A,FALSE,"A";#N/A,#N/A,FALSE,"B-TOT";#N/A,#N/A,FALSE,"Declaration1";#N/A,#N/A,FALSE,"Spravka1";#N/A,#N/A,FALSE,"A (2)";#N/A,#N/A,FALSE,"B-TOT (2)";#N/A,#N/A,FALSE,"Declaration1 (2)";#N/A,#N/A,FALSE,"Spravka1 (2)"}</definedName>
    <definedName name="khj" hidden="1">{#N/A,#N/A,FALSE,"Sheet1"}</definedName>
    <definedName name="khjkhjk" hidden="1">#REF!</definedName>
    <definedName name="khsdfkj" hidden="1">{#N/A,#N/A,TRUE,"Cover";#N/A,#N/A,TRUE,"Sum";#N/A,#N/A,TRUE,"SubsRev";#N/A,#N/A,TRUE,"CapEx";#N/A,#N/A,TRUE,"OpEx";#N/A,#N/A,TRUE,"SUs";#N/A,#N/A,TRUE,"OrgChart";#N/A,#N/A,TRUE,"Staff";#N/A,#N/A,TRUE,"P&amp;L";#N/A,#N/A,TRUE,"Cash";#N/A,#N/A,TRUE,"BS";#N/A,#N/A,TRUE,"Valuation";#N/A,#N/A,TRUE,"CapEx-Assumptions";#N/A,#N/A,TRUE,"OpEx-Assumptions"}</definedName>
    <definedName name="kim" hidden="1">{"Budget 2001",#N/A,FALSE,"AWS"}</definedName>
    <definedName name="kiut" hidden="1">{"AnnInc",#N/A,TRUE,"Inc";"QtrInc1",#N/A,TRUE,"Inc";"Balance",#N/A,TRUE,"Bal";"Cflow",#N/A,TRUE,"Cash"}</definedName>
    <definedName name="kiuu" hidden="1">{"AnnInc",#N/A,TRUE,"Inc";"QtrInc1",#N/A,TRUE,"Inc";"Balance",#N/A,TRUE,"Bal";"Cflow",#N/A,TRUE,"Cash"}</definedName>
    <definedName name="kj" hidden="1">{#N/A,#N/A,FALSE,"Aging Summary";#N/A,#N/A,FALSE,"Ratio Analysis";#N/A,#N/A,FALSE,"Test 120 Day Accts";#N/A,#N/A,FALSE,"Tickmarks"}</definedName>
    <definedName name="kjdjdjd" hidden="1">{#N/A,#N/A,FALSE,"Sheet1"}</definedName>
    <definedName name="kjdslf" hidden="1">{#N/A,#N/A,FALSE,"Sheet1"}</definedName>
    <definedName name="kjh" hidden="1">{"NOPCAPEVA",#N/A,FALSE,"Nopat";"FCFCSTAR",#N/A,FALSE,"FCFVAL";"EVAVL",#N/A,FALSE,"EVAVAL";"LEASE",#N/A,FALSE,"OpLease"}</definedName>
    <definedName name="kjhkl" hidden="1">{#N/A,#N/A,FALSE,"Sheet1"}</definedName>
    <definedName name="kjhuhoiu" hidden="1">{#N/A,#N/A,FALSE,"A";#N/A,#N/A,FALSE,"B"}</definedName>
    <definedName name="kjkk" hidden="1">{"Sum1",#N/A,FALSE,"Reserve Report";"Sum2",#N/A,FALSE,"Reserve Report";"Sum3",#N/A,FALSE,"Reserve Report";"Sum4",#N/A,FALSE,"Reserve Report"}</definedName>
    <definedName name="kk" hidden="1">{#N/A,#N/A,FALSE,"CONSO- F&amp;B"}</definedName>
    <definedName name="KKa" hidden="1">{#N/A,#N/A,FALSE,"Aging Summary";#N/A,#N/A,FALSE,"Ratio Analysis";#N/A,#N/A,FALSE,"Test 120 Day Accts";#N/A,#N/A,FALSE,"Tickmarks"}</definedName>
    <definedName name="kkk" hidden="1">{"'下期集計（10.27迄・速報値）'!$Q$16"}</definedName>
    <definedName name="kkkk" hidden="1">{#N/A,#N/A,FALSE,"Aging Summary";#N/A,#N/A,FALSE,"Ratio Analysis";#N/A,#N/A,FALSE,"Test 120 Day Accts";#N/A,#N/A,FALSE,"Tickmarks"}</definedName>
    <definedName name="kkkkk" hidden="1">{"TotalGeralDespesasPorArea",#N/A,FALSE,"VinculosAccessEfetivo"}</definedName>
    <definedName name="kla" hidden="1">{#N/A,#N/A,FALSE,"Aging Summary";#N/A,#N/A,FALSE,"Ratio Analysis";#N/A,#N/A,FALSE,"Test 120 Day Accts";#N/A,#N/A,FALSE,"Tickmarks"}</definedName>
    <definedName name="kli" hidden="1">{"Total",#N/A,FALSE,"Total Proved";"PDP",#N/A,FALSE,"Total Proved";"PNP",#N/A,FALSE,"Total Proved";"PUD",#N/A,FALSE,"Total Proved"}</definedName>
    <definedName name="klo" hidden="1">#REF!</definedName>
    <definedName name="KMPF" hidden="1">{#N/A,#N/A,FALSE,"Presentation by Unit";#N/A,#N/A,FALSE,"Presentation by BD";#N/A,#N/A,FALSE,"Presentation Split by Biggest U";#N/A,#N/A,FALSE,"Presentation Split by Area";#N/A,#N/A,FALSE,"Presentation Split by BD"}</definedName>
    <definedName name="Kompassenko" hidden="1">{#N/A,#N/A,FALSE,"A";#N/A,#N/A,FALSE,"B"}</definedName>
    <definedName name="kslkjkjlkjd" hidden="1">{#N/A,#N/A,FALSE,"REPORT"}</definedName>
    <definedName name="ktf" hidden="1">{"NOPCAPEVA",#N/A,FALSE,"Nopat";"FCFCSTAR",#N/A,FALSE,"FCFVAL";"EVAVL",#N/A,FALSE,"EVAVAL";"LEASE",#N/A,FALSE,"OpLease"}</definedName>
    <definedName name="kurt" hidden="1">{#N/A,#N/A,FALSE,"Financial Statements";#N/A,#N/A,FALSE,"MM FA &amp; Multiples";#N/A,#N/A,FALSE,"Preliminary Valuation";#N/A,#N/A,FALSE,"WACC"}</definedName>
    <definedName name="kyd.ChngCell.01." hidden="1">#REF!</definedName>
    <definedName name="kyd.PanicStopCell." hidden="1">#REF!</definedName>
    <definedName name="kyg" hidden="1">{"NOPCAPEVA",#N/A,FALSE,"Nopat";"FCFCSTAR",#N/A,FALSE,"FCFVAL";"EVAVL",#N/A,FALSE,"EVAVAL";"LEASE",#N/A,FALSE,"OpLease"}</definedName>
    <definedName name="l" hidden="1">{#N/A,#N/A,FALSE,"ReportBS";#N/A,#N/A,FALSE,"ReportCF";#N/A,#N/A,FALSE,"ReportAIOytd"}</definedName>
    <definedName name="Labor" hidden="1">4</definedName>
    <definedName name="Labor_Total">#REF!</definedName>
    <definedName name="Labor_Unit_Cost">#REF!</definedName>
    <definedName name="Labor1" hidden="1">"3Y145J3PXM5ZKCRQ5LVPJDXJE"</definedName>
    <definedName name="Laercio" hidden="1">{#N/A,#N/A,FALSE,"RESUMO";#N/A,#N/A,FALSE,"PDD";#N/A,#N/A,FALSE,"P.I.R.D. ";#N/A,#N/A,FALSE,"Contr.CT";#N/A,#N/A,FALSE,"Cofins";#N/A,#N/A,FALSE,"PIS";#N/A,#N/A,FALSE,"C.Social";#N/A,#N/A,FALSE,"C.Social (2)";#N/A,#N/A,FALSE,"Lalur";#N/A,#N/A,FALSE,"Lalur (2)";#N/A,#N/A,FALSE,"Estimado1";#N/A,#N/A,FALSE,"Temp 12";#N/A,#N/A,FALSE,"Estimado2"}</definedName>
    <definedName name="LBO" hidden="1">{#N/A,#N/A,FALSE,"Projections";#N/A,#N/A,FALSE,"Multiples Valuation";#N/A,#N/A,FALSE,"LBO";#N/A,#N/A,FALSE,"Multiples_Sensitivity";#N/A,#N/A,FALSE,"Summary"}</definedName>
    <definedName name="LDS" hidden="1">{#N/A,#N/A,FALSE,"Assessment";#N/A,#N/A,FALSE,"Staffing";#N/A,#N/A,FALSE,"Hires";#N/A,#N/A,FALSE,"Assumptions"}</definedName>
    <definedName name="LEADS" localSheetId="10">#REF!</definedName>
    <definedName name="LEADS" localSheetId="24">#REF!</definedName>
    <definedName name="LEADS">#REF!</definedName>
    <definedName name="LEADS_25MO" localSheetId="10">#REF!</definedName>
    <definedName name="LEADS_25MO" localSheetId="24">#REF!</definedName>
    <definedName name="LEADS_25MO">#REF!</definedName>
    <definedName name="LEADS_98" localSheetId="10">#REF!</definedName>
    <definedName name="LEADS_98" localSheetId="24">#REF!</definedName>
    <definedName name="LEADS_98">#REF!</definedName>
    <definedName name="LEADS_99">#REF!</definedName>
    <definedName name="lee" hidden="1">{#N/A,#N/A,FALSE,"Pharm";#N/A,#N/A,FALSE,"WWCM"}</definedName>
    <definedName name="lena" hidden="1">{"SUMMARY",#N/A,FALSE,"Summary"}</definedName>
    <definedName name="Letco" hidden="1">{#N/A,#N/A,FALSE,"Projections";#N/A,#N/A,FALSE,"Multiples Valuation";#N/A,#N/A,FALSE,"LBO";#N/A,#N/A,FALSE,"Multiples_Sensitivity";#N/A,#N/A,FALSE,"Summary"}</definedName>
    <definedName name="lew" hidden="1">{"COMP",#N/A,FALSE,"Comp";"PAGE ONE",#N/A,FALSE,"Annual";"PAGE TWO",#N/A,FALSE,"Annual";"RECONCILE",#N/A,FALSE,"Reconcile";"NETWORK_ROLL",#N/A,FALSE,"Operat";"TECHOPS_ROLL",#N/A,FALSE,"Operat";"CCARE_ROLL",#N/A,FALSE,"Operat";"IS_ROLL",#N/A,FALSE,"Operat";"RECMANG_ROLL",#N/A,FALSE,"Operat";"FA_ROLL",#N/A,FALSE,"Operat";"dist",#N/A,FALSE,"Channels";"ALL SUBS",#N/A,FALSE,"Subs"}</definedName>
    <definedName name="lih" hidden="1">{"NOPCAPEVA",#N/A,FALSE,"Nopat";"FCFCSTAR",#N/A,FALSE,"FCFVAL";"EVAVL",#N/A,FALSE,"EVAVAL";"LEASE",#N/A,FALSE,"OpLease"}</definedName>
    <definedName name="limcount" hidden="1">2</definedName>
    <definedName name="lisa" hidden="1">{"var_page",#N/A,FALSE,"template"}</definedName>
    <definedName name="ListOffset" hidden="1">1</definedName>
    <definedName name="lj" hidden="1">{"COMP",#N/A,FALSE,"Comp";"PAGE ONE",#N/A,FALSE,"Annual";"PAGE TWO",#N/A,FALSE,"Annual";"RECONCILE",#N/A,FALSE,"Reconcile";"NETWORK_ROLL",#N/A,FALSE,"Operat";"TECHOPS_ROLL",#N/A,FALSE,"Operat";"CCARE_ROLL",#N/A,FALSE,"Operat";"IS_ROLL",#N/A,FALSE,"Operat";"RECMANG_ROLL",#N/A,FALSE,"Operat";"FA_ROLL",#N/A,FALSE,"Operat";"dist",#N/A,FALSE,"Channels";"ALL SUBS",#N/A,FALSE,"Subs"}</definedName>
    <definedName name="ljlk" hidden="1">{#N/A,#N/A,FALSE,"A";#N/A,#N/A,FALSE,"B"}</definedName>
    <definedName name="lk" hidden="1">{"'comite'!$A$9:$G$44","'comite'!$A$1:$G$6"}</definedName>
    <definedName name="lkj" hidden="1">#REF!</definedName>
    <definedName name="lkjh" hidden="1">{#N/A,#N/A,FALSE,"Aging Summary";#N/A,#N/A,FALSE,"Ratio Analysis";#N/A,#N/A,FALSE,"Test 120 Day Accts";#N/A,#N/A,FALSE,"Tickmarks"}</definedName>
    <definedName name="lkkh" hidden="1">{#N/A,#N/A,FALSE,"Aging Summary";#N/A,#N/A,FALSE,"Ratio Analysis";#N/A,#N/A,FALSE,"Test 120 Day Accts";#N/A,#N/A,FALSE,"Tickmarks"}</definedName>
    <definedName name="lko" hidden="1">{#N/A,#N/A,FALSE,"OUT  AREC"}</definedName>
    <definedName name="lkoi" hidden="1">#REF!</definedName>
    <definedName name="lkp" hidden="1">{#N/A,#N/A,FALSE,"Aging Summary";#N/A,#N/A,FALSE,"Ratio Analysis";#N/A,#N/A,FALSE,"Test 120 Day Accts";#N/A,#N/A,FALSE,"Tickmarks"}</definedName>
    <definedName name="lkytyt" hidden="1">{#N/A,#N/A,FALSE,"Aging Summary";#N/A,#N/A,FALSE,"Ratio Analysis";#N/A,#N/A,FALSE,"Test 120 Day Accts";#N/A,#N/A,FALSE,"Tickmarks"}</definedName>
    <definedName name="LL"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llj" hidden="1">{#N/A,#N/A,FALSE,"A";#N/A,#N/A,FALSE,"B"}</definedName>
    <definedName name="llkh" hidden="1">{#N/A,#N/A,FALSE,"Aging Summary";#N/A,#N/A,FALSE,"Ratio Analysis";#N/A,#N/A,FALSE,"Test 120 Day Accts";#N/A,#N/A,FALSE,"Tickmarks"}</definedName>
    <definedName name="LLL" localSheetId="10">#REF!</definedName>
    <definedName name="LLL" localSheetId="24">#REF!</definedName>
    <definedName name="LLL">#REF!</definedName>
    <definedName name="llll" hidden="1">{#N/A,#N/A,FALSE,"Aging Summary";#N/A,#N/A,FALSE,"Ratio Analysis";#N/A,#N/A,FALSE,"Test 120 Day Accts";#N/A,#N/A,FALSE,"Tickmarks"}</definedName>
    <definedName name="lmk" hidden="1">{#N/A,#N/A,FALSE,"Aging Summary";#N/A,#N/A,FALSE,"Ratio Analysis";#N/A,#N/A,FALSE,"Test 120 Day Accts";#N/A,#N/A,FALSE,"Tickmarks"}</definedName>
    <definedName name="ln" hidden="1">{#N/A,#N/A,FALSE,"Aging Summary";#N/A,#N/A,FALSE,"Ratio Analysis";#N/A,#N/A,FALSE,"Test 120 Day Accts";#N/A,#N/A,FALSE,"Tickmarks"}</definedName>
    <definedName name="lo" hidden="1">{#N/A,#N/A,FALSE,"Sheet1"}</definedName>
    <definedName name="loi" hidden="1">{"AnnInc",#N/A,TRUE,"Inc";"QtrInc1",#N/A,TRUE,"Inc";"Balance",#N/A,TRUE,"Bal";"Cflow",#N/A,TRUE,"Cash"}</definedName>
    <definedName name="LOIIII" hidden="1">{#N/A,#N/A,FALSE,"Aging Summary";#N/A,#N/A,FALSE,"Ratio Analysis";#N/A,#N/A,FALSE,"Test 120 Day Accts";#N/A,#N/A,FALSE,"Tickmarks"}</definedName>
    <definedName name="loip" hidden="1">{#N/A,#N/A,FALSE,"Aging Summary";#N/A,#N/A,FALSE,"Ratio Analysis";#N/A,#N/A,FALSE,"Test 120 Day Accts";#N/A,#N/A,FALSE,"Tickmarks"}</definedName>
    <definedName name="loiuy" hidden="1">{"AnnInc",#N/A,TRUE,"Inc";"QtrInc1",#N/A,TRUE,"Inc";"Balance",#N/A,TRUE,"Bal";"Cflow",#N/A,TRUE,"Cash"}</definedName>
    <definedName name="LOLD">1</definedName>
    <definedName name="LOLD_Table">7</definedName>
    <definedName name="LookUpPage">#REF!</definedName>
    <definedName name="lost" hidden="1">{"'comite'!$A$9:$G$44","'comite'!$A$1:$G$6"}</definedName>
    <definedName name="LotusGraphChart1" hidden="1">#REF!</definedName>
    <definedName name="lotusgraphchart1b" hidden="1">#REF!</definedName>
    <definedName name="lotusgraphchart1x" hidden="1">#REF!</definedName>
    <definedName name="lou" hidden="1">{"AnnInc",#N/A,TRUE,"Inc";"QtrInc1",#N/A,TRUE,"Inc";"Balance",#N/A,TRUE,"Bal";"Cflow",#N/A,TRUE,"Cash"}</definedName>
    <definedName name="lr" hidden="1">{#N/A,#N/A,TRUE,"Cover";#N/A,#N/A,TRUE,"Header (ld)";#N/A,#N/A,TRUE,"T&amp;O By Region";#N/A,#N/A,TRUE,"Region Charts ";#N/A,#N/A,TRUE,"T&amp;O London";#N/A,#N/A,TRUE,"AD Report";#N/A,#N/A,TRUE,"Var by OU"}</definedName>
    <definedName name="lra" hidden="1">{#N/A,#N/A,TRUE,"Cover";#N/A,#N/A,TRUE,"Header (ld)";#N/A,#N/A,TRUE,"T&amp;O By Region";#N/A,#N/A,TRUE,"Region Charts ";#N/A,#N/A,TRUE,"T&amp;O London";#N/A,#N/A,TRUE,"AD Report";#N/A,#N/A,TRUE,"Var by OU"}</definedName>
    <definedName name="LRCMDTF">#REF!</definedName>
    <definedName name="LRCMDTI">#REF!</definedName>
    <definedName name="LRCMDTP">#REF!</definedName>
    <definedName name="LRCMDVF">#REF!</definedName>
    <definedName name="LRCMDVI">#REF!</definedName>
    <definedName name="LRCMDVP">#REF!</definedName>
    <definedName name="LRMFGTF">#REF!</definedName>
    <definedName name="LRMFGTI">#REF!</definedName>
    <definedName name="LRMFGTP">#REF!</definedName>
    <definedName name="LRMFGVF">#REF!</definedName>
    <definedName name="LRMFGVI">#REF!</definedName>
    <definedName name="LRMFGVP">#REF!</definedName>
    <definedName name="luis" hidden="1">#REF!</definedName>
    <definedName name="m" hidden="1">{#N/A,#N/A,FALSE,"Assum";#N/A,#N/A,FALSE,"IS";#N/A,#N/A,FALSE,"Op-BS";#N/A,#N/A,FALSE,"BSCF";#N/A,#N/A,FALSE,"Brad_IS";#N/A,#N/A,FALSE,"Brad_BSCF";#N/A,#N/A,FALSE,"Nick_IS";#N/A,#N/A,FALSE,"Nick_BSCF";#N/A,#N/A,FALSE,"Mobile_IS";#N/A,#N/A,FALSE,"Mobile_BSCF";#N/A,#N/A,FALSE,"Syn+Elim";#N/A,#N/A,FALSE,"Ratings"}</definedName>
    <definedName name="Ma" hidden="1">{#N/A,#N/A,FALSE,"ReportBS";#N/A,#N/A,FALSE,"ReportCF";#N/A,#N/A,FALSE,"ReportAIOPeriod";#N/A,#N/A,FALSE,"ReportAIOytd";#N/A,#N/A,FALSE,"CONSOL";#N/A,#N/A,FALSE,"P&amp;L"}</definedName>
    <definedName name="manrique" hidden="1">{#N/A,#N/A,FALSE,"Aging Summary";#N/A,#N/A,FALSE,"Ratio Analysis";#N/A,#N/A,FALSE,"Test 120 Day Accts";#N/A,#N/A,FALSE,"Tickmarks"}</definedName>
    <definedName name="Maria" hidden="1">{#N/A,#N/A,FALSE,"Aging Summary";#N/A,#N/A,FALSE,"Ratio Analysis";#N/A,#N/A,FALSE,"Test 120 Day Accts";#N/A,#N/A,FALSE,"Tickmarks"}</definedName>
    <definedName name="marina" hidden="1">{"Fecha_Dezembro",#N/A,FALSE,"FECHAMENTO-2002 ";"Defer_Dezermbro",#N/A,FALSE,"DIFERIDO";"Pis_Dezembro",#N/A,FALSE,"PIS COFINS";"Iss_Dezembro",#N/A,FALSE,"ISS"}</definedName>
    <definedName name="Marketing" hidden="1">{#N/A,"SCENARIO2",FALSE,"DirRpts_Sum";#N/A,"SCENARIO2",FALSE,"Exp_Adjmts";#N/A,#N/A,FALSE,"Advtg_Sum"}</definedName>
    <definedName name="martin100" hidden="1">"4ODGIZMEFBOR5JPWCXR2VBN3B"</definedName>
    <definedName name="martin11" hidden="1">"4ODGIZMEFBOR5JPWCXR2VBN3B"</definedName>
    <definedName name="MARZO" hidden="1">{#N/A,#N/A,FALSE,"OUT  AREC"}</definedName>
    <definedName name="May13th" hidden="1">{#N/A,#N/A,FALSE,"Presentation by Unit";#N/A,#N/A,FALSE,"Presentation by BD";#N/A,#N/A,FALSE,"Presentation Split by Biggest U";#N/A,#N/A,FALSE,"Presentation Split by Area";#N/A,#N/A,FALSE,"Presentation Split by BD"}</definedName>
    <definedName name="mb_inputLocation" hidden="1">#REF!</definedName>
    <definedName name="mbc" hidden="1">{"NOPCAPEVA",#N/A,FALSE,"Nopat";"FCFCSTAR",#N/A,FALSE,"FCFVAL";"EVAVL",#N/A,FALSE,"EVAVAL";"LEASE",#N/A,FALSE,"OpLease"}</definedName>
    <definedName name="mbvc" hidden="1">{"NOPCAPEVA",#N/A,FALSE,"Nopat";"FCFCSTAR",#N/A,FALSE,"FCFVAL";"EVAVL",#N/A,FALSE,"EVAVAL";"LEASE",#N/A,FALSE,"OpLease"}</definedName>
    <definedName name="Med_prod" hidden="1">{#N/A,#N/A,FALSE,"Prem_Sum";#N/A,#N/A,FALSE,"Prem"}</definedName>
    <definedName name="Med_prod.xls" hidden="1">{#N/A,#N/A,FALSE,"FACTSHEETS";#N/A,#N/A,FALSE,"pump";#N/A,#N/A,FALSE,"filter"}</definedName>
    <definedName name="Med_products" hidden="1">{#N/A,#N/A,FALSE,"FACTSHEETS";#N/A,#N/A,FALSE,"pump";#N/A,#N/A,FALSE,"filter"}</definedName>
    <definedName name="MergeWt">#REF!</definedName>
    <definedName name="Method">#REF!</definedName>
    <definedName name="metricthree" hidden="1">{#N/A,#N/A,FALSE,"PIPE-FAC";#N/A,#N/A,FALSE,"PIPE-FAC"}</definedName>
    <definedName name="metricthree3" hidden="1">{#N/A,#N/A,FALSE,"PIPE-FAC";#N/A,#N/A,FALSE,"PIPE-FAC"}</definedName>
    <definedName name="MEWarning" hidden="1">1</definedName>
    <definedName name="mfgr" hidden="1">{"PAGE 1",#N/A,FALSE,"WEST_OT"}</definedName>
    <definedName name="mfgtest" hidden="1">{"PAGE 1",#N/A,FALSE,"WEST_OT"}</definedName>
    <definedName name="Mid_0910_to_end_of_year_nominal" hidden="1">#REF!</definedName>
    <definedName name="mike" localSheetId="10">#REF!</definedName>
    <definedName name="mike" localSheetId="24">#REF!</definedName>
    <definedName name="mike" localSheetId="1">#REF!</definedName>
    <definedName name="mike">#REF!</definedName>
    <definedName name="mike_1" hidden="1">{#N/A,#N/A,FALSE,"final"}</definedName>
    <definedName name="milner" hidden="1">{#N/A,#N/A,FALSE,"Aging Summary";#N/A,#N/A,FALSE,"Ratio Analysis";#N/A,#N/A,FALSE,"Test 120 Day Accts";#N/A,#N/A,FALSE,"Tickmarks"}</definedName>
    <definedName name="min" hidden="1">{#N/A,#N/A,FALSE,"REPORT"}</definedName>
    <definedName name="mina" hidden="1">{#N/A,#N/A,FALSE,"REPORT"}</definedName>
    <definedName name="MKK" hidden="1">{"'下期集計（10.27迄・速報値）'!$Q$16"}</definedName>
    <definedName name="Mkt" hidden="1">{#N/A,"SCENARIO2",FALSE,"DirRpts_Sum";#N/A,"SCENARIO2",FALSE,"Exp_Adjmts";#N/A,#N/A,FALSE,"Advtg_Sum"}</definedName>
    <definedName name="mktg" hidden="1">{#N/A,"SCENARIO2",FALSE,"DirRpts_Sum";#N/A,"SCENARIO2",FALSE,"Exp_Adjmts";#N/A,#N/A,FALSE,"Advtg_Sum"}</definedName>
    <definedName name="MLNK002a2ebd90cd43718b1cd9349cb1dd14" hidden="1">#REF!</definedName>
    <definedName name="MLNK00726324791942d8b3a6fbab2bbddcb8" hidden="1">#REF!</definedName>
    <definedName name="MLNK01115e1056ec4e1ca08a61b8c94f6ba3" hidden="1">#REF!</definedName>
    <definedName name="MLNK0182274b2d3a49bc93f433610a2a7e13" hidden="1">#REF!</definedName>
    <definedName name="MLNK01c640d59e124ce8b710027ac7243aa6" hidden="1">#REF!</definedName>
    <definedName name="MLNK01fbe97f0d624c218c50153a9d51df90" hidden="1">#REF!</definedName>
    <definedName name="MLNK021c16f734fc41b8b300307461ad774e" hidden="1">#REF!</definedName>
    <definedName name="MLNK0246211bb0834c7ea78bebe8cba7bc26" hidden="1">#REF!</definedName>
    <definedName name="MLNK026660c8c7a1464b81a3319578867964" hidden="1">#REF!</definedName>
    <definedName name="MLNK028087f1bf7d4e30b5484d788ad225b1" hidden="1">#REF!</definedName>
    <definedName name="MLNK03f62cee327949c787c27a707d734068" hidden="1">#REF!</definedName>
    <definedName name="MLNK047e7b4e4f96476a9ce7e23dcd483d28" hidden="1">#REF!</definedName>
    <definedName name="MLNK049aa6be66f1461587d7e513d6a82198" hidden="1">#REF!</definedName>
    <definedName name="MLNK0556d9cdc0094df3897550fe4253ffde" hidden="1">#REF!</definedName>
    <definedName name="MLNK0592b163722945a38f7bda5a2c608a08" hidden="1">#REF!</definedName>
    <definedName name="MLNK05c3a6d35fb14b9dba320c92dd19de08" hidden="1">#REF!</definedName>
    <definedName name="MLNK05df1d5dde82474fb81d80a62fc05ca9" hidden="1">#REF!</definedName>
    <definedName name="MLNK05f8e257bdb6409b8188aa73d336e56c" hidden="1">#REF!</definedName>
    <definedName name="MLNK0629a16c65f04375a0f1a53015cb85d2" hidden="1">#REF!</definedName>
    <definedName name="MLNK067b1b0ac52843a795b446537cf81a10" hidden="1">#REF!</definedName>
    <definedName name="MLNK06c1c9f3364740bfa35a35b4a2c0592c" hidden="1">#REF!</definedName>
    <definedName name="MLNK07259f9060f0457b968fe6ea6a46e07c" hidden="1">#REF!</definedName>
    <definedName name="MLNK073b95fac28548e4a856cee950250485" hidden="1">#REF!</definedName>
    <definedName name="MLNK07e87e131bc84ca0b5bfb65e432e8204" hidden="1">#REF!</definedName>
    <definedName name="MLNK08880422001b4df88c07a2029d425569" hidden="1">#REF!</definedName>
    <definedName name="MLNK088cff1b07b34e40b58b9bb5b36c7781" hidden="1">#REF!</definedName>
    <definedName name="MLNK08d60e6a54764459bac2cfa6be647d8c" hidden="1">#REF!</definedName>
    <definedName name="MLNK0907e8d490db4086b9bd2beea86b247d" hidden="1">#REF!</definedName>
    <definedName name="MLNK090e6fa6a3074e5ea1807c16c94cc145" hidden="1">#REF!</definedName>
    <definedName name="MLNK092bccd8b89b4dc88fbceda33ec8feb8" hidden="1">#REF!</definedName>
    <definedName name="MLNK09790675ff26415ca573fd6ed04dd8de" hidden="1">#REF!</definedName>
    <definedName name="MLNK098c1963544c451abed27ea8c42ce7c7" hidden="1">#REF!</definedName>
    <definedName name="MLNK0993f89ef9504b419f835970d3ce1dce" hidden="1">#REF!</definedName>
    <definedName name="MLNK0aa024febd764d51aaf04f73f01170fa" hidden="1">#REF!</definedName>
    <definedName name="MLNK0aa0554ea83a4f57a706805d29117bd9" hidden="1">#REF!</definedName>
    <definedName name="MLNK0b04d9444c3d4da0be614a30ef7fa98d" hidden="1">#REF!</definedName>
    <definedName name="MLNK0b174ef31e1b4e5ebbda1f8a1c571610" hidden="1">#REF!</definedName>
    <definedName name="MLNK0b22f6a50e794fbab84fdad6259e81e1" hidden="1">#REF!</definedName>
    <definedName name="MLNK0b4730411f554ce593cd30777e40246e" hidden="1">#REF!</definedName>
    <definedName name="MLNK0b86df24440a46359faa947e4172ec09" hidden="1">#REF!</definedName>
    <definedName name="MLNK0c03ea8877844b5f87945038a299c8bd" hidden="1">#REF!</definedName>
    <definedName name="MLNK0c18ed0c041b495390689175c58c572c" hidden="1">#REF!</definedName>
    <definedName name="MLNK0c8ec840586148b2bb4fcd06d2df2df9" hidden="1">#REF!</definedName>
    <definedName name="MLNK0c9b2737cd0142688e7f384ce5d2aaf7" hidden="1">#REF!</definedName>
    <definedName name="MLNK0ce24e60e15a4d0ca9cfc97db36d50ae" hidden="1">#REF!</definedName>
    <definedName name="MLNK0cebf6d6435248d290b019e9614601d1" hidden="1">#REF!</definedName>
    <definedName name="MLNK0d2b43121773429db9f35c14f342dad8" hidden="1">#REF!</definedName>
    <definedName name="MLNK0ddde538de2d4382b5b73bd23772dbd0" hidden="1">#REF!</definedName>
    <definedName name="MLNK0e38225f54aa48af9bbde21728d35508" hidden="1">#REF!</definedName>
    <definedName name="MLNK0e4ba8a765a84e1b9f5ad26e41935da2" hidden="1">#REF!</definedName>
    <definedName name="MLNK0e77ec5c43214b98b4d3a8d12bbe26dd" hidden="1">#REF!</definedName>
    <definedName name="MLNK0f2b2769f4014f51876e72796a4962ef" hidden="1">#REF!</definedName>
    <definedName name="MLNK0f3a8c2d935c4c24ae8333a1a0636aac" hidden="1">#REF!</definedName>
    <definedName name="MLNK0fd445505c54400091447045c07430ca" hidden="1">#REF!</definedName>
    <definedName name="MLNK10201453d9f84819af1566795b8cd755" hidden="1">#REF!</definedName>
    <definedName name="MLNK10d5eccd7985439aa92b251c664ba06b" hidden="1">#REF!</definedName>
    <definedName name="MLNK11197dfbf2804157b3774ae3f894220b" hidden="1">#REF!</definedName>
    <definedName name="MLNK12159a267c4a45959fbb358cc1a58432" hidden="1">#REF!</definedName>
    <definedName name="MLNK126ea475343e4618a6599e8da0a10911" hidden="1">#REF!</definedName>
    <definedName name="MLNK129362d7ba2747d09d929c170cd90995" hidden="1">#REF!</definedName>
    <definedName name="MLNK12ad10a900f54db6a93cb01e6c2c339f" hidden="1">#REF!</definedName>
    <definedName name="MLNK12b9070cfea24154846a73694a60c1b6" hidden="1">#REF!</definedName>
    <definedName name="MLNK130cc0fddb4540ec95d8ed5a28badee0" hidden="1">#REF!</definedName>
    <definedName name="MLNK130cc4fe2af14e869eb1699b5412cd61" hidden="1">#REF!</definedName>
    <definedName name="MLNK137b4a2c25134d479de19dd6a7f6b089" hidden="1">#REF!</definedName>
    <definedName name="MLNK138d8d23ce0a473cb09573febac1eff6" hidden="1">#REF!</definedName>
    <definedName name="MLNK13c68cb6e00740afa5a4c078ee969a9a" hidden="1">#REF!</definedName>
    <definedName name="MLNK13c7b72560e34c0895ad8bb795b42724" hidden="1">#REF!</definedName>
    <definedName name="MLNK140bb1c585a64cb4920ad96c81c5716c" hidden="1">#REF!</definedName>
    <definedName name="MLNK14220b72c7344ada9e3d1ac53c7e8a91" hidden="1">#REF!</definedName>
    <definedName name="MLNK14239eb65c254d47a970b17d53f782df" hidden="1">#REF!</definedName>
    <definedName name="MLNK1451c2f4c8194d73aa7205aa911c47f3" hidden="1">#REF!</definedName>
    <definedName name="MLNK146dc967e6624802baca19992f6fafc4" hidden="1">#REF!</definedName>
    <definedName name="MLNK1494eaf20c5d4f449d49a49e5518eb73" hidden="1">#REF!</definedName>
    <definedName name="MLNK152cca51822741e5bbdd348162b73ae3" hidden="1">#REF!</definedName>
    <definedName name="MLNK153b9d1e087a4fc69b77ff229644d37a" hidden="1">#REF!</definedName>
    <definedName name="MLNK15858bb676184c83a265884a2f3350e7" hidden="1">#REF!</definedName>
    <definedName name="MLNK158cc61bad8f421ab1630c6d66f9216c" hidden="1">#REF!</definedName>
    <definedName name="MLNK15b08428a32143afad0aa001f8c613e2" hidden="1">#REF!</definedName>
    <definedName name="MLNK15d8bd1be6804b03a1b79790f221774f" hidden="1">#REF!</definedName>
    <definedName name="MLNK15e9bbfdd51e49d2a0bcf4b73f9a1bf0" hidden="1">#REF!</definedName>
    <definedName name="MLNK16215a76c8584f6eb70ecdfe820527c8" hidden="1">#REF!</definedName>
    <definedName name="MLNK1685be6376234a958f65339e170819db" hidden="1">#REF!</definedName>
    <definedName name="MLNK16cbf9aa9bd1433993037c96d715643b" hidden="1">#REF!</definedName>
    <definedName name="MLNK16eb8b7dffb442769c2519a22f11affb" hidden="1">#REF!</definedName>
    <definedName name="MLNK16f4c5eba4a34aff9ad8372ddd5fab67" hidden="1">#REF!</definedName>
    <definedName name="MLNK16f9359cf5704980b11206e3328d3f83" hidden="1">#REF!</definedName>
    <definedName name="MLNK16fb60c50d6c44498eb2a402b8240221" hidden="1">#REF!</definedName>
    <definedName name="MLNK1731e53aeb514aa09f25462d7072e36c" hidden="1">#REF!</definedName>
    <definedName name="MLNK176508f594c54ed0bc68eeca896e697d" hidden="1">#REF!</definedName>
    <definedName name="MLNK17af01d9c47d408d80ed1c849edb7bd1" hidden="1">#REF!</definedName>
    <definedName name="MLNK17bddc2981524f2b9fd763b5bed14fa3" hidden="1">#REF!</definedName>
    <definedName name="MLNK1825f815d2394b3fa810c139bbc86602" hidden="1">#REF!</definedName>
    <definedName name="MLNK182cb94021c84d9cb377e18fb3e9d3d9" hidden="1">#REF!</definedName>
    <definedName name="MLNK18b176eee34c44b5afb114a5936c1a04" hidden="1">#REF!</definedName>
    <definedName name="MLNK18dfc13fb73e4452bcc16c502b227c8e" hidden="1">#REF!</definedName>
    <definedName name="MLNK1901cf7e1a084b8fa0093741738ebc45" hidden="1">#REF!</definedName>
    <definedName name="MLNK19a67e7ef71e4854b2c7e05cd167fe24" hidden="1">#REF!</definedName>
    <definedName name="MLNK1a7089b4d3af4525816517064f474d15" hidden="1">#REF!</definedName>
    <definedName name="MLNK1aadd08ca494464b99b20a2e88cdddfb" hidden="1">#REF!</definedName>
    <definedName name="MLNK1abf0c953a164d1a8fd3213b2dfb5bc7" hidden="1">#REF!</definedName>
    <definedName name="MLNK1ae03973888c43b0905a480268e568dc" hidden="1">#REF!</definedName>
    <definedName name="MLNK1af05a1581c04065be0979868a647cfc" hidden="1">#REF!</definedName>
    <definedName name="MLNK1bce2d5ac44842938c3232a2ff383d57" hidden="1">#REF!</definedName>
    <definedName name="MLNK1bffb9b2713d483c8be33d49a8dc4b4c" hidden="1">#REF!</definedName>
    <definedName name="MLNK1c62f89d6f294ed2b7b30b1362894363" hidden="1">#REF!</definedName>
    <definedName name="MLNK1c6b88646324478fb8b442b6679faae0" hidden="1">#REF!</definedName>
    <definedName name="MLNK1caa995e99ef46a9af41bd36a3b7288a" hidden="1">#REF!</definedName>
    <definedName name="MLNK1ccd6bccd3ab47c8a240bd3c4870131d" hidden="1">#REF!</definedName>
    <definedName name="MLNK1cdf71e40f3b4dfc983dd1238272422e" hidden="1">#REF!</definedName>
    <definedName name="MLNK1ce01ca786fb4ff28c32b86e2a00dd6b" hidden="1">#REF!</definedName>
    <definedName name="MLNK1cfb57b94d0f4921be1450944a93d620" hidden="1">#REF!</definedName>
    <definedName name="MLNK1d7f434088ed487ab504699fdd5d1826" hidden="1">#REF!</definedName>
    <definedName name="MLNK1dd4d54a985a4828baf63be5e076253e" hidden="1">#REF!</definedName>
    <definedName name="MLNK1e03f164727d48409c6684deb14d42c6" hidden="1">#REF!</definedName>
    <definedName name="MLNK1e11a81dd5934abcacc69f1bb8a99db5" hidden="1">#REF!</definedName>
    <definedName name="MLNK1e32856c42fe4aa9bb279f1a2f502725" hidden="1">#REF!</definedName>
    <definedName name="MLNK1eca9ae8b34b4e4cb5b8bd6a83bf87c7" hidden="1">#REF!</definedName>
    <definedName name="MLNK1ef9f08328b44edb901356040aac5270" hidden="1">#REF!</definedName>
    <definedName name="MLNK1f53ada8f5d44eae9d2960f768982526" hidden="1">#REF!</definedName>
    <definedName name="MLNK1fa3104f65d94aa6a6a6c01067574e43" hidden="1">#REF!</definedName>
    <definedName name="MLNK1fc1966b50884376959e5208bd190aee" hidden="1">#REF!</definedName>
    <definedName name="MLNK1fd85b73ba6b4ea6a899e0885eb6b14d" hidden="1">#REF!</definedName>
    <definedName name="MLNK1ffa0c8c8bf74cfda622548679f745c5" hidden="1">#REF!</definedName>
    <definedName name="MLNK2083de416ff3435687410f6b20dc9e73" hidden="1">#REF!</definedName>
    <definedName name="MLNK209db078bfa24e30ab23b03964f55c18" hidden="1">#REF!</definedName>
    <definedName name="MLNK20eff05666df4c499b96d55de25b0312" hidden="1">#REF!</definedName>
    <definedName name="MLNK2186e1b5bc684ebf80d29619f2c7a9f3" hidden="1">#REF!</definedName>
    <definedName name="MLNK2216881a8ff34696ac7bcb3df9f4756e" hidden="1">#REF!</definedName>
    <definedName name="MLNK228aa6e4f2774bc682b2944c8156b865" hidden="1">#REF!</definedName>
    <definedName name="MLNK228ee2bad8a94f15a32de576f095862f" hidden="1">#REF!</definedName>
    <definedName name="MLNK233f1da1f9064014bf74c3b978a6adb1" hidden="1">#REF!</definedName>
    <definedName name="MLNK233f3910f3b249df85f8a4f81bea29d3" hidden="1">#REF!</definedName>
    <definedName name="MLNK237f6f312d994840948a7ff22f89a9ab" hidden="1">#REF!</definedName>
    <definedName name="MLNK23a26a39bfe748b5a3f2b6ebad50ec43" hidden="1">#REF!</definedName>
    <definedName name="MLNK23ebe092edc646e59e358e2fe48ae468" hidden="1">#REF!</definedName>
    <definedName name="MLNK2442b7098daf46b7b47a754b6402c638" hidden="1">#REF!</definedName>
    <definedName name="MLNK244953e7fd0c40feb6f8406d46d719ee" hidden="1">#REF!</definedName>
    <definedName name="MLNK24a0d22b6e8546a2be53a94d46da0ee5" hidden="1">#REF!</definedName>
    <definedName name="MLNK24b54b838bd64ab2a7e46d2d0ee7ce8f" hidden="1">#REF!</definedName>
    <definedName name="MLNK24caa1219ef64be5a4fce6498d0210c3" hidden="1">#REF!</definedName>
    <definedName name="MLNK24cdae43da1d49199fe290b914bee84c" hidden="1">#REF!</definedName>
    <definedName name="MLNK25376b33642f443c9acbedcfa1d34943" hidden="1">#REF!</definedName>
    <definedName name="MLNK255b0b98be7f4ea1bc660586971a3008" hidden="1">#REF!</definedName>
    <definedName name="MLNK25dc814ef8a444fa8d4f4f10dd3e5bc4" hidden="1">#REF!</definedName>
    <definedName name="MLNK25e146b7176a4b77b744e7b01527b13a" hidden="1">#REF!</definedName>
    <definedName name="MLNK263ca7941be54debb282d0d171b4a28f" hidden="1">#REF!</definedName>
    <definedName name="MLNK265afd651cff4127ad962ececb14fa48" hidden="1">#REF!</definedName>
    <definedName name="MLNK265dd29673684617a0d988c4ee0e55fc" hidden="1">#REF!</definedName>
    <definedName name="MLNK2673d0eb1ce24e0a94f92e1b92f9a38a" hidden="1">#REF!</definedName>
    <definedName name="MLNK2731beb2e3b3451eaf1f9f113c80fedf" hidden="1">#REF!</definedName>
    <definedName name="MLNK2743404fa22f4b8aa6ffbf0871d9b209" hidden="1">#REF!</definedName>
    <definedName name="MLNK2789660c19eb4b11ab50a6f3278793ae" hidden="1">#REF!</definedName>
    <definedName name="MLNK28b63b9dfdbe4de3bd190cccc4fcb1ab" hidden="1">#REF!</definedName>
    <definedName name="MLNK2900b29caa2c4c169f3b6bc36ea4f227" hidden="1">#REF!</definedName>
    <definedName name="MLNK2904aa9da2774cd997e07b3a3877b5b0" hidden="1">#REF!</definedName>
    <definedName name="MLNK29111565ed40494d95a3e93b44499c55" hidden="1">#REF!</definedName>
    <definedName name="MLNK2917f99cd1054ffaa4d24d3032f66094" hidden="1">#REF!</definedName>
    <definedName name="MLNK2a1d96a9fc9449b8a573ee507bb2108a" hidden="1">#REF!</definedName>
    <definedName name="MLNK2a525f284cc548888dc1689c777cd43c" hidden="1">#REF!</definedName>
    <definedName name="MLNK2a8561c8a14345f582d523081419c3e9" hidden="1">#REF!</definedName>
    <definedName name="MLNK2b0e4f00a95e4477aed5abb0dee32c0c" hidden="1">#REF!</definedName>
    <definedName name="MLNK2b239ab1c9e34188860f685a939001cd" hidden="1">#REF!</definedName>
    <definedName name="MLNK2b511624b48e44a8b184e095a3b2e1e3" hidden="1">#REF!</definedName>
    <definedName name="MLNK2b51562abf7147ee8ae71ffb4862f450" hidden="1">#REF!</definedName>
    <definedName name="MLNK2ba1c88a4bb843fa861addad1006ed55" hidden="1">#REF!</definedName>
    <definedName name="MLNK2bd6b8f0c73044828f7e83820fd7b295" hidden="1">#REF!</definedName>
    <definedName name="MLNK2c3d72c830314822956a8288e33c12a8" hidden="1">#REF!</definedName>
    <definedName name="MLNK2c9d89c03b2c48f4957e9998cb57b6eb" hidden="1">#REF!</definedName>
    <definedName name="MLNK2d03ccae3e3b4927a638eca214299891" hidden="1">#REF!</definedName>
    <definedName name="MLNK2e239afabad343d3b660f9da0d5fc853" hidden="1">#REF!</definedName>
    <definedName name="MLNK2eeeb0bebbbc40f68a98ae9a3927b2d9" hidden="1">#REF!</definedName>
    <definedName name="MLNK2f18c1068d724befa6a69db25e2bac4f" hidden="1">#REF!</definedName>
    <definedName name="MLNK2f90db763fe242bab4bfb9fcf7a0fdda" hidden="1">#REF!</definedName>
    <definedName name="MLNK2fc00679b9bd4d458dd85cd526bcae74" hidden="1">#REF!</definedName>
    <definedName name="MLNK3047725c9f9c4c659001450dace65a1c" hidden="1">#REF!</definedName>
    <definedName name="MLNK3054998f29d541e9a455aaff75dc9d90" hidden="1">#REF!</definedName>
    <definedName name="MLNK31250b217f3c47328b2bad1c1ad8b67b" hidden="1">#REF!</definedName>
    <definedName name="MLNK3145f7989c134261890208bb01d0eddf" hidden="1">#REF!</definedName>
    <definedName name="MLNK314b47204bbb4189813fb55aefdeb320" hidden="1">#REF!</definedName>
    <definedName name="MLNK3219e4f81edb4b8d8a7b8ddb907519a7" hidden="1">#REF!</definedName>
    <definedName name="MLNK325e764a35184a069edf5060359cb741" hidden="1">#REF!</definedName>
    <definedName name="MLNK32855c4390db402cbe91621a1509b7a6" hidden="1">#REF!</definedName>
    <definedName name="MLNK328a9fb3fa594af2a7a592288dc9402a" hidden="1">#REF!</definedName>
    <definedName name="MLNK32ae90ed29eb4a76a8e314676e648fe7" hidden="1">#REF!</definedName>
    <definedName name="MLNK3315cb89d8c341ff9e64334d6de493c1" hidden="1">#REF!</definedName>
    <definedName name="MLNK33442a78f30a478e9606adcf17ae455a" hidden="1">#REF!</definedName>
    <definedName name="MLNK337d564fa56f44a3afb1e592f2627379" hidden="1">#REF!</definedName>
    <definedName name="MLNK33c5df8662de49a996a67c3e073c8d1f" hidden="1">#REF!</definedName>
    <definedName name="MLNK33c9301e7e9146c7a0301f880b68a7ca" hidden="1">#REF!</definedName>
    <definedName name="MLNK33d00da025194bc19bf6e5eee9a47be6" hidden="1">#REF!</definedName>
    <definedName name="MLNK3438eeb2d7924a6bad8165d615c94bf0" hidden="1">#REF!</definedName>
    <definedName name="MLNK3487fcb6a5004ce3b5999328f01df7f8" hidden="1">#REF!</definedName>
    <definedName name="MLNK34f31ae73a224669b75d5045653ad5a7" hidden="1">#REF!</definedName>
    <definedName name="MLNK34f7f60079cf449da70a7fd2f6cfb182" hidden="1">#REF!</definedName>
    <definedName name="MLNK35a3e96ffc35458aaed8f5d433f79466" hidden="1">#REF!</definedName>
    <definedName name="MLNK360928cf30564b2196a66c0e4bd4cae3" hidden="1">#REF!</definedName>
    <definedName name="MLNK3615986a5e074a46913d239ac2314dd4" hidden="1">#REF!</definedName>
    <definedName name="MLNK36583d9c32814dcc9e1a36618d442077" hidden="1">#REF!</definedName>
    <definedName name="MLNK366912f81a9c4d2f97777a762c0e5225" hidden="1">#REF!</definedName>
    <definedName name="MLNK368ea5ad5982409b9296d5838516b561" hidden="1">#REF!</definedName>
    <definedName name="MLNK371e42e4c0c4475391c615aea76629a7" hidden="1">#REF!</definedName>
    <definedName name="MLNK376738df7429404b95e382d1100f746b" hidden="1">#REF!</definedName>
    <definedName name="MLNK37684626e6224390b692926c46118520" hidden="1">#REF!</definedName>
    <definedName name="MLNK37d10f63acab4f3190b14177b636e73d" hidden="1">#REF!</definedName>
    <definedName name="MLNK37f618599cc5483691930e20849c4e3f" hidden="1">#REF!</definedName>
    <definedName name="MLNK3837e2adc4ff4662874f897a0bf7b80d" hidden="1">#REF!</definedName>
    <definedName name="MLNK3867a3fecd0b4732980fc5e2e6fd2fc0" hidden="1">#REF!</definedName>
    <definedName name="MLNK3883f57b1be9485097e8d1eaa85663f9" hidden="1">#REF!</definedName>
    <definedName name="MLNK38c66f4d7ed2403799e782bf1f44ad76" hidden="1">#REF!</definedName>
    <definedName name="MLNK38f09762f09b489f9a6cae4d726a547f" hidden="1">#REF!</definedName>
    <definedName name="MLNK39bc673fa840469780a09886d06f94ef" hidden="1">#REF!</definedName>
    <definedName name="MLNK3a701c614c254116a4e24780e01e14c1" hidden="1">#REF!</definedName>
    <definedName name="MLNK3a8cbbbb01994c6584e8cea3cfbe418f" hidden="1">#REF!</definedName>
    <definedName name="MLNK3afe8747b60242f880dbc8f9ad1bbd60" hidden="1">#REF!</definedName>
    <definedName name="MLNK3b2f114ded344095ad7cfe5040cfb573" hidden="1">#REF!</definedName>
    <definedName name="MLNK3b94aca1326e45cebb129cad75d4a2ae" hidden="1">#REF!</definedName>
    <definedName name="MLNK3b9cbf95b92247819b7cf451b0f5cdc2" hidden="1">#REF!</definedName>
    <definedName name="MLNK3bc0a4a691ca47858849f917b3c89358" hidden="1">#REF!</definedName>
    <definedName name="MLNK3c04dcbdc3ef4cc48cd5cd930f7b904b" hidden="1">#REF!</definedName>
    <definedName name="MLNK3c083732f66f4006b1dacfe9ede3342d" hidden="1">#REF!</definedName>
    <definedName name="MLNK3c43409e26f8462493fd8cdf3bec18bb" hidden="1">#REF!</definedName>
    <definedName name="MLNK3d02dd6d7dba4d998da14b0ab631314e" hidden="1">#REF!</definedName>
    <definedName name="MLNK3d1ad4934677407492ebb589961d7d4e" hidden="1">#REF!</definedName>
    <definedName name="MLNK3e8739c716d449e68b7807ddff015468" hidden="1">#REF!</definedName>
    <definedName name="MLNK3ef39bc53f63470c817bb04ac4c074db" hidden="1">#REF!</definedName>
    <definedName name="MLNK3f10050594104c9f9d5c39c3606d0f9a" hidden="1">#REF!</definedName>
    <definedName name="MLNK3f6cf066ec4b4f73b18e0a2b11ee902a" hidden="1">#REF!</definedName>
    <definedName name="MLNK3f8a0803c1344e498b1b38a41d6d8d4c" hidden="1">#REF!</definedName>
    <definedName name="MLNK3f8c67bca8724bbbbcac46175f22b8ac" hidden="1">#REF!</definedName>
    <definedName name="MLNK3fc3f41eabf9436894b410b6ed77161d" hidden="1">#REF!</definedName>
    <definedName name="MLNK400fba29e1524049b9511b8ab68825a0" hidden="1">#REF!</definedName>
    <definedName name="MLNK410ac4d4537a43f8999f7adc9319db63" hidden="1">#REF!</definedName>
    <definedName name="MLNK414999a915c546d6babb6e4ee5d1ca34" hidden="1">#REF!</definedName>
    <definedName name="MLNK419e43fa4def4455ad3ce9e45cb4f48e" hidden="1">#REF!</definedName>
    <definedName name="MLNK424db1305ec6489085474f2ad7471301" hidden="1">#REF!</definedName>
    <definedName name="MLNK42b59f2e697c4812afc3840117f76757" hidden="1">#REF!</definedName>
    <definedName name="MLNK431e8037e736402982a55f8ad32aa49c" hidden="1">#REF!</definedName>
    <definedName name="MLNK436501c1ed334da7aca642211f1e844d" hidden="1">#REF!</definedName>
    <definedName name="MLNK447cd2aabe034642bf5edfae29af04c8" hidden="1">#REF!</definedName>
    <definedName name="MLNK44b89bf233c649dbb90d74ac31a39c2d" hidden="1">#REF!</definedName>
    <definedName name="MLNK44d40b7f05924473bbcf68f55279dc5b" hidden="1">#REF!</definedName>
    <definedName name="MLNK44efc152402b4eee9ed28dd6d51b4bc8" hidden="1">#REF!</definedName>
    <definedName name="MLNK45009a72be784720be9e5b15cd3fcd7b" hidden="1">#REF!</definedName>
    <definedName name="MLNK4502fc7e3df7412e84df34a1e352de13" hidden="1">#REF!</definedName>
    <definedName name="MLNK4536b208ff4f40138579b4874a021240" hidden="1">#REF!</definedName>
    <definedName name="MLNK45792ed43d974aa8baf8f571555061b8" hidden="1">#REF!</definedName>
    <definedName name="MLNK45cdbd7a4fa742f0835c0460915ffa25" hidden="1">#REF!</definedName>
    <definedName name="MLNK46237437aae24e64b0766a2ef4c2b88b" hidden="1">#REF!</definedName>
    <definedName name="MLNK4670c6871d2b4d278e8343a75765b231" hidden="1">#REF!</definedName>
    <definedName name="MLNK46d69fd48c53487aa16beffba9e3c322" hidden="1">#REF!</definedName>
    <definedName name="MLNK470f82699a3343e68508a97f7285063b" hidden="1">#REF!</definedName>
    <definedName name="MLNK473317e982e64055817a13604f9c18f1" hidden="1">#REF!</definedName>
    <definedName name="MLNK479ddee34a1a4afba6fa13a55f69788e" hidden="1">#REF!</definedName>
    <definedName name="MLNK47d07579d76c47e4b6676fc7779f6df3" hidden="1">#REF!</definedName>
    <definedName name="MLNK47ec386acd4442c0ab5328448bad3cdf" hidden="1">#REF!</definedName>
    <definedName name="MLNK48146a8dc41f4e34ab613c588ffa2ec9" hidden="1">#REF!</definedName>
    <definedName name="MLNK4857a0ec1f9f47648711011d313cef1f" hidden="1">#REF!</definedName>
    <definedName name="MLNK48eaac163fb54bad9fd4ba4920799a2a" hidden="1">#REF!</definedName>
    <definedName name="MLNK4948884c975144cbb327a9ea9aa61b55" hidden="1">#REF!</definedName>
    <definedName name="MLNK497a59bf06334bfc83a3edb9baac6acd" hidden="1">#REF!</definedName>
    <definedName name="MLNK499c145cbcaa4dcfa9ba4dd342957f10" hidden="1">#REF!</definedName>
    <definedName name="MLNK49eff9ebf37f49af810b388467296cb6" hidden="1">#REF!</definedName>
    <definedName name="MLNK4a027d76dae7443bb97493ab0d011693" hidden="1">#REF!</definedName>
    <definedName name="MLNK4a0bef64f50c4037964f740d02a28744" hidden="1">#REF!</definedName>
    <definedName name="MLNK4a202a24998b4a63b18d3c3aca8c129a" hidden="1">#REF!</definedName>
    <definedName name="MLNK4a536a50d2584562ab51ec4a7e12f5dd" hidden="1">#REF!</definedName>
    <definedName name="MLNK4a6fd84a6b5949c497aeefc9e56f0fb7" hidden="1">#REF!</definedName>
    <definedName name="MLNK4a88747a710145b4b35046a914fda72e" hidden="1">#REF!</definedName>
    <definedName name="MLNK4b4da0dadb7e4c76b0b489e00df29a9e" hidden="1">#REF!</definedName>
    <definedName name="MLNK4b9284f888254668858ec5b79c278db5" hidden="1">#REF!</definedName>
    <definedName name="MLNK4bdbcb9ac3c94c689e3fc107bb04cf53" hidden="1">#REF!</definedName>
    <definedName name="MLNK4d6d855ee076462a9cbf70680cf4e93f" hidden="1">#REF!</definedName>
    <definedName name="MLNK4d8869058cdc4eb3ae9a1c9c5a5c4b35" hidden="1">#REF!</definedName>
    <definedName name="MLNK4d895439600f438cb48761dfb8c5294c" hidden="1">#REF!</definedName>
    <definedName name="MLNK4d9bc6bb635d4beca5eddb8f83bb473b" hidden="1">#REF!</definedName>
    <definedName name="MLNK4e500da03b88417aa88262b4da2470b3" hidden="1">#REF!</definedName>
    <definedName name="MLNK4e71e46c879346c7b389ee7c9dfd57b6" hidden="1">#REF!</definedName>
    <definedName name="MLNK4e864aa56c76470593e5a5fb5b8fbfc3" hidden="1">#REF!</definedName>
    <definedName name="MLNK4f1579b21a1042ba84ac09e36d4d6c3c" hidden="1">#REF!</definedName>
    <definedName name="MLNK4f2ca79b09b547b79b921b156bf2976a" hidden="1">#REF!</definedName>
    <definedName name="MLNK4f3b4464ed8447678a935690369f8956" hidden="1">#REF!</definedName>
    <definedName name="MLNK4ff49988c31f47e0a59c6cb94d20739f" hidden="1">#REF!</definedName>
    <definedName name="MLNK5054b5ac6cf44205897f2e48a4204aed" hidden="1">#REF!</definedName>
    <definedName name="MLNK5070483d9c42497686481f4850ef91e4" hidden="1">#REF!</definedName>
    <definedName name="MLNK50ac02cdf4654c8fbd99175c5a73b276" hidden="1">#REF!</definedName>
    <definedName name="MLNK515ec41f9c2f4a70a4f38e5ab254c2ee" hidden="1">#REF!</definedName>
    <definedName name="MLNK5162b6e522ab41ebbfd2310388f7af98" hidden="1">#REF!</definedName>
    <definedName name="MLNK51ac7a48fab34e77818e6b16f4d9d08c" hidden="1">#REF!</definedName>
    <definedName name="MLNK51f108b1ddca4236b219f08ae5faca75" hidden="1">#REF!</definedName>
    <definedName name="MLNK521fa0ea76844191a526a9d82531f25d" hidden="1">#REF!</definedName>
    <definedName name="MLNK52e7ba70547f4046911f871b6bbe561e" hidden="1">#REF!</definedName>
    <definedName name="MLNK53343f9d92e84d54be99171e57ceafd9" hidden="1">#REF!</definedName>
    <definedName name="MLNK5375bc570f70407d8ad6378f7f5c845f" hidden="1">#REF!</definedName>
    <definedName name="MLNK53c998056b724a3f87c02237022412ec" hidden="1">#REF!</definedName>
    <definedName name="MLNK53d88301c5594203a6a6726a2c9b0d21" hidden="1">#REF!</definedName>
    <definedName name="MLNK53eaea1da3a442bf940f03e12d573246" hidden="1">#REF!</definedName>
    <definedName name="MLNK54a2f0ededc94f099ad7544814f1728c" hidden="1">#REF!</definedName>
    <definedName name="MLNK54b5df9b0d664451be25bce80563d68c" hidden="1">#REF!</definedName>
    <definedName name="MLNK55258ac4b0234a71bc5e2a4e61e85455" hidden="1">#REF!</definedName>
    <definedName name="MLNK558137f2cd2847529651c196c8a7378f" hidden="1">#REF!</definedName>
    <definedName name="MLNK55bceeeac1d24353929e7714e3942a35" hidden="1">#REF!</definedName>
    <definedName name="MLNK5623577d37704266b88c55781bb38486" hidden="1">#REF!</definedName>
    <definedName name="MLNK566f0fe601984134b288f09980e880ee" hidden="1">#REF!</definedName>
    <definedName name="MLNK56c54ecd8a2b482a9edab1e116b3dd68" hidden="1">#REF!</definedName>
    <definedName name="MLNK56c71f8552fb4759855ae69a3084884b" hidden="1">#REF!</definedName>
    <definedName name="MLNK56cc24a8fdb4442687cfcf715dfba623" hidden="1">#REF!</definedName>
    <definedName name="MLNK572ca89b41244568ba99caf99fbfad39" hidden="1">#REF!</definedName>
    <definedName name="MLNK57b6c20e672f446ca22a7491a0c2c38e" hidden="1">#REF!</definedName>
    <definedName name="MLNK582b1c2615054b20bf3703efc88dda96" hidden="1">#REF!</definedName>
    <definedName name="MLNK5844f7ef897443bfa0c03f0fc73f7797" hidden="1">#REF!</definedName>
    <definedName name="MLNK58b32d3de4d84a60b600b680d5369780" hidden="1">#REF!</definedName>
    <definedName name="MLNK58b6259887754fcbb909c9d2d486e0df" hidden="1">#REF!</definedName>
    <definedName name="MLNK58b82cf14d75458e8b46b97bf362b168" hidden="1">#REF!</definedName>
    <definedName name="MLNK59737719f2ca4e85826f6556627dd688" hidden="1">#REF!</definedName>
    <definedName name="MLNK5985ac90b6834c37bdfe81486a3efd30" hidden="1">#REF!</definedName>
    <definedName name="MLNK59f99f317e644d0bab0bcc3b500f64a7" hidden="1">#REF!</definedName>
    <definedName name="MLNK5a3a839b27e949d984b2d74880e66bf0" hidden="1">#REF!</definedName>
    <definedName name="MLNK5b646a9138a24269a0f5e559f0a61c7f" hidden="1">#REF!</definedName>
    <definedName name="MLNK5b94559edc994619a06e41b2acd48f1f" hidden="1">#REF!</definedName>
    <definedName name="MLNK5c5a4bf0a9054068a4df2f5880c56b08" hidden="1">#REF!</definedName>
    <definedName name="MLNK5c9156c382344c57b6a2c8c560082531" hidden="1">#REF!</definedName>
    <definedName name="MLNK5e289edfbc754d19aff2979315f59c96" hidden="1">#REF!</definedName>
    <definedName name="MLNK5e4495eec48445fcafa489a5de87da2c" hidden="1">#REF!</definedName>
    <definedName name="MLNK5e9d8f4294b8448a9e009dfa2d9f72a4" hidden="1">#REF!</definedName>
    <definedName name="MLNK5ed4f26254e8474980eebd7a200e3729" hidden="1">#REF!</definedName>
    <definedName name="MLNK5eeffe00fff443ebae28de27c45cb857" hidden="1">#REF!</definedName>
    <definedName name="MLNK5ef4fc556d7c448a96464c2eb28b7abb" hidden="1">#REF!</definedName>
    <definedName name="MLNK5f14220ce309482dbfd85ae89c7aadc3" hidden="1">#REF!</definedName>
    <definedName name="MLNK5f4eddedb3f541f5a3d4138a4cfea353" hidden="1">#REF!</definedName>
    <definedName name="MLNK5f6503d3cfe24499904134772e513f9d" hidden="1">#REF!</definedName>
    <definedName name="MLNK5f7b94763dc8411c85ceb6281a11029e" hidden="1">#REF!</definedName>
    <definedName name="MLNK5f8d759170f34680b2ace52c76ed15ca" hidden="1">#REF!</definedName>
    <definedName name="MLNK5ff9e7d392c746a29e9bfd08c2702c8f" hidden="1">#REF!</definedName>
    <definedName name="MLNK605b7e0c543c43ee8d365073881c25a9" hidden="1">#REF!</definedName>
    <definedName name="MLNK60802bf865624b2896749d4a229b5079" hidden="1">#REF!</definedName>
    <definedName name="MLNK60a612a1f1fb45cabd10af5bacf9aa33" hidden="1">#REF!</definedName>
    <definedName name="MLNK6151082691ae484caf0c482604daf1c8" hidden="1">#REF!</definedName>
    <definedName name="MLNK617d30d731ea487e8c063ed947b2bf16" hidden="1">#REF!</definedName>
    <definedName name="MLNK621280e2a8dd4af6bc227a64406d9c64" hidden="1">#REF!</definedName>
    <definedName name="MLNK621703fc270a4b2ba05c7665fd7192a9" hidden="1">#REF!</definedName>
    <definedName name="MLNK626730e0264548a9be199938bb7b41f5" hidden="1">#REF!</definedName>
    <definedName name="MLNK626731e09dd64057bb6699faf1afe0ff" hidden="1">#REF!</definedName>
    <definedName name="MLNK62a9230ede744f1d93f29857cae00176" hidden="1">#REF!</definedName>
    <definedName name="MLNK639b8e42464641ea88f914cad7a577bd" hidden="1">#REF!</definedName>
    <definedName name="MLNK63ded762ab694f2db4fa844b27117846" hidden="1">#REF!</definedName>
    <definedName name="MLNK6400b3d48f194ddcaede90f900513278" hidden="1">#REF!</definedName>
    <definedName name="MLNK644ceb9fc4d8463ea31d7b77d3756e7a" hidden="1">#REF!</definedName>
    <definedName name="MLNK64b351cbda1c4dfe958870704e639d52" hidden="1">#REF!</definedName>
    <definedName name="MLNK64c5b514a672416787dc8e5e7836deec" hidden="1">#REF!</definedName>
    <definedName name="MLNK64ffa871686e4f99ae0415816df8d187" hidden="1">#REF!</definedName>
    <definedName name="MLNK650719e5813e44f69186324a4a6cac1f" hidden="1">#REF!</definedName>
    <definedName name="MLNK653480407a744c66891c47cd4f4c3258" hidden="1">#REF!</definedName>
    <definedName name="MLNK65f07fcaa4b540c396292c74b8e91def" hidden="1">#REF!</definedName>
    <definedName name="MLNK6627aaf1b3ff4daea290c8aba97397cc" hidden="1">#REF!</definedName>
    <definedName name="MLNK6687624e25284240b174814fd92bbb8a" hidden="1">#REF!</definedName>
    <definedName name="MLNK66bc91099a2d4c24a8b26dc864bc6f85" hidden="1">#REF!</definedName>
    <definedName name="MLNK672c5cdd16084c2c9aa23dcb95c546e3" hidden="1">#REF!</definedName>
    <definedName name="MLNK67439cd5f0c8423f9c18293e4d987f7a" hidden="1">#REF!</definedName>
    <definedName name="MLNK678558f3887b4eeab1f622f5788778b7" hidden="1">#REF!</definedName>
    <definedName name="MLNK67c249c1ba184ee6bdff3b467b0f361b" hidden="1">#REF!</definedName>
    <definedName name="MLNK6807f5d27b2f497280a27af0049b2dbf" hidden="1">#REF!</definedName>
    <definedName name="MLNK680ea2a66ee14aa6947bb094349f45b6" hidden="1">#REF!</definedName>
    <definedName name="MLNK6839a72ca2cc43b89ee24711fe595cc5" hidden="1">#REF!</definedName>
    <definedName name="MLNK68567121a1fe4f90b3fcb5c2333372a7" hidden="1">#REF!</definedName>
    <definedName name="MLNK685fd78c4b6d46c7889c976f2ff99e79" hidden="1">#REF!</definedName>
    <definedName name="MLNK68ccc1b8c26f4240b1fa8a674997d988" hidden="1">#REF!</definedName>
    <definedName name="MLNK68e82467c7a34fcfb304af79d6746ff4" hidden="1">#REF!</definedName>
    <definedName name="MLNK68f3c727961044db87879cf6ca357014" hidden="1">#REF!</definedName>
    <definedName name="MLNK6951b9e4feb1459695f697f1ce3ee262" hidden="1">#REF!</definedName>
    <definedName name="MLNK69695515729c4fb690031e5ffc8c02d5" hidden="1">#REF!</definedName>
    <definedName name="MLNK6979579023ce473a99146185087ee70c" hidden="1">#REF!</definedName>
    <definedName name="MLNK6a02ca9e30414ed28abcc7e15e8ead11" hidden="1">#REF!</definedName>
    <definedName name="MLNK6a0f412e2aa84cda973104d911027603" hidden="1">#REF!</definedName>
    <definedName name="MLNK6a134b369c2c496c90a702d49cf40b8a" hidden="1">#REF!</definedName>
    <definedName name="MLNK6a60dd5007244152a7e7bea56ba048c3" hidden="1">#REF!</definedName>
    <definedName name="MLNK6a8549dfcdc54fbca0ed8e1baf5f4488" hidden="1">#REF!</definedName>
    <definedName name="MLNK6aa351eff6d540018efce2231838e0f6" hidden="1">#REF!</definedName>
    <definedName name="MLNK6bcf22e4acb747258528867e5c3a24f6" hidden="1">#REF!</definedName>
    <definedName name="MLNK6c279794d9b34ae9a9fd594e27cfac83" hidden="1">#REF!</definedName>
    <definedName name="MLNK6c331a75a3af4555852bb84a33084197" hidden="1">#REF!</definedName>
    <definedName name="MLNK6c8cf8711a424e3b9d390af1bc5a1f7a" hidden="1">#REF!</definedName>
    <definedName name="MLNK6c983fc99cf94abdbf48a0842edaf47f" hidden="1">#REF!</definedName>
    <definedName name="MLNK6cda4ec8b8964da6be377ad615360e3f" hidden="1">#REF!</definedName>
    <definedName name="MLNK6cff137bc249480fb7529fee930beb5d" hidden="1">#REF!</definedName>
    <definedName name="MLNK6d67a3822db14faa82f6fd4d3a6575b6" hidden="1">#REF!</definedName>
    <definedName name="MLNK6d946541bf4a4db9afd6dc11d3455c68" hidden="1">#REF!</definedName>
    <definedName name="MLNK6db2c18caf084de0834d6b43a0e2c69a" hidden="1">#REF!</definedName>
    <definedName name="MLNK6dbc34d3c49a4d428bac81d17db41f14" hidden="1">#REF!</definedName>
    <definedName name="MLNK6dc5d0c1463646e8878c4773b8ed3150" hidden="1">#REF!</definedName>
    <definedName name="MLNK6e24929283cf4f75a411a71e66d77e2b" hidden="1">#REF!</definedName>
    <definedName name="MLNK6e464190d4074228946f6246f1598830" hidden="1">#REF!</definedName>
    <definedName name="MLNK6e4f77e43ecb4a47a4c9df2984bcbbe7" hidden="1">#REF!</definedName>
    <definedName name="MLNK6e6e1ac1929347fe897b24d8a21144ce" hidden="1">#REF!</definedName>
    <definedName name="MLNK6e746b9d170143cea10e634980bf8657" hidden="1">#REF!</definedName>
    <definedName name="MLNK6ef5172646a440b387a580ba93d85031" hidden="1">#REF!</definedName>
    <definedName name="MLNK6f388cf5c1cf4de0a11f3d2a925086d1" hidden="1">#REF!</definedName>
    <definedName name="MLNK6f49e0889220456cb16f792749d9fcb2" hidden="1">#REF!</definedName>
    <definedName name="MLNK6f671656eab745dda543eca283f84561" hidden="1">#REF!</definedName>
    <definedName name="MLNK6fd29b4eaaf7482d8fb21f01676a2b84" hidden="1">#REF!</definedName>
    <definedName name="MLNK6ff10da4488646ac9139f1895362ea69" hidden="1">#REF!</definedName>
    <definedName name="MLNK6ff3f72933c645519036e080ee07f321" hidden="1">#REF!</definedName>
    <definedName name="MLNK6ffb88f952874a9aac0472fcf54e48fb" hidden="1">#REF!</definedName>
    <definedName name="MLNK7040ae666561461aa50c24ca60f8d7e3" hidden="1">#REF!</definedName>
    <definedName name="MLNK70cdd7f8a653459e8dd70452f99889e2" hidden="1">#REF!</definedName>
    <definedName name="MLNK70d17de93d8b4b1093d6823caabb7f78" hidden="1">#REF!</definedName>
    <definedName name="MLNK71028a55d7504cb8ab8fbc4d89d86cd8" hidden="1">#REF!</definedName>
    <definedName name="MLNK710804f0bc2d49c9aa3607fbd0b6dd2b" hidden="1">#REF!</definedName>
    <definedName name="MLNK718cde44cc0e4efdacb3c9d985611c25" hidden="1">#REF!</definedName>
    <definedName name="MLNK7193237c543a4362a59e0ee2bddafbed" hidden="1">#REF!</definedName>
    <definedName name="MLNK721d553febf24e7b832a935eb899df90" hidden="1">#REF!</definedName>
    <definedName name="MLNK726cc24a45344eda9cc0d3f229cc548d" hidden="1">#REF!</definedName>
    <definedName name="MLNK72aa5a432117482f9385ee597ec716f4" hidden="1">#REF!</definedName>
    <definedName name="MLNK72ec872e9f51453f860978fb4ddd048c" hidden="1">#REF!</definedName>
    <definedName name="MLNK73092d0fbdaf414d8cdcfa8cef2bc085" hidden="1">#REF!</definedName>
    <definedName name="MLNK730d56d2ce2a4a599c252d9d1961006e" hidden="1">#REF!</definedName>
    <definedName name="MLNK732dad85fd47452083f58d585bd477ed" hidden="1">#REF!</definedName>
    <definedName name="MLNK73322a4bca2a42359ae66ed5fea8ceab" hidden="1">#REF!</definedName>
    <definedName name="MLNK7379217d76484f33ba5a6ca1b00fa7ee" hidden="1">#REF!</definedName>
    <definedName name="MLNK738b92902b954658b78f2328b098bb65" hidden="1">#REF!</definedName>
    <definedName name="MLNK738f2b53eb9b44ec980925b0fa215156" hidden="1">#REF!</definedName>
    <definedName name="MLNK73b5c8d4aed84cf496336e2dda5fafea" hidden="1">#REF!</definedName>
    <definedName name="MLNK73cea189d49e44a99922691f9833100a" hidden="1">#REF!</definedName>
    <definedName name="MLNK7464bd727a9b47ad9a56031b1fad46e0" hidden="1">#REF!</definedName>
    <definedName name="MLNK746ed0e03f49487d921eb2c08f77e633" hidden="1">#REF!</definedName>
    <definedName name="MLNK74dc3ec58e494a98954bd4dd6d329a7f" hidden="1">#REF!</definedName>
    <definedName name="MLNK74fa30c1e7054a0c953b84c786d00bd7" hidden="1">#REF!</definedName>
    <definedName name="MLNK751590136a044144b6b0f906902e8a8e" hidden="1">#REF!</definedName>
    <definedName name="MLNK752a2100b06344759831bebd2c6bcee6" hidden="1">#REF!</definedName>
    <definedName name="MLNK75452880847e46f69e2f8acaf9fa8f1b" hidden="1">#REF!</definedName>
    <definedName name="MLNK756ef410deba44ce99661d1597ad07b0" hidden="1">#REF!</definedName>
    <definedName name="MLNK759fb23c34b44f2993dc2edaa8b70194" hidden="1">#REF!</definedName>
    <definedName name="MLNK75a1f6e6a41e4839a98a6f550fa79f82" hidden="1">#REF!</definedName>
    <definedName name="MLNK75a5ca6e731c411998b8afaf361995c0" hidden="1">#REF!</definedName>
    <definedName name="MLNK75b1c9c690964994b92b4d04bc8bbd2a" hidden="1">#REF!</definedName>
    <definedName name="MLNK75f28f7ac0e9417b93942934567fc8e1" hidden="1">#REF!</definedName>
    <definedName name="MLNK7667bea86b544ff3a1f5375078f3d9f9" hidden="1">#REF!</definedName>
    <definedName name="MLNK769ba3dc3be443cc9564771671d50bed" hidden="1">#REF!</definedName>
    <definedName name="MLNK7731a7b298834b6fbaf7c54a1317539a" hidden="1">#REF!</definedName>
    <definedName name="MLNK775203d6ba8e4a2ba1d8a2f0c61894d2" hidden="1">#REF!</definedName>
    <definedName name="MLNK7766f2e0f54a477482a966531ee39910" hidden="1">#REF!</definedName>
    <definedName name="MLNK77cfebac09a045ed90bf14b5636d8f68" hidden="1">#REF!</definedName>
    <definedName name="MLNK79312728cc544363a9bd1a51adca569d" hidden="1">#REF!</definedName>
    <definedName name="MLNK79b2a2332d294ba0aae1f7219c2b6cba" hidden="1">#REF!</definedName>
    <definedName name="MLNK79ed0348d12541a4a5fa94ff96a0f81f" hidden="1">#REF!</definedName>
    <definedName name="MLNK7a2a647d8df24617a8cc824829817d6f" hidden="1">#REF!</definedName>
    <definedName name="MLNK7a5ddf891ffc40bca807fcffe800a515" hidden="1">#REF!</definedName>
    <definedName name="MLNK7a791eabd57346d682acfd6f9e9c9d81" hidden="1">#REF!</definedName>
    <definedName name="MLNK7a9eb90c1dad41a1b0a79be0faa6d8bc" hidden="1">#REF!</definedName>
    <definedName name="MLNK7b0461e4c1b54389857709daec50003c" hidden="1">#REF!</definedName>
    <definedName name="MLNK7b280feb2c814b6aa5f860bb7e3de4ac" hidden="1">#REF!</definedName>
    <definedName name="MLNK7b9b50feb03d4d75bcbd7f6c02e461ef" hidden="1">#REF!</definedName>
    <definedName name="MLNK7ba3ab076ff44a9b813a6428cd7132c2" hidden="1">#REF!</definedName>
    <definedName name="MLNK7bd0f1a896fd400e8e72cd4e350d496e" hidden="1">#REF!</definedName>
    <definedName name="MLNK7bedc386ce564b47972a05c3a054d8a1" hidden="1">#REF!</definedName>
    <definedName name="MLNK7bf5d82af26940dd8b947a57e60eb529" hidden="1">#REF!</definedName>
    <definedName name="MLNK7c3936ed33b545cab30b5ee8aa9e6f02" hidden="1">#REF!</definedName>
    <definedName name="MLNK7c3fde67c5804095967dac83dcf20d20" hidden="1">#REF!</definedName>
    <definedName name="MLNK7c6d9f7fefc84d4fa9301206fc60c219" hidden="1">#REF!</definedName>
    <definedName name="MLNK7c808943c5d74d2ba32b854cde51d318" hidden="1">#REF!</definedName>
    <definedName name="MLNK7c99cece683748948270c17fe9b61d0c" hidden="1">#REF!</definedName>
    <definedName name="MLNK7d29e2c5a91043cc8fafc319c5287874" hidden="1">#REF!</definedName>
    <definedName name="MLNK7d73b605eed2456d8e4d7e7f8458cdda" hidden="1">#REF!</definedName>
    <definedName name="MLNK7d7d32064f1046758e926d2462bab013" hidden="1">#REF!</definedName>
    <definedName name="MLNK7da3f9684be24438b68b3829cd144abf" hidden="1">#REF!</definedName>
    <definedName name="MLNK7dc1f8451d654dcc88e0a42208e42733" hidden="1">#REF!</definedName>
    <definedName name="MLNK7dce2daaf1f34bb08bf74539853a1cb0" hidden="1">#REF!</definedName>
    <definedName name="MLNK7e2a7de765d746f583a1110ec9dc46ff" hidden="1">#REF!</definedName>
    <definedName name="MLNK7f29a201dbd04aa192c38c9bf89642d8" hidden="1">#REF!</definedName>
    <definedName name="MLNK7f4a380bf1f04232b46da677b3b131c1" hidden="1">#REF!</definedName>
    <definedName name="MLNK7fb4aaba846144a899957f30c99f9e5f" hidden="1">#REF!</definedName>
    <definedName name="MLNK7fc1b294787e4fe3ae93624ca6b44e7c" hidden="1">#REF!</definedName>
    <definedName name="MLNK7fd2d8c469c5499dbf628113983640ff" hidden="1">#REF!</definedName>
    <definedName name="MLNK7feeb391b07a4755910faa70979d68b0" hidden="1">#REF!</definedName>
    <definedName name="MLNK800d1d6a331a48aa842cb4f3811d22fb" hidden="1">#REF!</definedName>
    <definedName name="MLNK80e93d3d0c564f3dbd99673d75401a60" hidden="1">#REF!</definedName>
    <definedName name="MLNK80f7302cfc8d4434985197d94c59af1e" hidden="1">#REF!</definedName>
    <definedName name="MLNK80fa2d61b6dc4be5a6cfbe4a14b9cd8c" hidden="1">#REF!</definedName>
    <definedName name="MLNK813dacd9bdaf4a8392b52089dd4c5aba" hidden="1">#REF!</definedName>
    <definedName name="MLNK81820d3d69374e77929b62436a85485e" hidden="1">#REF!</definedName>
    <definedName name="MLNK81dbaaf6c4144a0a8cdd93144a4a15fb" hidden="1">#REF!</definedName>
    <definedName name="MLNK82b24081d0e34025b0620e38267e3d8e" hidden="1">#REF!</definedName>
    <definedName name="MLNK8357f5b75724412ab8f1db98d99df150" hidden="1">#REF!</definedName>
    <definedName name="MLNK83b1ce933840471795b246d454d2d3d7" hidden="1">#REF!</definedName>
    <definedName name="MLNK83c7388b202e4332861613235885eeaa" hidden="1">#REF!</definedName>
    <definedName name="MLNK841664ff23cc42b39e8a4c3266e1a827" hidden="1">#REF!</definedName>
    <definedName name="MLNK84773d1f683245a480f2f0118b820f25" hidden="1">#REF!</definedName>
    <definedName name="MLNK84a9be7a726a4c1c9494057ddc93f51c" hidden="1">#REF!</definedName>
    <definedName name="MLNK84c9f1b27e4f4f16bacad2f7b9480ade" hidden="1">#REF!</definedName>
    <definedName name="MLNK84cd3e88d550472c848a0813cad98a26" hidden="1">#REF!</definedName>
    <definedName name="MLNK84ebd9a56dc347a2adadc80a72aa991a" hidden="1">#REF!</definedName>
    <definedName name="MLNK84f059b6f6e44c9c8866f0c538ee1fe3" hidden="1">#REF!</definedName>
    <definedName name="MLNK85c8ff615e824a7b8ff112d6af42bbd0" hidden="1">#REF!</definedName>
    <definedName name="MLNK85dff8f0261342d5b190038973c8f394" hidden="1">#REF!</definedName>
    <definedName name="MLNK85f82849c43944049c4d69468380e3be" hidden="1">#REF!</definedName>
    <definedName name="MLNK8610e9ebaf36448f983c59737f05588a" hidden="1">#REF!</definedName>
    <definedName name="MLNK8661c6bc10274f13a92ebc9b6d2f1ca6" hidden="1">#REF!</definedName>
    <definedName name="MLNK8687659297f948a09f8af60eb1800e24" hidden="1">#REF!</definedName>
    <definedName name="MLNK870a4dce891e4c77bcc78332b2a6af60" hidden="1">#REF!</definedName>
    <definedName name="MLNK870af76d770543ab8312113e8424834d" hidden="1">#REF!</definedName>
    <definedName name="MLNK873bcc16e66b47d0aed4d6864204ff6d" hidden="1">#REF!</definedName>
    <definedName name="MLNK873ca2076951417da71834829ba72938" hidden="1">#REF!</definedName>
    <definedName name="MLNK8754f33429f0489eb160f9793512eaf8" hidden="1">#REF!</definedName>
    <definedName name="MLNK890a0701aaf0462a841d010932ba9177" hidden="1">#REF!</definedName>
    <definedName name="MLNK89272b3a07ea4d148851205e4160169c" hidden="1">#REF!</definedName>
    <definedName name="MLNK89681c730d564deb89ea7d5186af29fc" hidden="1">#REF!</definedName>
    <definedName name="MLNK89a8fcd864ac40a9810366cadc3143f0" hidden="1">#REF!</definedName>
    <definedName name="MLNK89f1faf491fa4947b198ede0e7986b10" hidden="1">#REF!</definedName>
    <definedName name="MLNK89f55b028e9e4b12b54f8772ed08899b" hidden="1">#REF!</definedName>
    <definedName name="MLNK8a6d19cff0824e8e815d48f33c1d605f" hidden="1">#REF!</definedName>
    <definedName name="MLNK8ad252399ff44802932b060afbbcbdbf" hidden="1">#REF!</definedName>
    <definedName name="MLNK8b3defa156d04ce3aaaecd1f1326568f" hidden="1">#REF!</definedName>
    <definedName name="MLNK8c08e7d6a46044c1a9d8727598725bd8" hidden="1">#REF!</definedName>
    <definedName name="MLNK8c211216483041a3894c347ba78a62f2" hidden="1">#REF!</definedName>
    <definedName name="MLNK8c482ef984eb42b4a7a308767e258c4f" hidden="1">#REF!</definedName>
    <definedName name="MLNK8c54e4354ed6410384b433ea6f6018d1" hidden="1">#REF!</definedName>
    <definedName name="MLNK8c9f927ea27c4b59be38468d87563f02" hidden="1">#REF!</definedName>
    <definedName name="MLNK8d52c244c28343de9cfb6e464870e152" hidden="1">#REF!</definedName>
    <definedName name="MLNK8d64b00cdc8e4f23b01b1f715e753917" hidden="1">#REF!</definedName>
    <definedName name="MLNK8ddc20535a924f74b43e759c0aac4e9d" hidden="1">#REF!</definedName>
    <definedName name="MLNK8e6ba0de0efe464180017891aa429e28" hidden="1">#REF!</definedName>
    <definedName name="MLNK8f4b1304456a42009d452b3d86c6d96f" hidden="1">#REF!</definedName>
    <definedName name="MLNK8fad14bf678d4da8a88ca58847e4b79c" hidden="1">#REF!</definedName>
    <definedName name="MLNK8fc4b2e1680942558fe02a1eadd1b5fc" hidden="1">#REF!</definedName>
    <definedName name="MLNK9047787c252b4edc8e8440ad9dd60154" hidden="1">#REF!</definedName>
    <definedName name="MLNK909f5e15bc9c4a4ba8bfd723d0732930" hidden="1">#REF!</definedName>
    <definedName name="MLNK90f0ab5c731d4100832ff5311dcbd106" hidden="1">#REF!</definedName>
    <definedName name="MLNK910f030793844699bfcde2cd38d83514" hidden="1">#REF!</definedName>
    <definedName name="MLNK91250d0ea7104a11a831d38ea38fa6e9" hidden="1">#REF!</definedName>
    <definedName name="MLNK912f39b5fc6f47568f60a0d7cb143a17" hidden="1">#REF!</definedName>
    <definedName name="MLNK912fa52d4b584f1ea79565630450040c" hidden="1">#REF!</definedName>
    <definedName name="MLNK9162e1eba0984c70b8ae6d0f05158e51" hidden="1">#REF!</definedName>
    <definedName name="MLNK91af48740e6d4b78a331db4f09e20608" hidden="1">#REF!</definedName>
    <definedName name="MLNK91cb185ea72445c4b31baf0b1477829c" hidden="1">#REF!</definedName>
    <definedName name="MLNK9285aeca92e6437ba06237f8822f4ebb" hidden="1">#REF!</definedName>
    <definedName name="MLNK9297fdcb17b14499a3fba3b9ab45f5b4" hidden="1">#REF!</definedName>
    <definedName name="MLNK92d876ede3ab47088e4089a03a2815f7" hidden="1">#REF!</definedName>
    <definedName name="MLNK92e11ab3afe94bc28fce777fe2d7b8eb" hidden="1">#REF!</definedName>
    <definedName name="MLNK93940355088e4b63bcf0bcf4818938f6" hidden="1">#REF!</definedName>
    <definedName name="MLNK93a7a6e6c7cd4556a167a2f3e0de89ca" hidden="1">#REF!</definedName>
    <definedName name="MLNK93e511beb4d44546b9f4afdfbb5df6d0" hidden="1">#REF!</definedName>
    <definedName name="MLNK93ef32698b3c43debeaace1df1dd8a32" hidden="1">#REF!</definedName>
    <definedName name="MLNK9468bd9912594006994907b97a48a87b" hidden="1">#REF!</definedName>
    <definedName name="MLNK94a83c3c94c44698b496a71e60b2276e" hidden="1">#REF!</definedName>
    <definedName name="MLNK952859ae62374fbea761521be8a7666e" hidden="1">#REF!</definedName>
    <definedName name="MLNK9544ed49221b4e57b31dfa21d0be107e" hidden="1">#REF!</definedName>
    <definedName name="MLNK95a0878af0d34336957b0651f4079618" hidden="1">#REF!</definedName>
    <definedName name="MLNK95c3a7f17d7345bd8b109eb9c77f4899" hidden="1">#REF!</definedName>
    <definedName name="MLNK9663e154cd8448c8875b3601f4d75a6a" hidden="1">#REF!</definedName>
    <definedName name="MLNK96666c45a3234bf8a349e72baa0d6fe2" hidden="1">#REF!</definedName>
    <definedName name="MLNK96cbe8d3d86f4c319bd57602b6fdd263" hidden="1">#REF!</definedName>
    <definedName name="MLNK9718ee07d4da4c5687a3c5850e04faf9" hidden="1">#REF!</definedName>
    <definedName name="MLNK972fd68aa534478e80183ebc480916cc" hidden="1">#REF!</definedName>
    <definedName name="MLNK9747872ca2d947e1a9cd8bda027d581a" hidden="1">#REF!</definedName>
    <definedName name="MLNK9788f9b5ba2b4acf8d02d67a192e82e4" hidden="1">#REF!</definedName>
    <definedName name="MLNK979bd14a03ee43088326de3b9c580c2d" hidden="1">#REF!</definedName>
    <definedName name="MLNK97d3c7ff86374cabbbdfd1b2837cd7a3" hidden="1">#REF!</definedName>
    <definedName name="MLNK98070c48147d413294ebd06684642e84" hidden="1">#REF!</definedName>
    <definedName name="MLNK981f568dc854405a8eec87032010dbef" hidden="1">#REF!</definedName>
    <definedName name="MLNK985a0e6569984bc8a24fe284a11c3c38" hidden="1">#REF!</definedName>
    <definedName name="MLNK988d7977b2ee4443b51ba994dac49f13" hidden="1">#REF!</definedName>
    <definedName name="MLNK98ac18b140294d2590867ffbeda8a1eb" hidden="1">#REF!</definedName>
    <definedName name="MLNK99c1750ac4f447dabceb744f22aba23b" hidden="1">#REF!</definedName>
    <definedName name="MLNK9a3899295f8b4493bf9d6c44c5a7e912" hidden="1">#REF!</definedName>
    <definedName name="MLNK9a4280a413f34bba816e084b2491bd69" hidden="1">#REF!</definedName>
    <definedName name="MLNK9a61fab6b58e46bab5ddcb43e4a9c3f1" hidden="1">#REF!</definedName>
    <definedName name="MLNK9af22075d95e4f5db9feb51b36024f8d" hidden="1">#REF!</definedName>
    <definedName name="MLNK9b86abb49463400d8742a617ade99567" hidden="1">#REF!</definedName>
    <definedName name="MLNK9c478cf1b7d34c2b8e2a95b30f2f9221" hidden="1">#REF!</definedName>
    <definedName name="MLNK9ccc33232bff402992966a671b2710af" hidden="1">#REF!</definedName>
    <definedName name="MLNK9cf0a29e4b0e4965a03dc5d796d346d9" hidden="1">#REF!</definedName>
    <definedName name="MLNK9d0258c6522d47148884d39abe75e40a" hidden="1">#REF!</definedName>
    <definedName name="MLNK9d735e41f39246ceb0a565065bac64da" hidden="1">#REF!</definedName>
    <definedName name="MLNK9d943bd702ed402bbf48aaeaec074aa6" hidden="1">#REF!</definedName>
    <definedName name="MLNK9df960c01b4044cab4da28df81e603d7" hidden="1">#REF!</definedName>
    <definedName name="MLNKa0ae902a108b4e16b08be2b6b06e13b7" hidden="1">#REF!</definedName>
    <definedName name="MLNKa0c2b31774ba4dce920a8802fea14c18" hidden="1">#REF!</definedName>
    <definedName name="MLNKa0fcc39dc43f468db2b0e746b09bd829" hidden="1">#REF!</definedName>
    <definedName name="MLNKa17cc7dbe29b4ae282dd02f9f6c22bf4" hidden="1">#REF!</definedName>
    <definedName name="MLNKa192b637744b4e289a223e444006300d" hidden="1">#REF!</definedName>
    <definedName name="MLNKa1f0f238703f44088d7c513330f61cb1" hidden="1">#REF!</definedName>
    <definedName name="MLNKa1fe9b7eaa234c6c9fe8ed91d33b9623" hidden="1">#REF!</definedName>
    <definedName name="MLNKa22c94dfe6054206b23c9497c69c9e23" hidden="1">#REF!</definedName>
    <definedName name="MLNKa23ee8ccb6264e29a67b3df89544bde0" hidden="1">#REF!</definedName>
    <definedName name="MLNKa2c3fd1f20e24950a1d5b8361b21a60f" hidden="1">#REF!</definedName>
    <definedName name="MLNKa2fc216a24f6472687826197858dfa93" hidden="1">#REF!</definedName>
    <definedName name="MLNKa387649299624eb8942001ddc90218f6" hidden="1">#REF!</definedName>
    <definedName name="MLNKa3ee6d5a1f704e4aa79402d92e3a1926" hidden="1">#REF!</definedName>
    <definedName name="MLNKa42340bb594a49c0a4dd46ce51fd5b5c" hidden="1">#REF!</definedName>
    <definedName name="MLNKa44d884083284436a02fc80df4a8d39a" hidden="1">#REF!</definedName>
    <definedName name="MLNKa45723971c7d47ecbc0babb577b913e7" hidden="1">#REF!</definedName>
    <definedName name="MLNKa45972dad4ab4c90b7c028dc9ab600e7" hidden="1">#REF!</definedName>
    <definedName name="MLNKa48e29cd0604447f91105d8b75cf29dc" hidden="1">#REF!</definedName>
    <definedName name="MLNKa4b672b570be47be836f3d9c597888db" hidden="1">#REF!</definedName>
    <definedName name="MLNKa4d4a2a08e654f59afb1d127aa6e743e" hidden="1">#REF!</definedName>
    <definedName name="MLNKa4db0f65fe024396bee47f615f1e5cbb" hidden="1">#REF!</definedName>
    <definedName name="MLNKa5d3401f122d4a25b0a3e8602e5e3288" hidden="1">#REF!</definedName>
    <definedName name="MLNKa6c5c0d7dce541cd86ddb3b02276b9bc" hidden="1">#REF!</definedName>
    <definedName name="MLNKa77a8329698042ec89a501f7de41138e" hidden="1">#REF!</definedName>
    <definedName name="MLNKa77c337d535146e0a5ebe1aeb067e2a4" hidden="1">#REF!</definedName>
    <definedName name="MLNKa7ae6bff8f7347d0b17e74c3a71dd15d" hidden="1">#REF!</definedName>
    <definedName name="MLNKa7ece477d7844469b42b7777cf2a87e9" hidden="1">#REF!</definedName>
    <definedName name="MLNKa8655089664a4475b4facca9d1ef378c" hidden="1">#REF!</definedName>
    <definedName name="MLNKa8c05957989b4862a8729d8a7b2020cf" hidden="1">#REF!</definedName>
    <definedName name="MLNKa8c5d9edd8b4407d9c9ddfcfbdbfc60d" hidden="1">#REF!</definedName>
    <definedName name="MLNKa9084d9ec95f493d9b8259b4eadf2ba1" hidden="1">#REF!</definedName>
    <definedName name="MLNKa9b33d2e546c43d8a6628eaac985b531" hidden="1">#REF!</definedName>
    <definedName name="MLNKaa21ba044a1a4c1ab5d3eb18702ae349" hidden="1">#REF!</definedName>
    <definedName name="MLNKaad4cc26533945528731970479375f3c" hidden="1">#REF!</definedName>
    <definedName name="MLNKab0ed51e25b84bf0859b33ae656e92e9" hidden="1">#REF!</definedName>
    <definedName name="MLNKabc851d2e71a4b169df77ca8c59cc436" hidden="1">#REF!</definedName>
    <definedName name="MLNKabfb554dc96d45a8b63014c4ba4b7d1a" hidden="1">#REF!</definedName>
    <definedName name="MLNKac4a7df26efc47b4aeebb370b7615842" hidden="1">#REF!</definedName>
    <definedName name="MLNKaccefef38e8b49c1bb3dfed81c26fb30" hidden="1">#REF!</definedName>
    <definedName name="MLNKad05f265291f4975893c79a88c054e39" hidden="1">#REF!</definedName>
    <definedName name="MLNKad765a75adb6435e8d16096d6f9e1f50" hidden="1">#REF!</definedName>
    <definedName name="MLNKad88da0ac56b47a585b41df6f0519d16" hidden="1">#REF!</definedName>
    <definedName name="MLNKadb3d8a668d640b198cc18d2e10928c4" hidden="1">#REF!</definedName>
    <definedName name="MLNKadc6de8855f64a00a3233acbe2e90dc7" hidden="1">#REF!</definedName>
    <definedName name="MLNKae0a7d8dd18e42408d49287e9ee35c5c" hidden="1">#REF!</definedName>
    <definedName name="MLNKae1fe53a02c542d7aad578c991b00b6a" hidden="1">#REF!</definedName>
    <definedName name="MLNKae524959f8124a56acf2490d31b4c5ec" hidden="1">#REF!</definedName>
    <definedName name="MLNKae71e564085f4ecbab101ecbe14e8b5e" hidden="1">#REF!</definedName>
    <definedName name="MLNKae7ebe3c221c4e13b3b2a4a088c53aff" hidden="1">#REF!</definedName>
    <definedName name="MLNKae901bc205dd4f888470b20a4523325f" hidden="1">#REF!</definedName>
    <definedName name="MLNKaefe9e6688e8481d93eabc312f101424" hidden="1">#REF!</definedName>
    <definedName name="MLNKaeff642a2df3440d9bd0a27bd97c14e2" hidden="1">#REF!</definedName>
    <definedName name="MLNKaf07cb41ce1546fd9f5930a5323b8b9b" hidden="1">#REF!</definedName>
    <definedName name="MLNKb052be793cd94d38b9b5f6e14f9030ca" hidden="1">#REF!</definedName>
    <definedName name="MLNKb09940fe64e54305a99cbb8529dbc043" hidden="1">#REF!</definedName>
    <definedName name="MLNKb0e8c4cff236437289856c5437258fe9" hidden="1">#REF!</definedName>
    <definedName name="MLNKb0fa831f584a46fd8c9e0593945da823" hidden="1">#REF!</definedName>
    <definedName name="MLNKb12c760203154050ba81766fd8299922" hidden="1">#REF!</definedName>
    <definedName name="MLNKb13b17e30bf14a95bcf90f9f13a32be5" hidden="1">#REF!</definedName>
    <definedName name="MLNKb16999e1d1704aadbecacf8236b7e0d4" hidden="1">#REF!</definedName>
    <definedName name="MLNKb17ee05277564832a40202d5b60a0c3a" hidden="1">#REF!</definedName>
    <definedName name="MLNKb184849c7fef4625841082709b4926e3" hidden="1">#REF!</definedName>
    <definedName name="MLNKb18a2cff0413473095db18ac2658922e" hidden="1">#REF!</definedName>
    <definedName name="MLNKb194aa769e6841168184b17a81871352" hidden="1">#REF!</definedName>
    <definedName name="MLNKb1cbd3b27d3f4f4e9ddd0ff3377323c4" hidden="1">#REF!</definedName>
    <definedName name="MLNKb1f6f88fa188401f8c369eb3104e499a" hidden="1">#REF!</definedName>
    <definedName name="MLNKb258cb039e394fceaf82f93056f4235a" hidden="1">#REF!</definedName>
    <definedName name="MLNKb2661c9bb55c49f581b67cace6166972" hidden="1">#REF!</definedName>
    <definedName name="MLNKb2ab9f43704e471ab7e9afe1b34d2b43" hidden="1">#REF!</definedName>
    <definedName name="MLNKb3089a9072164748bdaada2707faead0" hidden="1">#REF!</definedName>
    <definedName name="MLNKb3d39fcfe7e64f3ba9666e3216dbdca6" hidden="1">#REF!</definedName>
    <definedName name="MLNKb3d806326ce648199eafa7a5b36fec0c" hidden="1">#REF!</definedName>
    <definedName name="MLNKb40cb8a3150b4837ad25638ec27f8890" hidden="1">#REF!</definedName>
    <definedName name="MLNKb4a79e0cf13a478eaaee7788d43e5274" hidden="1">#REF!</definedName>
    <definedName name="MLNKb4d0f6aa2e3a4b53aa3edf93880ebe58" hidden="1">#REF!</definedName>
    <definedName name="MLNKb50a23f675bb4d259c591eb1448a0099" hidden="1">#REF!</definedName>
    <definedName name="MLNKb51f8914b8b74e2d914daaffbd5d88be" hidden="1">#REF!</definedName>
    <definedName name="MLNKb520baa0903740f1acf0a2c55894d1e8" hidden="1">#REF!</definedName>
    <definedName name="MLNKb565bd9969d0469fb24a498b99c09fd6" hidden="1">#REF!</definedName>
    <definedName name="MLNKb59dcc5dc9cc49d4af7df2c6fa867aed" hidden="1">#REF!</definedName>
    <definedName name="MLNKb5cc2c6a182642feadb482dd962216c3" hidden="1">#REF!</definedName>
    <definedName name="MLNKb5fef88b12d44df7b8181e2f11dfbc7d" hidden="1">#REF!</definedName>
    <definedName name="MLNKb6134fbab73e4f91ae2ba27f7a3d5144" hidden="1">#REF!</definedName>
    <definedName name="MLNKb618fcea0afe44f7b0d934ff28fee4fc" hidden="1">#REF!</definedName>
    <definedName name="MLNKb69027894f7e42dcbf6a9e5acf3d10fb" hidden="1">#REF!</definedName>
    <definedName name="MLNKb6a38135e8124780b55a7966ff26c739" hidden="1">#REF!</definedName>
    <definedName name="MLNKb6bb58d5d56f4ee694d6166c82154803" hidden="1">#REF!</definedName>
    <definedName name="MLNKb6ee936de1f7493386840fd63ffec00f" hidden="1">#REF!</definedName>
    <definedName name="MLNKb7127a7aa8a8487d8c35f35a37e8249c" hidden="1">#REF!</definedName>
    <definedName name="MLNKb78efad1abdd4af38c4f354fde0a4f16" hidden="1">#REF!</definedName>
    <definedName name="MLNKb7a6fdb1e4e6451f998caa85fffef4db" hidden="1">#REF!</definedName>
    <definedName name="MLNKb7ad9646cd884a76ad7e27a7ac7f841c" hidden="1">#REF!</definedName>
    <definedName name="MLNKb7db681aa8f940f69081030352ce6cc3" hidden="1">#REF!</definedName>
    <definedName name="MLNKb8e13ce310484fe697123b887d0818bd" hidden="1">#REF!</definedName>
    <definedName name="MLNKb9133cdc73b9482e8c433a1c4d587461" hidden="1">#REF!</definedName>
    <definedName name="MLNKb994d4e79c554fb4885e79873aec9a47" hidden="1">#REF!</definedName>
    <definedName name="MLNKb99d607f358544b18f74dc11a8af91b5" hidden="1">#REF!</definedName>
    <definedName name="MLNKb9d51c23b77c41aea30a586dbecfe65e" hidden="1">#REF!</definedName>
    <definedName name="MLNKba2002bce5ff40888f1b2cc1a11cf19a" hidden="1">#REF!</definedName>
    <definedName name="MLNKba31821e0f84407cbd0e35f9f3bec4e7" hidden="1">#REF!</definedName>
    <definedName name="MLNKba4debd06f084f8b94fb7581e5f87a84" hidden="1">#REF!</definedName>
    <definedName name="MLNKba981e74753142aea4032d6b89fd7837" hidden="1">#REF!</definedName>
    <definedName name="MLNKbac9c61f1dad4924a500734eafa43a00" hidden="1">#REF!</definedName>
    <definedName name="MLNKbb13fd7b300d45c6a09a43f93f741ec2" hidden="1">#REF!</definedName>
    <definedName name="MLNKbb9856508acb454693540acec1a4440c" hidden="1">#REF!</definedName>
    <definedName name="MLNKbbd225911ab04fae8770bc9332cb8cf8" hidden="1">#REF!</definedName>
    <definedName name="MLNKbbd90f25b3ad442481f268871bf8231a" hidden="1">#REF!</definedName>
    <definedName name="MLNKbc4a777be6df4b1b978b25e7149e2d3b" hidden="1">#REF!</definedName>
    <definedName name="MLNKbc999b33e3d54e2ea0b1edc93d516961" hidden="1">#REF!</definedName>
    <definedName name="MLNKbd53389bb4cc4a57a5b20fb32bd4a3f3" hidden="1">#REF!</definedName>
    <definedName name="MLNKbeb6fc728d00406b824f90a9c1931f2d" hidden="1">#REF!</definedName>
    <definedName name="MLNKbf84f555f42648258d817b5952c8ce67" hidden="1">#REF!</definedName>
    <definedName name="MLNKbfa15bdd11e34124ac527c2826f4dac9" hidden="1">#REF!</definedName>
    <definedName name="MLNKbfb2737b865e4b159a3613f0550bfb72" hidden="1">#REF!</definedName>
    <definedName name="MLNKbfcb0aac9c74425e992ea8b83764542c" hidden="1">#REF!</definedName>
    <definedName name="MLNKc06c153f528e4920bf1ade38253c5a76" hidden="1">#REF!</definedName>
    <definedName name="MLNKc0879dfdc8b04f9694cb94b1a564bf78" hidden="1">#REF!</definedName>
    <definedName name="MLNKc1219b23350a4dfead7a0a2e2b528b4d" hidden="1">#REF!</definedName>
    <definedName name="MLNKc151b1b39dab41c2977e8f48b68ae637" hidden="1">#REF!</definedName>
    <definedName name="MLNKc1bf375735ed4de7ba86baf0113541fb" hidden="1">#REF!</definedName>
    <definedName name="MLNKc1d7319c490f4391adae9b46df1913a7" hidden="1">#REF!</definedName>
    <definedName name="MLNKc21830b63c284880ba7fef8603cc2f92" hidden="1">#REF!</definedName>
    <definedName name="MLNKc237b76d247e40aa89bed166fd2f13f0" hidden="1">#REF!</definedName>
    <definedName name="MLNKc24b22cd8a58461fabb7e3acdfba4679" hidden="1">#REF!</definedName>
    <definedName name="MLNKc32264bb1a8349e7956e41b8a9a6a411" hidden="1">#REF!</definedName>
    <definedName name="MLNKc3a84011083a4edd97354afa4e2d7d3f" hidden="1">#REF!</definedName>
    <definedName name="MLNKc49aac81b3fb4830ad41f7f60f158e78" hidden="1">#REF!</definedName>
    <definedName name="MLNKc4c718459f9043158c19f59dffde209a" hidden="1">#REF!</definedName>
    <definedName name="MLNKc4d2dcbdfe5e4c27aaa02acae92e8df1" hidden="1">#REF!</definedName>
    <definedName name="MLNKc50b39da22214d879a2cf7e8ec05f9c8" hidden="1">#REF!</definedName>
    <definedName name="MLNKc5115078a4a1454dbe303b3c841b1462" hidden="1">#REF!</definedName>
    <definedName name="MLNKc54cd16f71de4ee9b3f3fab104c9bc64" hidden="1">#REF!</definedName>
    <definedName name="MLNKc55d3f25c1e042eb9c20cd62f418bf28" hidden="1">#REF!</definedName>
    <definedName name="MLNKc5a99d67cdff40ebb3f0457683dcb9b1" hidden="1">#REF!</definedName>
    <definedName name="MLNKc5b66dfe62074dc2b472b3c6afd923b4" hidden="1">#REF!</definedName>
    <definedName name="MLNKc5da84d7a2514675860be0a17f64a2ba" hidden="1">#REF!</definedName>
    <definedName name="MLNKc609ea777d1f4760b4b1d4eeadd23027" hidden="1">#REF!</definedName>
    <definedName name="MLNKc621ab4d30be4f6d8eb9c89990931adf" hidden="1">#REF!</definedName>
    <definedName name="MLNKc6815fbb6c3146bbba83747e9cf792f1" hidden="1">#REF!</definedName>
    <definedName name="MLNKc6aa72d36db645b5a56a9f8681678507" hidden="1">#REF!</definedName>
    <definedName name="MLNKc6ad35f8a4b0458aad576d483f526659" hidden="1">#REF!</definedName>
    <definedName name="MLNKc6e414cc8c18404989d6beaccae23e71" hidden="1">#REF!</definedName>
    <definedName name="MLNKc6ec98d2396e4b0f8fe750307ad9ffd7" hidden="1">#REF!</definedName>
    <definedName name="MLNKc6fbd4cc0abb4f57912094997e1b34e4" hidden="1">#REF!</definedName>
    <definedName name="MLNKc71c83d16f54407d8cbe9dc24093ad27" hidden="1">#REF!</definedName>
    <definedName name="MLNKc72569e8262c42dc9b11c44e0895efd3" hidden="1">#REF!</definedName>
    <definedName name="MLNKc7959c67cd70422f828a869713dd49bc" hidden="1">#REF!</definedName>
    <definedName name="MLNKc8141c98c5904d71b93b2dd8fe5d0a79" hidden="1">#REF!</definedName>
    <definedName name="MLNKc8209add72bb4877b5e46b675b0a4715" hidden="1">#REF!</definedName>
    <definedName name="MLNKca05dd47bae54872af0cf008dc348d51" hidden="1">#REF!</definedName>
    <definedName name="MLNKca1a0474980540028ad3a7d2a6e1de9d" hidden="1">#REF!</definedName>
    <definedName name="MLNKcb21e9948dab4ab9864180958dde3e55" hidden="1">#REF!</definedName>
    <definedName name="MLNKcb571ca521d94cc28f1eac4ee75d7ea6" hidden="1">#REF!</definedName>
    <definedName name="MLNKcb577d2da33b43ccb748832f95c1a448" hidden="1">#REF!</definedName>
    <definedName name="MLNKcbaf7fe83a7a4a5badc436141e3a7965" hidden="1">#REF!</definedName>
    <definedName name="MLNKcbc7d44ba291422282d43d8cc6d2048c" hidden="1">#REF!</definedName>
    <definedName name="MLNKcc014f9b1d6b4be287c71f808d46e624" hidden="1">#REF!</definedName>
    <definedName name="MLNKcc52147872a94f5a926990dfdc239c75" hidden="1">#REF!</definedName>
    <definedName name="MLNKcc550514738a4493857eed29fe1752c8" hidden="1">#REF!</definedName>
    <definedName name="MLNKcd89e237ec714ae89a082716296417ec" hidden="1">#REF!</definedName>
    <definedName name="MLNKcdad83fb764342b58847712a0c6e8b4e" hidden="1">#REF!</definedName>
    <definedName name="MLNKce44301d3118493a8df2ee15cd50a409" hidden="1">#REF!</definedName>
    <definedName name="MLNKce65ad9a377c4be58276bd87a443ccb8" hidden="1">#REF!</definedName>
    <definedName name="MLNKce854ad35a5e43d19265a362e6506696" hidden="1">#REF!</definedName>
    <definedName name="MLNKcea40118ec194fa6844796c79eb82fcc" hidden="1">#REF!</definedName>
    <definedName name="MLNKcf5e182aa2f5417cb5bc27a161f1bd92" hidden="1">#REF!</definedName>
    <definedName name="MLNKcf8c009e003e46b087e0129d0a78829d" hidden="1">#REF!</definedName>
    <definedName name="MLNKcfa0d5f6eb3f4b24b273ed4990e545d7" hidden="1">#REF!</definedName>
    <definedName name="MLNKd075f383e29e466d8ce410f565538527" hidden="1">#REF!</definedName>
    <definedName name="MLNKd0926686fc0348eb8738c6ae04263ba9" hidden="1">#REF!</definedName>
    <definedName name="MLNKd103b481054348d4891c99da8246a603" hidden="1">#REF!</definedName>
    <definedName name="MLNKd136389840f04eeca8f98641d93ef127" hidden="1">#REF!</definedName>
    <definedName name="MLNKd19d372ea6814513b21945610cbafea5" hidden="1">#REF!</definedName>
    <definedName name="MLNKd1cbd97d7bf5423c92c859bead8e0357" hidden="1">#REF!</definedName>
    <definedName name="MLNKd1cf7c6f59124fb696892f91e105c706" hidden="1">#REF!</definedName>
    <definedName name="MLNKd23b3ff5b57244a199a3f34cd152e5a6" hidden="1">#REF!</definedName>
    <definedName name="MLNKd23f58fdca0a4fb9bac2a331beb21c30" hidden="1">#REF!</definedName>
    <definedName name="MLNKd291c778a8e94890a90b0419feb1931a" hidden="1">#REF!</definedName>
    <definedName name="MLNKd2bf7e4156354e25812b5d6dc735d01e" hidden="1">#REF!</definedName>
    <definedName name="MLNKd2c0060d729c4e58aaaeb27d075f78cb" hidden="1">#REF!</definedName>
    <definedName name="MLNKd3296e7819e04d1094bae05bfa91a9c9" hidden="1">#REF!</definedName>
    <definedName name="MLNKd32d8e8c585a42a0b83775236b16aa77" hidden="1">#REF!</definedName>
    <definedName name="MLNKd39b047266a34cdea7a48b8e39322da5" hidden="1">#REF!</definedName>
    <definedName name="MLNKd440f6f243874007953d71952106cf25" hidden="1">#REF!</definedName>
    <definedName name="MLNKd459fe5c2e6645a9802e3ea0c1324ed5" hidden="1">#REF!</definedName>
    <definedName name="MLNKd47b9d0f8b7c4059aeb106a191d258a7" hidden="1">#REF!</definedName>
    <definedName name="MLNKd4d4e4aadc2944f599b3c2313cc93bda" hidden="1">#REF!</definedName>
    <definedName name="MLNKd4d86818ab5949fb9ef9c308ecbb2443" hidden="1">#REF!</definedName>
    <definedName name="MLNKd5c822f29e6647ddbd116b8cd96715a2" hidden="1">#REF!</definedName>
    <definedName name="MLNKd5d7a00d585e463794ba032bf88b22ce" hidden="1">#REF!</definedName>
    <definedName name="MLNKd61bc4d464bf45febc23fd33332abcaf" hidden="1">#REF!</definedName>
    <definedName name="MLNKd64b48281dbc405da6fe340f87641cf6" hidden="1">#REF!</definedName>
    <definedName name="MLNKd6750e5f47ed4e3e9ba9a1354c676a07" hidden="1">#REF!</definedName>
    <definedName name="MLNKd687ec91c88746f9916eac06855713d5" hidden="1">#REF!</definedName>
    <definedName name="MLNKd6d9b727bc7348b8a4b2d29f2c557564" hidden="1">#REF!</definedName>
    <definedName name="MLNKd7445b0dc54848bcbb8d331b361cc2b9" hidden="1">#REF!</definedName>
    <definedName name="MLNKd74c92ca24d447e3a868b328c8cd7b26" hidden="1">#REF!</definedName>
    <definedName name="MLNKd76bdba8988f47daa4dc84f295f87dbb" hidden="1">#REF!</definedName>
    <definedName name="MLNKd793a6c60b6e45e298296b6d5f101af6" hidden="1">#REF!</definedName>
    <definedName name="MLNKd7b05ac4c00b4b34a5553879078fc8d4" hidden="1">#REF!</definedName>
    <definedName name="MLNKd7d671e2d5fd4af6abc225ef08c18af9" hidden="1">#REF!</definedName>
    <definedName name="MLNKd870c6af732c4154b4e2d80102d8bfb1" hidden="1">#REF!</definedName>
    <definedName name="MLNKd8c40261b36d46e49fa09cb87304bea8" hidden="1">#REF!</definedName>
    <definedName name="MLNKd8d6294d48fc47408bf4d330fd16150a" hidden="1">#REF!</definedName>
    <definedName name="MLNKd921c4ea51c5472d9d350dd83bc9dcc9" hidden="1">#REF!</definedName>
    <definedName name="MLNKd9d2498a52b442b99dd91ce036cbad29" hidden="1">#REF!</definedName>
    <definedName name="MLNKda23d204271c4c1b9098c93ae550c690" hidden="1">#REF!</definedName>
    <definedName name="MLNKda8b0b3f74d54bfabf10447ea01bf60e" hidden="1">#REF!</definedName>
    <definedName name="MLNKdaccc4f32dc248da84e4362448c93330" hidden="1">#REF!</definedName>
    <definedName name="MLNKdb55b84a6a67432782b5736170de77dd" hidden="1">#REF!</definedName>
    <definedName name="MLNKdbcdff1e38494d089e4092498ad36135" hidden="1">#REF!</definedName>
    <definedName name="MLNKdc283b4a197a43d2b3ac7760090af07e" hidden="1">#REF!</definedName>
    <definedName name="MLNKdc448c30ac454bf0856b6756fdd81000" hidden="1">#REF!</definedName>
    <definedName name="MLNKdcb80ff14b0c4587be4476f98c2cecf2" hidden="1">#REF!</definedName>
    <definedName name="MLNKdcbe7618385b43ee923446decf39574a" hidden="1">#REF!</definedName>
    <definedName name="MLNKdd1e074c31a545f2b3b8a888cc2d42f7" hidden="1">#REF!</definedName>
    <definedName name="MLNKdd4ca808f31843f7bb2843c1fe21cd13" hidden="1">#REF!</definedName>
    <definedName name="MLNKdd962c6d8275434ca738b44c7c10d25d" hidden="1">#REF!</definedName>
    <definedName name="MLNKdde54808176546ea9f6bb478c8de8b0e" hidden="1">#REF!</definedName>
    <definedName name="MLNKddeb42e4e28940a8845c236a543a522a" hidden="1">#REF!</definedName>
    <definedName name="MLNKddfbdf1303fc45cc9778fc52bad6471b" hidden="1">#REF!</definedName>
    <definedName name="MLNKddffa5a7180f430eb73e95b356632bfb" hidden="1">#REF!</definedName>
    <definedName name="MLNKde83202d659e43daac24a4d0c80e8a80" hidden="1">#REF!</definedName>
    <definedName name="MLNKdee7ac6df8c24ed2b4335d337f6bc0c9" hidden="1">#REF!</definedName>
    <definedName name="MLNKdf015ba4bd474bc98c5c4cd267f54159" hidden="1">#REF!</definedName>
    <definedName name="MLNKe092e39a071144e993f07fc8a6b8983c" hidden="1">#REF!</definedName>
    <definedName name="MLNKe100d1d6399e43dcbc4e5616baaf9a61" hidden="1">#REF!</definedName>
    <definedName name="MLNKe13e550a34f34181a7e82644071dd7dc" hidden="1">#REF!</definedName>
    <definedName name="MLNKe2918bb2c83644a9a95cf8a5fc3eca23" hidden="1">#REF!</definedName>
    <definedName name="MLNKe2a0320dc2a3471282ac5528ec7e84ed" hidden="1">#REF!</definedName>
    <definedName name="MLNKe35af8f8b2c74f6ebaf5174ff8a85f36" hidden="1">#REF!</definedName>
    <definedName name="MLNKe4788c929bdc4f518258f482091aa811" hidden="1">#REF!</definedName>
    <definedName name="MLNKe4baeb89202643619622c9abaf8afbcb" hidden="1">#REF!</definedName>
    <definedName name="MLNKe539dfd080e343ecab0d41745f9ceccb" hidden="1">#REF!</definedName>
    <definedName name="MLNKe557014fa9d34633a13991ca7dc01480" hidden="1">#REF!</definedName>
    <definedName name="MLNKe5aaf7f15d0147b8beeaed6e11e68cfd" hidden="1">#REF!</definedName>
    <definedName name="MLNKe5e7f69c74844bcf9236864a406cfbbf" hidden="1">#REF!</definedName>
    <definedName name="MLNKe61e81ef706447dba330ef34055649d2" hidden="1">#REF!</definedName>
    <definedName name="MLNKe6385c39d8614d93bfe4877390c42848" hidden="1">#REF!</definedName>
    <definedName name="MLNKe653d77a62aa4ea6bbafd9d6b97430d4" hidden="1">#REF!</definedName>
    <definedName name="MLNKe6def3c1c7b148cdab8579771977f42b" hidden="1">#REF!</definedName>
    <definedName name="MLNKe70e6bde658e40e6b5a36c7fe8598ba4" hidden="1">#REF!</definedName>
    <definedName name="MLNKe72888e22fb9435eb8a30ca311aca5c4" hidden="1">#REF!</definedName>
    <definedName name="MLNKe7695d2c237b4d12b929d22214c01890" hidden="1">#REF!</definedName>
    <definedName name="MLNKe792bebe8cdf49f8b033682082d8513c" hidden="1">#REF!</definedName>
    <definedName name="MLNKe7d02bda4da943698d8b40126957dcce" hidden="1">#REF!</definedName>
    <definedName name="MLNKe7e90470eec74102b0c6d50e580146ea" hidden="1">#REF!</definedName>
    <definedName name="MLNKe8498c47367f4a93b9788d3aee2eefd8" hidden="1">#REF!</definedName>
    <definedName name="MLNKe8906bcfbc0347178e1ae58a9b09e172" hidden="1">#REF!</definedName>
    <definedName name="MLNKe8c0dafda7e14d5682eb36581b37549c" hidden="1">#REF!</definedName>
    <definedName name="MLNKe8c1c8205317489d8ebcb211052c4dc4" hidden="1">#REF!</definedName>
    <definedName name="MLNKe958aefc65554cbf8a324d6a101df39d" hidden="1">#REF!</definedName>
    <definedName name="MLNKe97c7c7a12064749a8395fd60eb011f6" hidden="1">#REF!</definedName>
    <definedName name="MLNKe9aff6c0c81e42eb9339df785ac832b9" hidden="1">#REF!</definedName>
    <definedName name="MLNKe9ee85875b564406a2bab7c1f6bef88a" hidden="1">#REF!</definedName>
    <definedName name="MLNKea295417c6974c318e5c6141676030da" hidden="1">#REF!</definedName>
    <definedName name="MLNKeb02d6fbf35b4def83c39ec9a49414e7" hidden="1">#REF!</definedName>
    <definedName name="MLNKeb248a610d074255ba3b2304cd71b788" hidden="1">#REF!</definedName>
    <definedName name="MLNKeb8484963809468b91e3aeb1c9e90cec" hidden="1">#REF!</definedName>
    <definedName name="MLNKeb9799d90d0340d2881551ed2e1d65b1" hidden="1">#REF!</definedName>
    <definedName name="MLNKebb8619f75074c27a593d8763911ea10" hidden="1">#REF!</definedName>
    <definedName name="MLNKebc17da88eb9432fbdb1412750528f55" hidden="1">#REF!</definedName>
    <definedName name="MLNKec42e282a35041438c2460f63e889c41" hidden="1">#REF!</definedName>
    <definedName name="MLNKec6d7d66c09042de8d0595b8435771c4" hidden="1">#REF!</definedName>
    <definedName name="MLNKecb088e1f7d44561a28d2d03939ced66" hidden="1">#REF!</definedName>
    <definedName name="MLNKecb96df877da4f48880f8bf7e9877e83" hidden="1">#REF!</definedName>
    <definedName name="MLNKece982458aea4be2a612ef0e8a95a6e6" hidden="1">#REF!</definedName>
    <definedName name="MLNKecfb0a51400c47b99c8814b0d0240646" hidden="1">#REF!</definedName>
    <definedName name="MLNKed3ce65946704ee9becfe43b72ba8dc3" hidden="1">#REF!</definedName>
    <definedName name="MLNKedb644abd211451382b8e986a614d89b" hidden="1">#REF!</definedName>
    <definedName name="MLNKedc07ea2f58c4c5eb45daca43e579a59" hidden="1">#REF!</definedName>
    <definedName name="MLNKee2b73a4059c4a0d8c32c2a87af76d5f" hidden="1">#REF!</definedName>
    <definedName name="MLNKee6cdcc88ccf42a8a1509833176f78a5" hidden="1">#REF!</definedName>
    <definedName name="MLNKee73059c49b448a48a6f0c834b8485c0" hidden="1">#REF!</definedName>
    <definedName name="MLNKef013691d8e1451ca3f221870e593d03" hidden="1">#REF!</definedName>
    <definedName name="MLNKef5d89418c764858b2625c0f110739fe" hidden="1">#REF!</definedName>
    <definedName name="MLNKef602fc1d99b4151a9da569f69b06c5d" hidden="1">#REF!</definedName>
    <definedName name="MLNKef9e2ae4f15149d3b72923f6978412c4" hidden="1">#REF!</definedName>
    <definedName name="MLNKf0773d3b06784d808a9a4ddb73662146" hidden="1">#REF!</definedName>
    <definedName name="MLNKf0b8c0b05d044760989017c608d60094" hidden="1">#REF!</definedName>
    <definedName name="MLNKf0d448121e8f464389eb3c5439dbe270" hidden="1">#REF!</definedName>
    <definedName name="MLNKf0d72dcdc3a9438d916d516e770cc4c1" hidden="1">#REF!</definedName>
    <definedName name="MLNKf0fc08dd85ad40428c4dcbb378dbe1ed" hidden="1">#REF!</definedName>
    <definedName name="MLNKf10a7aa5da94499c97440c71eb443837" hidden="1">#REF!</definedName>
    <definedName name="MLNKf124fbd165cc484cbcd3bc6f635425a5" hidden="1">#REF!</definedName>
    <definedName name="MLNKf1525832639c422c9c695bf118899092" hidden="1">#REF!</definedName>
    <definedName name="MLNKf16ba3105ba8490b849c0b96c4f579ac" hidden="1">#REF!</definedName>
    <definedName name="MLNKf16e88f2d6594ebc9f4ef239883f54db" hidden="1">#REF!</definedName>
    <definedName name="MLNKf17494f160034d4d8eeee8cf0988bf04" hidden="1">#REF!</definedName>
    <definedName name="MLNKf19531300d9d4c5383ae376bf04e3264" hidden="1">#REF!</definedName>
    <definedName name="MLNKf1a22cc0d8554ef29c91bff20d15f2c4" hidden="1">#REF!</definedName>
    <definedName name="MLNKf1a69f82e76d4443b9542bba6e80189c" hidden="1">#REF!</definedName>
    <definedName name="MLNKf1abcd87b4ec4ea6bae38c273c2f7a6f" hidden="1">#REF!</definedName>
    <definedName name="MLNKf2138b5037824e6298cbb9f31ec11607" hidden="1">#REF!</definedName>
    <definedName name="MLNKf248da91c95b4b5499c542e67bb89d43" hidden="1">#REF!</definedName>
    <definedName name="MLNKf2bfb026813d40faa24d0992c92d8a77" hidden="1">#REF!</definedName>
    <definedName name="MLNKf2c54717caf547238e659a7f3bfef01c" hidden="1">#REF!</definedName>
    <definedName name="MLNKf303da84c70b4318bf0b87533dd1db00" hidden="1">#REF!</definedName>
    <definedName name="MLNKf30c23e3f1ab45c68276bbb6f8ad2e20" hidden="1">#REF!</definedName>
    <definedName name="MLNKf3973d5335ea45bdb69d1dc952e269ee" hidden="1">#REF!</definedName>
    <definedName name="MLNKf3eb0a516f0a497f9cf60597410609cd" hidden="1">#REF!</definedName>
    <definedName name="MLNKf454a89d3b6447759ac6290faba4d84c" hidden="1">#REF!</definedName>
    <definedName name="MLNKf4728fc1a86f4d9bb5cd3ee53ec3a0eb" hidden="1">#REF!</definedName>
    <definedName name="MLNKf4d65b2242624b819e998591a1baa87b" hidden="1">#REF!</definedName>
    <definedName name="MLNKf50e56add05a4e3c99bc8f42461c62f7" hidden="1">#REF!</definedName>
    <definedName name="MLNKf56178f7b4c9463eab77914a68767cb5" hidden="1">#REF!</definedName>
    <definedName name="MLNKf584301b13044e4aa9d1c74c7dc52652" hidden="1">#REF!</definedName>
    <definedName name="MLNKf5ae6ece246c4966b34e63d38f2e23b5" hidden="1">#REF!</definedName>
    <definedName name="MLNKf68a24739a0241c8852f4a21cf94171c" hidden="1">#REF!</definedName>
    <definedName name="MLNKf6bc3b6871504357a3b39d478835de57" hidden="1">#REF!</definedName>
    <definedName name="MLNKf6e4b5b2e3984bc7ae8b6dbafc8138e2" hidden="1">#REF!</definedName>
    <definedName name="MLNKf6fbf7bc215c4eac867da2ce2549d5a0" hidden="1">#REF!</definedName>
    <definedName name="MLNKf72ed85a78c04d12b0d25593e6960871" hidden="1">#REF!</definedName>
    <definedName name="MLNKf771397a1dca4be0a7bd017f81eb8361" hidden="1">#REF!</definedName>
    <definedName name="MLNKf7951fc4cf384a88bf343839ff4ef18c" hidden="1">#REF!</definedName>
    <definedName name="MLNKf7f28ddcf59c4b73a4e067fc7426b9bd" hidden="1">#REF!</definedName>
    <definedName name="MLNKf8601eaac5df454cab5e1519e2013baa" hidden="1">#REF!</definedName>
    <definedName name="MLNKf8af411225dc4fa8bf33fa984b4d79bf" hidden="1">#REF!</definedName>
    <definedName name="MLNKf90133b24e1548b1abe074222c745546" hidden="1">#REF!</definedName>
    <definedName name="MLNKf91165de835c4765829f9c2eaada08f4" hidden="1">#REF!</definedName>
    <definedName name="MLNKf9267b4ccc9f43b49d26ac530f347545" hidden="1">#REF!</definedName>
    <definedName name="MLNKf9576edd7c604800a3984e9c09e661bb" hidden="1">#REF!</definedName>
    <definedName name="MLNKfa7dc9d8f54a4c4ea4e85813a2b0aa53" hidden="1">#REF!</definedName>
    <definedName name="MLNKfa9753faba60430980fe41ef6ddc0ae9" hidden="1">#REF!</definedName>
    <definedName name="MLNKfb39bf6ac1ed485d9c0a96c8b14e9159" hidden="1">#REF!</definedName>
    <definedName name="MLNKfb3d7e9d9d804f129ed5ddba605f9e72" hidden="1">#REF!</definedName>
    <definedName name="MLNKfba065ac481d4456843581f1e2807185" hidden="1">#REF!</definedName>
    <definedName name="MLNKfc06a353b7924b6d834fb0482424f885" hidden="1">#REF!</definedName>
    <definedName name="MLNKfc11f987432345a889ffa37edcd7c3b1" hidden="1">#REF!</definedName>
    <definedName name="MLNKfc3da6dbf11445909ebaf52406b802e8" hidden="1">#REF!</definedName>
    <definedName name="MLNKfcb9a4033adb4654b963b59c1bc91dab" hidden="1">#REF!</definedName>
    <definedName name="MLNKfcf0429bb4ef4eceae6b304edf8b3e1c" hidden="1">#REF!</definedName>
    <definedName name="MLNKfd24650304bf45bd9969cad640db3482" hidden="1">#REF!</definedName>
    <definedName name="MLNKfdd0eb8e708d45eabe51896876f31d8a" hidden="1">#REF!</definedName>
    <definedName name="MLNKfdd96b057c1c423b85f6a20360776a48" hidden="1">#REF!</definedName>
    <definedName name="MLNKfe8efd5502a34586924b4fa4f162b865" hidden="1">#REF!</definedName>
    <definedName name="MLNKff528253116d472c8e49308d062a6b3d" hidden="1">#REF!</definedName>
    <definedName name="MLNKff83ef4b301e43fcb9781b222fc54aa9" hidden="1">#REF!</definedName>
    <definedName name="MLNKffc91260de3644cc94697a3ee6e5c23e" hidden="1">#REF!</definedName>
    <definedName name="mlw" hidden="1">{#N/A,#N/A,FALSE,"Pharm";#N/A,#N/A,FALSE,"WWCM"}</definedName>
    <definedName name="mmm" hidden="1">{"'Trident Switch Program '!$A$1:$T$42"}</definedName>
    <definedName name="mnm" hidden="1">{"'Trident Switch Program '!$A$1:$T$42"}</definedName>
    <definedName name="MOA" hidden="1">{#N/A,#N/A,FALSE,"DEF1";#N/A,#N/A,FALSE,"DEF2";#N/A,#N/A,FALSE,"DEF3"}</definedName>
    <definedName name="mobil1" localSheetId="10">#REF!</definedName>
    <definedName name="mobil1" localSheetId="24">#REF!</definedName>
    <definedName name="mobil1" localSheetId="1">#REF!</definedName>
    <definedName name="mobil1">#REF!</definedName>
    <definedName name="Mobiliario" hidden="1">{#N/A,#N/A,FALSE,"Aging Summary";#N/A,#N/A,FALSE,"Ratio Analysis";#N/A,#N/A,FALSE,"Test 120 Day Accts";#N/A,#N/A,FALSE,"Tickmarks"}</definedName>
    <definedName name="Modification.Time" hidden="1">"12/30/99 14:40:33"</definedName>
    <definedName name="moni" hidden="1">{#N/A,#N/A,FALSE,"HONORÁRIOS"}</definedName>
    <definedName name="MovActivo" hidden="1">#REF!</definedName>
    <definedName name="MOVED" hidden="1">{"CHART",#N/A,FALSE,"Arch Communications"}</definedName>
    <definedName name="movi" hidden="1">{#N/A,#N/A,FALSE,"Aging Summary";#N/A,#N/A,FALSE,"Ratio Analysis";#N/A,#N/A,FALSE,"Test 120 Day Accts";#N/A,#N/A,FALSE,"Tickmarks"}</definedName>
    <definedName name="MRG" hidden="1">{"INCOME",#N/A,FALSE,"ProNet";"VALUE",#N/A,FALSE,"ProNet"}</definedName>
    <definedName name="MSD" hidden="1">{#N/A,#N/A,FALSE,"Presentation by Unit";#N/A,#N/A,FALSE,"Presentation by BD";#N/A,#N/A,FALSE,"Presentation Split by Biggest U";#N/A,#N/A,FALSE,"Presentation Split by Area";#N/A,#N/A,FALSE,"Presentation Split by BD"}</definedName>
    <definedName name="mtr" hidden="1">{"'WS Sales by Rep'!$A$24:$L$46"}</definedName>
    <definedName name="Mults02" hidden="1">{#N/A,#N/A,FALSE,"Projections";#N/A,#N/A,FALSE,"Multiples Valuation";#N/A,#N/A,FALSE,"LBO";#N/A,#N/A,FALSE,"Multiples_Sensitivity";#N/A,#N/A,FALSE,"Summary"}</definedName>
    <definedName name="MW" hidden="1">{#N/A,#N/A,FALSE,"Job Sched"}</definedName>
    <definedName name="n" hidden="1">{"'下期集計（10.27迄・速報値）'!$Q$16"}</definedName>
    <definedName name="n\" hidden="1">{#N/A,#N/A,FALSE,"Projections";#N/A,#N/A,FALSE,"Multiples Valuation";#N/A,#N/A,FALSE,"LBO";#N/A,#N/A,FALSE,"Multiples_Sensitivity";#N/A,#N/A,FALSE,"Summary"}</definedName>
    <definedName name="NB"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nbv" hidden="1">{"NOPCAPEVA",#N/A,FALSE,"Nopat";"FCFCSTAR",#N/A,FALSE,"FCFVAL";"EVAVL",#N/A,FALSE,"EVAVAL";"LEASE",#N/A,FALSE,"OpLease"}</definedName>
    <definedName name="nbvs" hidden="1">{"NOPCAPEVA",#N/A,FALSE,"Nopat";"FCFCSTAR",#N/A,FALSE,"FCFVAL";"EVAVL",#N/A,FALSE,"EVAVAL";"LEASE",#N/A,FALSE,"OpLease"}</definedName>
    <definedName name="nbvxg" hidden="1">{"AnnInc",#N/A,TRUE,"Inc";"QtrInc1",#N/A,TRUE,"Inc";"Balance",#N/A,TRUE,"Bal";"Cflow",#N/A,TRUE,"Cash"}</definedName>
    <definedName name="neal" hidden="1">1</definedName>
    <definedName name="Network">#REF!</definedName>
    <definedName name="new" hidden="1">{"'Highlights'!$A$1:$M$123"}</definedName>
    <definedName name="new_Report" hidden="1">{#N/A,#N/A,TRUE,"Cover";#N/A,#N/A,TRUE,"Header (eu)";#N/A,#N/A,TRUE,"Region Charts";#N/A,#N/A,TRUE,"T&amp;O By Region";#N/A,#N/A,TRUE,"AD Report"}</definedName>
    <definedName name="newaa" hidden="1">{"'A'!$A$1:$AH$71","'TOC'!$J$29"}</definedName>
    <definedName name="newab"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newam" hidden="1">{"'A'!$A$1:$AH$71","'TOC'!$J$29"}</definedName>
    <definedName name="newaudrey"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newb" hidden="1">{#N/A,#N/A,FALSE,"Jan"}</definedName>
    <definedName name="newbel" hidden="1">{"IS",#N/A,FALSE,"IS";"RPTIS",#N/A,FALSE,"RPTIS";"STATS",#N/A,FALSE,"STATS";"CELL",#N/A,FALSE,"CELL";"BS",#N/A,FALSE,"BS"}</definedName>
    <definedName name="newdata" hidden="1">{"PAGE 1",#N/A,FALSE,"WEST_OT"}</definedName>
    <definedName name="newdata2" hidden="1">{"PAGE 1",#N/A,FALSE,"WEST_OT"}</definedName>
    <definedName name="newemail" hidden="1">{"SUMMARY",#N/A,FALSE,"Summary"}</definedName>
    <definedName name="newerror_Call"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newerror_call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newgg" hidden="1">{"Inc_standard",#N/A,TRUE,"Inc"}</definedName>
    <definedName name="newhelp" hidden="1">{"'A'!$A$1:$AH$71","'TOC'!$J$29"}</definedName>
    <definedName name="newhtml_Control" hidden="1">{"'A'!$A$1:$AH$71","'TOC'!$J$29"}</definedName>
    <definedName name="newhtml_Control1" hidden="1">{"'A'!$A$1:$AH$71","'TOC'!$J$29"}</definedName>
    <definedName name="newmarketing" hidden="1">{#N/A,"SCENARIO2",FALSE,"DirRpts_Sum";#N/A,"SCENARIO2",FALSE,"Exp_Adjmts";#N/A,#N/A,FALSE,"Advtg_Sum"}</definedName>
    <definedName name="newmkt" hidden="1">{#N/A,"SCENARIO2",FALSE,"DirRpts_Sum";#N/A,"SCENARIO2",FALSE,"Exp_Adjmts";#N/A,#N/A,FALSE,"Advtg_Sum"}</definedName>
    <definedName name="newmktg" hidden="1">{#N/A,"SCENARIO2",FALSE,"DirRpts_Sum";#N/A,"SCENARIO2",FALSE,"Exp_Adjmts";#N/A,#N/A,FALSE,"Advtg_Sum"}</definedName>
    <definedName name="newN" hidden="1">{#N/A,#N/A,FALSE,"Closed  April ";#N/A,#N/A,FALSE,"Open  April"}</definedName>
    <definedName name="NewNA" hidden="1">{#N/A,#N/A,TRUE,"Cover";#N/A,#N/A,TRUE,"Header (ld)";#N/A,#N/A,TRUE,"T&amp;O By Region";#N/A,#N/A,TRUE,"Region Charts ";#N/A,#N/A,TRUE,"T&amp;O London";#N/A,#N/A,TRUE,"AD Report";#N/A,#N/A,TRUE,"Var by OU"}</definedName>
    <definedName name="newname2"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newname3" hidden="1">{#N/A,#N/A,FALSE,"Financial Statements";#N/A,#N/A,FALSE,"MM FA &amp; Multiples";#N/A,#N/A,FALSE,"Preliminary Valuation";#N/A,#N/A,FALSE,"WACC"}</definedName>
    <definedName name="newname4" hidden="1">{#N/A,#N/A,TRUE,"Financial Statements";#N/A,#N/A,TRUE,"Normalized Salaries";#N/A,#N/A,TRUE,"Valuation";#N/A,#N/A,TRUE,"Beta, Wd, We and Excess WC";#N/A,#N/A,TRUE,"WACC";#N/A,#N/A,TRUE,"MM FA &amp; Multiples"}</definedName>
    <definedName name="newname51" hidden="1">{#N/A,#N/A,TRUE,"MAIN FT TERM";#N/A,#N/A,TRUE,"MCI  FT TERM ";#N/A,#N/A,TRUE,"OC12 EQV"}</definedName>
    <definedName name="newname52" hidden="1">{#N/A,#N/A,TRUE,"MAIN FT TERM";#N/A,#N/A,TRUE,"MCI  FT TERM ";#N/A,#N/A,TRUE,"OC12 EQV"}</definedName>
    <definedName name="newname53"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newname54"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newname55" hidden="1">{#N/A,#N/A,FALSE,"Financial Statements";#N/A,#N/A,FALSE,"MM FA &amp; Multiples";#N/A,#N/A,FALSE,"Preliminary Valuation";#N/A,#N/A,FALSE,"WACC"}</definedName>
    <definedName name="newname56" hidden="1">{#N/A,#N/A,TRUE,"Financial Statements";#N/A,#N/A,TRUE,"Normalized Salaries";#N/A,#N/A,TRUE,"Valuation";#N/A,#N/A,TRUE,"Beta, Wd, We and Excess WC";#N/A,#N/A,TRUE,"WACC";#N/A,#N/A,TRUE,"MM FA &amp; Multiples"}</definedName>
    <definedName name="newname71" hidden="1">{#N/A,#N/A,TRUE,"MAIN FT TERM";#N/A,#N/A,TRUE,"MCI  FT TERM ";#N/A,#N/A,TRUE,"OC12 EQV"}</definedName>
    <definedName name="newname72" hidden="1">{#N/A,#N/A,TRUE,"MAIN FT TERM";#N/A,#N/A,TRUE,"MCI  FT TERM ";#N/A,#N/A,TRUE,"OC12 EQV"}</definedName>
    <definedName name="newname73"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newname74"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newname75" hidden="1">{#N/A,#N/A,FALSE,"Financial Statements";#N/A,#N/A,FALSE,"MM FA &amp; Multiples";#N/A,#N/A,FALSE,"Preliminary Valuation";#N/A,#N/A,FALSE,"WACC"}</definedName>
    <definedName name="newname76" hidden="1">{#N/A,#N/A,TRUE,"Financial Statements";#N/A,#N/A,TRUE,"Normalized Salaries";#N/A,#N/A,TRUE,"Valuation";#N/A,#N/A,TRUE,"Beta, Wd, We and Excess WC";#N/A,#N/A,TRUE,"WACC";#N/A,#N/A,TRUE,"MM FA &amp; Multiples"}</definedName>
    <definedName name="newnewnew" hidden="1">{#N/A,#N/A,FALSE,"Pharm";#N/A,#N/A,FALSE,"WWCM"}</definedName>
    <definedName name="newPC"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newPC2"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newtemp" hidden="1">{"'A'!$A$1:$AH$71","'TOC'!$J$29"}</definedName>
    <definedName name="newwrn.data._.Revenue." hidden="1">{#N/A,#N/A,FALSE,"MR2000 vs. Hyperion Comparison";#N/A,#N/A,FALSE,"Hyperion Load";#N/A,#N/A,FALSE,"Hyperion DRev"}</definedName>
    <definedName name="newwrn.funnels." hidden="1">{#N/A,#N/A,FALSE,"Closed  April ";#N/A,#N/A,FALSE,"Open  April"}</definedName>
    <definedName name="newwrn.jim" hidden="1">{"Inc_standard",#N/A,TRUE,"Inc"}</definedName>
    <definedName name="newwrn.mr2000" hidden="1">{"Essbase Retrieve",#N/A,FALSE,"Essbase";"Essbase Data",#N/A,FALSE,"Final Hyp Data";"Hyperion Load",#N/A,FALSE,"Hyperion Load";"Hyperion Verify",#N/A,FALSE,"Verify"}</definedName>
    <definedName name="newwrn.print._._.spreadsheets."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newwrn.print._.Total" hidden="1">{#N/A,#N/A,FALSE,"DirRpts_Sum";#N/A,#N/A,FALSE,"Exp_Adjmts";#N/A,#N/A,FALSE,"Advtg_Sum"}</definedName>
    <definedName name="newwrn.print._.Total._.sc1" hidden="1">{#N/A,"SCENARIO1",FALSE,"DirRpts_Sum";#N/A,"SCENARIO1",FALSE,"Exp_Adjmts";#N/A,#N/A,FALSE,"Advtg_Sum"}</definedName>
    <definedName name="newwrn.print._.total._.sc2" hidden="1">{#N/A,"SCENARIO2",FALSE,"DirRpts_Sum";#N/A,"SCENARIO2",FALSE,"Exp_Adjmts";#N/A,#N/A,FALSE,"Advtg_Sum"}</definedName>
    <definedName name="newxxx" hidden="1">{#N/A,"SCENARIO2",FALSE,"DirRpts_Sum";#N/A,"SCENARIO2",FALSE,"Exp_Adjmts";#N/A,#N/A,FALSE,"Advtg_Sum"}</definedName>
    <definedName name="NEXT" localSheetId="10">#REF!</definedName>
    <definedName name="NEXT" localSheetId="24">#REF!</definedName>
    <definedName name="NEXT" localSheetId="1">#REF!</definedName>
    <definedName name="NEXT">#REF!</definedName>
    <definedName name="nfrty" hidden="1">{#N/A,#N/A,FALSE,"Aging Summary";#N/A,#N/A,FALSE,"Ratio Analysis";#N/A,#N/A,FALSE,"Test 120 Day Accts";#N/A,#N/A,FALSE,"Tickmarks"}</definedName>
    <definedName name="nfty" hidden="1">{#N/A,#N/A,FALSE,"Aging Summary";#N/A,#N/A,FALSE,"Ratio Analysis";#N/A,#N/A,FALSE,"Test 120 Day Accts";#N/A,#N/A,FALSE,"Tickmarks"}</definedName>
    <definedName name="ngfd" hidden="1">{"AnnInc",#N/A,TRUE,"Inc";"QtrInc1",#N/A,TRUE,"Inc";"Balance",#N/A,TRUE,"Bal";"Cflow",#N/A,TRUE,"Cash"}</definedName>
    <definedName name="nhmyt" hidden="1">#REF!</definedName>
    <definedName name="nj" hidden="1">{#N/A,#N/A,FALSE,"Aging Summary";#N/A,#N/A,FALSE,"Ratio Analysis";#N/A,#N/A,FALSE,"Test 120 Day Accts";#N/A,#N/A,FALSE,"Tickmarks"}</definedName>
    <definedName name="ñljk" hidden="1">{#N/A,#N/A,FALSE,"Aging Summary";#N/A,#N/A,FALSE,"Ratio Analysis";#N/A,#N/A,FALSE,"Test 120 Day Accts";#N/A,#N/A,FALSE,"Tickmarks"}</definedName>
    <definedName name="nmk" hidden="1">{#N/A,#N/A,FALSE,"Aging Summary";#N/A,#N/A,FALSE,"Ratio Analysis";#N/A,#N/A,FALSE,"Test 120 Day Accts";#N/A,#N/A,FALSE,"Tickmarks"}</definedName>
    <definedName name="nmn" hidden="1">{#N/A,#N/A,FALSE,"Aging Summary";#N/A,#N/A,FALSE,"Ratio Analysis";#N/A,#N/A,FALSE,"Test 120 Day Accts";#N/A,#N/A,FALSE,"Tickmarks"}</definedName>
    <definedName name="NN" hidden="1">{#N/A,#N/A,FALSE,"Aging Summary";#N/A,#N/A,FALSE,"Ratio Analysis";#N/A,#N/A,FALSE,"Test 120 Day Accts";#N/A,#N/A,FALSE,"Tickmarks"}</definedName>
    <definedName name="ññ" hidden="1">{#N/A,#N/A,FALSE,"Aging Summary";#N/A,#N/A,FALSE,"Ratio Analysis";#N/A,#N/A,FALSE,"Test 120 Day Accts";#N/A,#N/A,FALSE,"Tickmarks"}</definedName>
    <definedName name="nna" hidden="1">{#N/A,#N/A,TRUE,"Cover";#N/A,#N/A,TRUE,"Header (ld)";#N/A,#N/A,TRUE,"T&amp;O By Region";#N/A,#N/A,TRUE,"Region Charts ";#N/A,#N/A,TRUE,"T&amp;O London";#N/A,#N/A,TRUE,"AD Report";#N/A,#N/A,TRUE,"Var by OU"}</definedName>
    <definedName name="nnn" hidden="1">{"TotalGeralDespesasPorArea",#N/A,FALSE,"VinculosAccessEfetivo"}</definedName>
    <definedName name="ÑÑÑ" hidden="1">{#N/A,#N/A,FALSE,"Aging Summary";#N/A,#N/A,FALSE,"Ratio Analysis";#N/A,#N/A,FALSE,"Test 120 Day Accts";#N/A,#N/A,FALSE,"Tickmarks"}</definedName>
    <definedName name="nnnn" hidden="1">{#N/A,#N/A,FALSE,"Job Sched"}</definedName>
    <definedName name="nnnnnnn" hidden="1">{#N/A,#N/A,TRUE,"TS";#N/A,#N/A,TRUE,"Combo";#N/A,#N/A,TRUE,"FAIR";#N/A,#N/A,TRUE,"RBC";#N/A,#N/A,TRUE,"xxxx"}</definedName>
    <definedName name="none" hidden="1">{#N/A,#N/A,FALSE,"PL";"no values",#N/A,FALSE,"value";#N/A,#N/A,FALSE,"PL%";#N/A,#N/A,FALSE,"R";#N/A,#N/A,FALSE,"MD";#N/A,#N/A,FALSE,"OpEx";#N/A,#N/A,FALSE,"CapEx";#N/A,#N/A,FALSE,"Stats"}</definedName>
    <definedName name="nonroad_list" localSheetId="21">#REF!</definedName>
    <definedName name="nonroad_list" localSheetId="22">#REF!</definedName>
    <definedName name="nonroad_list">#REF!</definedName>
    <definedName name="Normal" localSheetId="10">#REF!</definedName>
    <definedName name="Normal" localSheetId="24">#REF!</definedName>
    <definedName name="Normal">#REF!</definedName>
    <definedName name="nouv" hidden="1">{#N/A,#N/A,FALSE,"Pharm";#N/A,#N/A,FALSE,"WWCM"}</definedName>
    <definedName name="novo" hidden="1">{"'comite'!$A$9:$G$44","'comite'!$A$1:$G$6"}</definedName>
    <definedName name="ñp" hidden="1">{#N/A,#N/A,FALSE,"Aging Summary";#N/A,#N/A,FALSE,"Ratio Analysis";#N/A,#N/A,FALSE,"Test 120 Day Accts";#N/A,#N/A,FALSE,"Tickmarks"}</definedName>
    <definedName name="ñpi" hidden="1">{#N/A,#N/A,FALSE,"Aging Summary";#N/A,#N/A,FALSE,"Ratio Analysis";#N/A,#N/A,FALSE,"Test 120 Day Accts";#N/A,#N/A,FALSE,"Tickmarks"}</definedName>
    <definedName name="nr" hidden="1">{#N/A,#N/A,TRUE,"Cover";#N/A,#N/A,TRUE,"Header (eu)";#N/A,#N/A,TRUE,"Region Charts";#N/A,#N/A,TRUE,"T&amp;O By Region";#N/A,#N/A,TRUE,"AD Report"}</definedName>
    <definedName name="nuevonombre"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nuevonombre3" hidden="1">{#N/A,#N/A,FALSE,"Financial Statements";#N/A,#N/A,FALSE,"MM FA &amp; Multiples";#N/A,#N/A,FALSE,"Preliminary Valuation";#N/A,#N/A,FALSE,"WACC"}</definedName>
    <definedName name="nuevonombre4" hidden="1">{#N/A,#N/A,TRUE,"Financial Statements";#N/A,#N/A,TRUE,"Normalized Salaries";#N/A,#N/A,TRUE,"Valuation";#N/A,#N/A,TRUE,"Beta, Wd, We and Excess WC";#N/A,#N/A,TRUE,"WACC";#N/A,#N/A,TRUE,"MM FA &amp; Multiples"}</definedName>
    <definedName name="number" localSheetId="10">#REF!</definedName>
    <definedName name="number" localSheetId="24">#REF!</definedName>
    <definedName name="number">#REF!</definedName>
    <definedName name="nvbfg" hidden="1">{"NOPCAPEVA",#N/A,FALSE,"Nopat";"FCFCSTAR",#N/A,FALSE,"FCFVAL";"EVAVL",#N/A,FALSE,"EVAVAL";"LEASE",#N/A,FALSE,"OpLease"}</definedName>
    <definedName name="nvxc" hidden="1">{"NOPCAPEVA",#N/A,FALSE,"Nopat";"FCFCSTAR",#N/A,FALSE,"FCFVAL";"EVAVL",#N/A,FALSE,"EVAVAL";"LEASE",#N/A,FALSE,"OpLease"}</definedName>
    <definedName name="o" hidden="1">{#N/A,#N/A,TRUE,"Pivots-Employee";#N/A,"Scenario1",TRUE,"Assumptions Summary"}</definedName>
    <definedName name="OCC" localSheetId="10">#REF!</definedName>
    <definedName name="OCC" localSheetId="24">#REF!</definedName>
    <definedName name="OCC">#REF!</definedName>
    <definedName name="OCCPVTR">#REF!</definedName>
    <definedName name="OCCTPA" localSheetId="10">#REF!</definedName>
    <definedName name="OCCTPA" localSheetId="24">#REF!</definedName>
    <definedName name="OCCTPA">#REF!</definedName>
    <definedName name="OCCVCR">#REF!</definedName>
    <definedName name="OCPV" localSheetId="10">#REF!</definedName>
    <definedName name="OCPV" localSheetId="24">#REF!</definedName>
    <definedName name="OCPV">#REF!</definedName>
    <definedName name="OCTFR">#REF!</definedName>
    <definedName name="OCTPA" localSheetId="10">#REF!</definedName>
    <definedName name="OCTPA" localSheetId="24">#REF!</definedName>
    <definedName name="OCTPA">#REF!</definedName>
    <definedName name="OCVCR">#REF!</definedName>
    <definedName name="OCVTR">#REF!</definedName>
    <definedName name="ODD" localSheetId="10">#REF!</definedName>
    <definedName name="ODD" localSheetId="24">#REF!</definedName>
    <definedName name="ODD">#REF!</definedName>
    <definedName name="ODDPRINT" localSheetId="10">#REF!</definedName>
    <definedName name="ODDPRINT" localSheetId="24">#REF!</definedName>
    <definedName name="ODDPRINT">#REF!</definedName>
    <definedName name="oi" hidden="1">{#N/A,#N/A,FALSE,"Aging Summary";#N/A,#N/A,FALSE,"Ratio Analysis";#N/A,#N/A,FALSE,"Test 120 Day Accts";#N/A,#N/A,FALSE,"Tickmarks"}</definedName>
    <definedName name="oicvu" hidden="1">{0,0,0,0}</definedName>
    <definedName name="oip" hidden="1">{#N/A,#N/A,FALSE,"Aging Summary";#N/A,#N/A,FALSE,"Ratio Analysis";#N/A,#N/A,FALSE,"Test 120 Day Accts";#N/A,#N/A,FALSE,"Tickmarks"}</definedName>
    <definedName name="oiu" hidden="1">{#N/A,#N/A,FALSE,"Aging Summary";#N/A,#N/A,FALSE,"Ratio Analysis";#N/A,#N/A,FALSE,"Test 120 Day Accts";#N/A,#N/A,FALSE,"Tickmarks"}</definedName>
    <definedName name="oiucv" hidden="1">{0,0,0,0}</definedName>
    <definedName name="oiuu" hidden="1">{#N/A,#N/A,FALSE,"Aging Summary";#N/A,#N/A,FALSE,"Ratio Analysis";#N/A,#N/A,FALSE,"Test 120 Day Accts";#N/A,#N/A,FALSE,"Tickmarks"}</definedName>
    <definedName name="ok" hidden="1">#REF!</definedName>
    <definedName name="ol" hidden="1">{"'Grill_Objective'!$A$1:$AF$101"}</definedName>
    <definedName name="oldcalculation" hidden="1">{#N/A,#N/A,FALSE,"A";#N/A,#N/A,FALSE,"B"}</definedName>
    <definedName name="olddata" hidden="1">{"PAGE 1",#N/A,FALSE,"WEST_OT"}</definedName>
    <definedName name="olddata1" hidden="1">{"PAGE 1",#N/A,FALSE,"WEST_OT"}</definedName>
    <definedName name="olddata2" hidden="1">{"PAGE 1",#N/A,FALSE,"WEST_OT"}</definedName>
    <definedName name="olddata3" hidden="1">{"PAGE 1",#N/A,FALSE,"WEST_OT"}</definedName>
    <definedName name="oldname" hidden="1">{#N/A,#N/A,FALSE,"Index";#N/A,#N/A,FALSE,"IncStmt";#N/A,#N/A,FALSE,"Ratios";#N/A,#N/A,FALSE,"CashFlows";#N/A,#N/A,FALSE,"Ins1";#N/A,#N/A,FALSE,"Ins2";#N/A,#N/A,FALSE,"SelfFund";#N/A,#N/A,FALSE,"SGA";#N/A,#N/A,FALSE,"Recon";#N/A,#N/A,FALSE,"Earnings";#N/A,#N/A,FALSE,"Earnings (2)";#N/A,#N/A,FALSE,"Stock";#N/A,#N/A,FALSE,"Stock (2)";#N/A,#N/A,FALSE,"PeerRatios";#N/A,#N/A,FALSE,"PeerRanks"}</definedName>
    <definedName name="ollll" hidden="1">{"Total",#N/A,FALSE,"IndivPort";"Tilbury",#N/A,FALSE,"IndivPort";"Purfleet",#N/A,FALSE,"IndivPort";"Seaforth",#N/A,FALSE,"IndivPort";"Repo",#N/A,FALSE,"IndivPort";"Alcan",#N/A,FALSE,"IndivPort";"Bulk",#N/A,FALSE,"IndivPort";"Thamesport",#N/A,FALSE,"IndivPort";"Soton",#N/A,FALSE,"IndivPort";"Felixstowe",#N/A,FALSE,"IndivPort"}</definedName>
    <definedName name="OMBRate" localSheetId="10">#REF!</definedName>
    <definedName name="OMBRate" localSheetId="24">#REF!</definedName>
    <definedName name="OMBRate">#REF!</definedName>
    <definedName name="OO" hidden="1">{#N/A,#N/A,FALSE,"2Q Revenue to go Regions";#N/A,#N/A,FALSE,"3Q Revenue to go Regions";#N/A,#N/A,FALSE,"4Q Revenue to go Regions";#N/A,#N/A,FALSE,"1996 Revenue to go Regions";#N/A,#N/A,FALSE,"USD 2Q Revenue to go Regions";#N/A,#N/A,FALSE,"USD 3Q Revenue to go Regions";#N/A,#N/A,FALSE,"USD 4Q Revenue to go Regions";#N/A,#N/A,FALSE,"USD 1996 Revenue to go Regions"}</definedName>
    <definedName name="ooo" hidden="1">{#N/A,#N/A,FALSE,"REPORT"}</definedName>
    <definedName name="oooo" hidden="1">{"new base",#N/A,FALSE,"BP wo sections";"investment w/o areas",#N/A,FALSE,"BP wo sections";"total w/o areas",#N/A,FALSE,"BP wo sections"}</definedName>
    <definedName name="opendbs_1" hidden="1">{"fis.dbo.r1_datasum"}</definedName>
    <definedName name="opendbs_2" hidden="1">{"fis.dbo.r1_datasum"}</definedName>
    <definedName name="opendbs1_1" hidden="1">{"fis.dbo.r1_datasum"}</definedName>
    <definedName name="opendbs1_2" hidden="1">{"fis.dbo.r1_datasum"}</definedName>
    <definedName name="OPER1" localSheetId="1">#REF!</definedName>
    <definedName name="OPER1">#REF!</definedName>
    <definedName name="OPER2">#REF!</definedName>
    <definedName name="or" hidden="1">{#N/A,#N/A,TRUE,"Cover";#N/A,#N/A,TRUE,"Header (ld)";#N/A,#N/A,TRUE,"T&amp;O By Region";#N/A,#N/A,TRUE,"Region Charts ";#N/A,#N/A,TRUE,"T&amp;O London";#N/A,#N/A,TRUE,"AD Report";#N/A,#N/A,TRUE,"Var by OU"}</definedName>
    <definedName name="orange" hidden="1">{"SUMMARY",#N/A,TRUE,"Summary";"FULLSEAS",#N/A,TRUE,"Full &amp; Seas Emp";"TEMPS",#N/A,TRUE,"Temps";"CONTRACTORS",#N/A,TRUE,"Contractors";"CAPEXA",#N/A,TRUE,"Capital Expenditures";"CAPEXB",#N/A,TRUE,"Capital Expenditures"}</definedName>
    <definedName name="Order__1" hidden="1">0</definedName>
    <definedName name="Order2" hidden="1">0</definedName>
    <definedName name="Orders" hidden="1">{#N/A,#N/A,FALSE,"Presentation by Unit";#N/A,#N/A,FALSE,"Presentation by BD";#N/A,#N/A,FALSE,"Presentation Split by Biggest U";#N/A,#N/A,FALSE,"Presentation Split by Area";#N/A,#N/A,FALSE,"Presentation Split by BD"}</definedName>
    <definedName name="OriginalApp" hidden="1">"Prospect 7.2"</definedName>
    <definedName name="other.forms" hidden="1">{#N/A,#N/A,FALSE,"Set-Up";#N/A,#N/A,FALSE,"Comparison";#N/A,#N/A,FALSE,"AR";#N/A,#N/A,FALSE,"Inv";#N/A,#N/A,FALSE,"Concentrations";#N/A,#N/A,FALSE,"Past Dues";#N/A,#N/A,FALSE,"Trends";#N/A,#N/A,FALSE,"AR Trends";#N/A,#N/A,FALSE,"Inv Trends"}</definedName>
    <definedName name="other33" hidden="1">{#N/A,#N/A,FALSE,"Pharm";#N/A,#N/A,FALSE,"WWCM"}</definedName>
    <definedName name="othermar" hidden="1">{#N/A,#N/A,FALSE,"Pharm";#N/A,#N/A,FALSE,"WWCM"}</definedName>
    <definedName name="outro" hidden="1">{"'comite'!$A$9:$G$44","'comite'!$A$1:$G$6"}</definedName>
    <definedName name="p" hidden="1">{#N/A,#N/A,FALSE,"RESAPR3"}</definedName>
    <definedName name="p.kh" hidden="1">{#N/A,#N/A,FALSE,"Heat";#N/A,#N/A,FALSE,"DCF";#N/A,#N/A,FALSE,"LBO";#N/A,#N/A,FALSE,"A";#N/A,#N/A,FALSE,"C";#N/A,#N/A,FALSE,"impd";#N/A,#N/A,FALSE,"Accr-Dilu"}</definedName>
    <definedName name="PAGE_33" localSheetId="10">#REF!</definedName>
    <definedName name="PAGE_33" localSheetId="24">#REF!</definedName>
    <definedName name="PAGE_33">#REF!</definedName>
    <definedName name="PAGE1" localSheetId="10">#REF!</definedName>
    <definedName name="PAGE1" localSheetId="24">#REF!</definedName>
    <definedName name="PAGE1">#REF!</definedName>
    <definedName name="PAGE1RV" localSheetId="10">#REF!</definedName>
    <definedName name="PAGE1RV" localSheetId="24">#REF!</definedName>
    <definedName name="PAGE1RV">#REF!</definedName>
    <definedName name="PAGE2">#REF!</definedName>
    <definedName name="PAGE32">#REF!</definedName>
    <definedName name="PAGE37">#REF!</definedName>
    <definedName name="PAGENUMBER">#REF!</definedName>
    <definedName name="PAINJF">#REF!</definedName>
    <definedName name="PAINJI">#REF!</definedName>
    <definedName name="paioa" hidden="1">{"Fecha_Setembro",#N/A,FALSE,"FECHAMENTO-2002 ";"Defer_Setembro",#N/A,FALSE,"DIFERIDO";"Pis_Setembro",#N/A,FALSE,"PIS COFINS";"Iss_Setembro",#N/A,FALSE,"ISS"}</definedName>
    <definedName name="Pal_Workbook_GUID" hidden="1">"RHMIS23G89PZIMIDMKPH5NDW"</definedName>
    <definedName name="PART_B" localSheetId="10">#REF!</definedName>
    <definedName name="PART_B" localSheetId="24">#REF!</definedName>
    <definedName name="PART_B">#REF!</definedName>
    <definedName name="PARTA" localSheetId="10">#REF!</definedName>
    <definedName name="PARTA" localSheetId="24">#REF!</definedName>
    <definedName name="PARTA">#REF!</definedName>
    <definedName name="pass_car" localSheetId="14">#REF!</definedName>
    <definedName name="pass_car" localSheetId="15">#REF!</definedName>
    <definedName name="pass_car" localSheetId="16">#REF!</definedName>
    <definedName name="pass_car">#REF!</definedName>
    <definedName name="patty" hidden="1">{"PAGE 1",#N/A,FALSE,"WEST_OT"}</definedName>
    <definedName name="paym" hidden="1">{#N/A,#N/A,FALSE,"A";#N/A,#N/A,FALSE,"B"}</definedName>
    <definedName name="Paymcompared" hidden="1">{#N/A,#N/A,FALSE,"A";#N/A,#N/A,FALSE,"B-TOT";#N/A,#N/A,FALSE,"Declaration1";#N/A,#N/A,FALSE,"Spravka1";#N/A,#N/A,FALSE,"A (2)";#N/A,#N/A,FALSE,"B-TOT (2)";#N/A,#N/A,FALSE,"Declaration1 (2)";#N/A,#N/A,FALSE,"Spravka1 (2)"}</definedName>
    <definedName name="PBINJF">#REF!</definedName>
    <definedName name="PBINJI">#REF!</definedName>
    <definedName name="PC"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PC_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PC_msg" hidden="1">"Yes"</definedName>
    <definedName name="pc2_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PCINJF" localSheetId="10">#REF!</definedName>
    <definedName name="PCINJF" localSheetId="24">#REF!</definedName>
    <definedName name="PCINJF">#REF!</definedName>
    <definedName name="PCINJI" localSheetId="10">#REF!</definedName>
    <definedName name="PCINJI" localSheetId="24">#REF!</definedName>
    <definedName name="PCINJI">#REF!</definedName>
    <definedName name="PCLB">#REF!</definedName>
    <definedName name="PCLHO">#REF!</definedName>
    <definedName name="PCLRB" localSheetId="10">#REF!</definedName>
    <definedName name="PCLRB" localSheetId="24">#REF!</definedName>
    <definedName name="PCLRB">#REF!</definedName>
    <definedName name="PCLRO">#REF!</definedName>
    <definedName name="PCMDT">#REF!</definedName>
    <definedName name="PCMDV">#REF!</definedName>
    <definedName name="PDO" localSheetId="10">#REF!</definedName>
    <definedName name="PDO" localSheetId="24">#REF!</definedName>
    <definedName name="PDO">#REF!</definedName>
    <definedName name="PeakHour">#REF!</definedName>
    <definedName name="pepe" hidden="1">{#N/A,#N/A,FALSE,"Pharm";#N/A,#N/A,FALSE,"WWCM"}</definedName>
    <definedName name="PEPE4" hidden="1">{#N/A,#N/A,FALSE,"Pharm";#N/A,#N/A,FALSE,"WWCM"}</definedName>
    <definedName name="PEPE5" hidden="1">{#N/A,#N/A,FALSE,"Pharm";#N/A,#N/A,FALSE,"WWCM"}</definedName>
    <definedName name="Pergament" hidden="1">{"'Grill_Objective'!$A$1:$AF$101"}</definedName>
    <definedName name="perm" hidden="1">{"PAGE 1",#N/A,FALSE,"WEST_OT"}</definedName>
    <definedName name="perm1" hidden="1">{"PAGE 1",#N/A,FALSE,"WEST_OT"}</definedName>
    <definedName name="perm3" hidden="1">{"PAGE 1",#N/A,FALSE,"WEST_OT"}</definedName>
    <definedName name="perm4" hidden="1">{"PAGE 1",#N/A,FALSE,"WEST_OT"}</definedName>
    <definedName name="perm5" hidden="1">{"PAGE 2",#N/A,FALSE,"WEST_OT"}</definedName>
    <definedName name="perm6" hidden="1">{"PAGE 2",#N/A,FALSE,"WEST_OT"}</definedName>
    <definedName name="perm7" hidden="1">{"PAGE 1",#N/A,FALSE,"WEST_OT"}</definedName>
    <definedName name="PFRTR" localSheetId="10">#REF!</definedName>
    <definedName name="PFRTR" localSheetId="24">#REF!</definedName>
    <definedName name="PFRTR">#REF!</definedName>
    <definedName name="pharma" hidden="1">{#N/A,#N/A,FALSE,"Sales Graph";#N/A,#N/A,FALSE,"PSBM";#N/A,#N/A,FALSE,"BUC Graph";#N/A,#N/A,FALSE,"P&amp;L - YTD"}</definedName>
    <definedName name="pink" hidden="1">{"SUMMARY",#N/A,TRUE,"Summary";"FULLSEAS",#N/A,TRUE,"Full &amp; Seas Emp";"TEMPS",#N/A,TRUE,"Temps";"CONTRACTORS",#N/A,TRUE,"Contractors";"CAPEXA",#N/A,TRUE,"Capital Expenditures";"CAPEXB",#N/A,TRUE,"Capital Expenditures"}</definedName>
    <definedName name="PIS" hidden="1">{"TotalGeralDespesasPorArea",#N/A,FALSE,"VinculosAccessEfetivo"}</definedName>
    <definedName name="PISNU" localSheetId="10">#REF!</definedName>
    <definedName name="PISNU" localSheetId="24">#REF!</definedName>
    <definedName name="PISNU" localSheetId="1">#REF!</definedName>
    <definedName name="PISNU">#REF!</definedName>
    <definedName name="piu" hidden="1">{"AnnInc",#N/A,TRUE,"Inc";"QtrInc1",#N/A,TRUE,"Inc";"Balance",#N/A,TRUE,"Bal";"Cflow",#N/A,TRUE,"Cash"}</definedName>
    <definedName name="pivot" hidden="1">{#N/A,#N/A,FALSE,"Jan"}</definedName>
    <definedName name="PJAM3Yr" hidden="1">{"INCOME",#N/A,FALSE,"ProNet";"VALUE",#N/A,FALSE,"ProNet"}</definedName>
    <definedName name="PJND" hidden="1">{#N/A,#N/A,FALSE,"OUT  AREC"}</definedName>
    <definedName name="pl" hidden="1">{#N/A,#N/A,FALSE,"Aging Summary";#N/A,#N/A,FALSE,"Ratio Analysis";#N/A,#N/A,FALSE,"Test 120 Day Accts";#N/A,#N/A,FALSE,"Tickmarks"}</definedName>
    <definedName name="planning" hidden="1">{#N/A,#N/A,FALSE,"BalSheet 0899";#N/A,#N/A,FALSE,"ytdpl899";#N/A,#N/A,FALSE,"Aug PL";#N/A,#N/A,FALSE,"Minority Int";#N/A,#N/A,FALSE,"Equity Roll Forward";#N/A,#N/A,FALSE,"Book Equity Test"}</definedName>
    <definedName name="PLCepi" hidden="1">{#N/A,#N/A,FALSE,"REPORT"}</definedName>
    <definedName name="pli" hidden="1">{"NOPCAPEVA",#N/A,FALSE,"Nopat";"FCFCSTAR",#N/A,FALSE,"FCFVAL";"EVAVL",#N/A,FALSE,"EVAVAL";"LEASE",#N/A,FALSE,"OpLease"}</definedName>
    <definedName name="plo" hidden="1">{#N/A,#N/A,FALSE,"ReportBS";#N/A,#N/A,FALSE,"ReportCF";#N/A,#N/A,FALSE,"ReportAIOPeriod";#N/A,#N/A,FALSE,"ReportAIOytd";#N/A,#N/A,FALSE,"CONSOL";#N/A,#N/A,FALSE,"P&amp;L"}</definedName>
    <definedName name="ploi" hidden="1">{#N/A,#N/A,FALSE,"Assump2";#N/A,#N/A,FALSE,"Income2";#N/A,#N/A,FALSE,"Balance2";#N/A,#N/A,FALSE,"DCF Filter";#N/A,#N/A,FALSE,"Trans Assump2";#N/A,#N/A,FALSE,"Combined Income2";#N/A,#N/A,FALSE,"Combined Balance2"}</definedName>
    <definedName name="ploki" hidden="1">{#N/A,#N/A,FALSE,"Financiel overview AOP";#N/A,#N/A,FALSE,"Operating P&amp;L AOP";#N/A,#N/A,FALSE,"Revenue by product";#N/A,#N/A,FALSE,"Revenue &amp; STD Marign Prod.";#N/A,#N/A,FALSE,"Std. Margin";#N/A,#N/A,FALSE,"Employees by Function";#N/A,#N/A,FALSE,"R&amp;D Costs";#N/A,#N/A,FALSE,"Inventory";#N/A,#N/A,FALSE,"Order Intake by Area";#N/A,#N/A,FALSE,"Backlog by area";#N/A,#N/A,FALSE,"Backlog by customer";#N/A,#N/A,FALSE,"Revenue by Area"}</definedName>
    <definedName name="PLProcef" hidden="1">{#N/A,#N/A,FALSE,"REPORT"}</definedName>
    <definedName name="PLTaxol" hidden="1">{#N/A,#N/A,FALSE,"REPORT"}</definedName>
    <definedName name="PMFGT">#REF!</definedName>
    <definedName name="PMFGV">#REF!</definedName>
    <definedName name="pmt" hidden="1">{#N/A,#N/A,FALSE,"A";#N/A,#N/A,FALSE,"B-TOT";#N/A,#N/A,FALSE,"Declaration1";#N/A,#N/A,FALSE,"Spravka1";#N/A,#N/A,FALSE,"A (2)";#N/A,#N/A,FALSE,"B-TOT (2)";#N/A,#N/A,FALSE,"Declaration1 (2)";#N/A,#N/A,FALSE,"Spravka1 (2)"}</definedName>
    <definedName name="Pnl" hidden="1">{#N/A,#N/A,FALSE,"Pharm";#N/A,#N/A,FALSE,"WWCM"}</definedName>
    <definedName name="po" hidden="1">{#N/A,#N/A,FALSE,"SUMMARY (WK)";#N/A,#N/A,FALSE,"PayRun"}</definedName>
    <definedName name="poi" hidden="1">{#N/A,#N/A,FALSE,"BSGROUP";#N/A,#N/A,FALSE,"BSMCB";#N/A,#N/A,FALSE,"BSFLINER";#N/A,#N/A,FALSE,"FixedAssets";#N/A,#N/A,FALSE,"Stock";#N/A,#N/A,FALSE,"Debtors";#N/A,#N/A,FALSE,"Cash";#N/A,#N/A,FALSE,"Creditors";#N/A,#N/A,FALSE,"LTL";#N/A,#N/A,FALSE,"PLC";#N/A,#N/A,FALSE,"DInc";#N/A,#N/A,FALSE,"GWill";#N/A,#N/A,FALSE,"Consadj";#N/A,#N/A,FALSE,"ResGroup";#N/A,#N/A,FALSE,"ResFL";#N/A,#N/A,FALSE,"ResMCB";#N/A,#N/A,FALSE,"CAccount"}</definedName>
    <definedName name="poiiop" hidden="1">{"Total",#N/A,FALSE,"IndivPort";"Tilbury",#N/A,FALSE,"IndivPort";"Purfleet",#N/A,FALSE,"IndivPort";"Seaforth",#N/A,FALSE,"IndivPort";"Repo",#N/A,FALSE,"IndivPort";"Alcan",#N/A,FALSE,"IndivPort";"Bulk",#N/A,FALSE,"IndivPort";"Thamesport",#N/A,FALSE,"IndivPort";"Soton",#N/A,FALSE,"IndivPort";"Felixstowe",#N/A,FALSE,"IndivPort"}</definedName>
    <definedName name="poiop" hidden="1">{#N/A,#N/A,FALSE,"SUMMARY (WK)";#N/A,#N/A,FALSE,"PayRun";#N/A,#N/A,FALSE,"SUMMARY";#N/A,#N/A,FALSE,"Pay"}</definedName>
    <definedName name="poiopo" hidden="1">{#N/A,#N/A,FALSE,"CF00W1";#N/A,#N/A,FALSE,"CF00W2";#N/A,#N/A,FALSE,"CF99W1";#N/A,#N/A,FALSE,"CF99W2";#N/A,#N/A,FALSE,"CFGroup";#N/A,#N/A,FALSE,"CFGroupC";#N/A,#N/A,FALSE,"Borrowings"}</definedName>
    <definedName name="poiopoip" hidden="1">{#N/A,#N/A,FALSE,"ReportBS";#N/A,#N/A,FALSE,"ReportCF";#N/A,#N/A,FALSE,"ReportAIOytd"}</definedName>
    <definedName name="poiuy" hidden="1">{"TRANSPORT BUDGET ASSUMPTIONS",#N/A,FALSE,"TRANSPORTATION 97";"TRANSPORT MAJOR EXP.",#N/A,FALSE,"TRANSPORTATION 97";"TRANSPORT SCHEDULE",#N/A,FALSE,"TRANSPORTATION 97"}</definedName>
    <definedName name="poju" hidden="1">{#N/A,#N/A,FALSE,"Aging Summary";#N/A,#N/A,FALSE,"Ratio Analysis";#N/A,#N/A,FALSE,"Test 120 Day Accts";#N/A,#N/A,FALSE,"Tickmarks"}</definedName>
    <definedName name="popiopip" hidden="1">{#N/A,#N/A,FALSE,"SUMMARY (WK)";#N/A,#N/A,FALSE,"PayRun"}</definedName>
    <definedName name="PORRA" hidden="1">{"Fecha_Outubro",#N/A,FALSE,"FECHAMENTO-2002 ";"Defer_Outubro",#N/A,FALSE,"DIFERIDO";"Pis_Outubro",#N/A,FALSE,"PIS COFINS";"Iss_Outubro",#N/A,FALSE,"ISS"}</definedName>
    <definedName name="port29" hidden="1">{#N/A,#N/A,FALSE,"Pharm";#N/A,#N/A,FALSE,"WWCM"}</definedName>
    <definedName name="Posted_Secondary" localSheetId="10">#REF!</definedName>
    <definedName name="Posted_Secondary" localSheetId="24">#REF!</definedName>
    <definedName name="Posted_Secondary">#REF!</definedName>
    <definedName name="pp" hidden="1">#REF!</definedName>
    <definedName name="ppp">#REF!</definedName>
    <definedName name="pppp" hidden="1">{"RIG LF BUDGET ASSUMPTIONS",#N/A,FALSE,"RIG LIVING FACILITIES";"RIG LF MAJOR EXP.",#N/A,FALSE,"RIG LIVING FACILITIES";"LIVING FAC. SCH",#N/A,FALSE,"RIG LIVING FACILITIES"}</definedName>
    <definedName name="ppppppppppppp" hidden="1">{#N/A,#N/A,FALSE,"Aging Summary";#N/A,#N/A,FALSE,"Ratio Analysis";#N/A,#N/A,FALSE,"Test 120 Day Accts";#N/A,#N/A,FALSE,"Tickmarks"}</definedName>
    <definedName name="PremiumPaidSUmmary" hidden="1">{#N/A,#N/A,FALSE,"Projections";#N/A,#N/A,FALSE,"Multiples Valuation";#N/A,#N/A,FALSE,"LBO";#N/A,#N/A,FALSE,"Multiples_Sensitivity";#N/A,#N/A,FALSE,"Summary"}</definedName>
    <definedName name="PreviouslySavedRpt" hidden="1">FALSE</definedName>
    <definedName name="price" localSheetId="10">#REF!</definedName>
    <definedName name="price" localSheetId="24">#REF!</definedName>
    <definedName name="price">#REF!</definedName>
    <definedName name="PRINT" localSheetId="10">#REF!</definedName>
    <definedName name="PRINT" localSheetId="24">#REF!</definedName>
    <definedName name="PRINT">#REF!</definedName>
    <definedName name="PRINT_ALL">#REF!</definedName>
    <definedName name="_xlnm.Print_Area" localSheetId="10">#REF!</definedName>
    <definedName name="_xlnm.Print_Area" localSheetId="24">#REF!</definedName>
    <definedName name="_xlnm.Print_Area" localSheetId="0">Summary!$C$3:$D$9</definedName>
    <definedName name="_xlnm.Print_Area">#REF!</definedName>
    <definedName name="PRINT_AREA_MI" localSheetId="10">#REF!</definedName>
    <definedName name="PRINT_AREA_MI" localSheetId="24">#REF!</definedName>
    <definedName name="PRINT_AREA_MI">#REF!</definedName>
    <definedName name="PRINT_CF_9899" localSheetId="10">#REF!</definedName>
    <definedName name="PRINT_CF_9899" localSheetId="24">#REF!</definedName>
    <definedName name="PRINT_CF_9899">#REF!</definedName>
    <definedName name="PRINT_DIFF">#REF!</definedName>
    <definedName name="_xlnm.Print_Titles">#N/A</definedName>
    <definedName name="Print_Titles_MI">#REF!,#REF!</definedName>
    <definedName name="print2"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print3"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prm" hidden="1">{#N/A,#N/A,FALSE,"model"}</definedName>
    <definedName name="prn" hidden="1">{#N/A,#N/A,FALSE,"model"}</definedName>
    <definedName name="pro" hidden="1">{#N/A,#N/A,FALSE,"Relatórios";"Vendas e Custos",#N/A,FALSE,"Vendas e Custos";"Premissas",#N/A,FALSE,"Premissas";"Projeções",#N/A,FALSE,"Projeções";"Dolar",#N/A,FALSE,"Dolar";"Original",#N/A,FALSE,"Original e UFIR"}</definedName>
    <definedName name="Procef" hidden="1">{#N/A,#N/A,FALSE,"Pharm";#N/A,#N/A,FALSE,"WWCM"}</definedName>
    <definedName name="prod" hidden="1">{#N/A,#N/A,FALSE,"Pharm";#N/A,#N/A,FALSE,"WWCM"}</definedName>
    <definedName name="profimp2" hidden="1">{"PAGE 1",#N/A,FALSE,"WEST_OT"}</definedName>
    <definedName name="profimp3" hidden="1">{"PAGE 2",#N/A,FALSE,"WEST_OT"}</definedName>
    <definedName name="profimp5" hidden="1">{"PAGE 1",#N/A,FALSE,"WEST_OT"}</definedName>
    <definedName name="profimptest" hidden="1">{"PAGE 2",#N/A,FALSE,"WEST_OT"}</definedName>
    <definedName name="Profitability." hidden="1">{#N/A,#N/A,FALSE,"Presentation by Unit";#N/A,#N/A,FALSE,"Presentation by BD";#N/A,#N/A,FALSE,"Presentation Split by Biggest U";#N/A,#N/A,FALSE,"Presentation Split by Area";#N/A,#N/A,FALSE,"Presentation Split by BD"}</definedName>
    <definedName name="Project_Life" localSheetId="14">#REF!</definedName>
    <definedName name="Project_Life" localSheetId="15">#REF!</definedName>
    <definedName name="Project_Life" localSheetId="16">#REF!</definedName>
    <definedName name="Project_Life">#REF!</definedName>
    <definedName name="Project_Name">#REF!</definedName>
    <definedName name="Property" hidden="1">40406.4520138889</definedName>
    <definedName name="prt" hidden="1">{"INV",#N/A,FALSE,"Plant";"INV_IC",#N/A,FALSE,"Plant";"INV_IS",#N/A,FALSE,"Plant";"INT",#N/A,FALSE,"Plant";"INT_IC",#N/A,FALSE,"Plant";"INT_IS",#N/A,FALSE,"Plant"}</definedName>
    <definedName name="PRT_12_PAGE_25M" localSheetId="10">#REF!</definedName>
    <definedName name="PRT_12_PAGE_25M" localSheetId="24">#REF!</definedName>
    <definedName name="PRT_12_PAGE_25M" localSheetId="1">#REF!</definedName>
    <definedName name="PRT_12_PAGE_25M">#REF!</definedName>
    <definedName name="PRT_98_WCRECON" localSheetId="10">#REF!</definedName>
    <definedName name="PRT_98_WCRECON" localSheetId="24">#REF!</definedName>
    <definedName name="PRT_98_WCRECON">#REF!</definedName>
    <definedName name="PRT_99_WCRECON">#REF!</definedName>
    <definedName name="PRT_BS_98">#REF!</definedName>
    <definedName name="PRT_BS_99">#REF!</definedName>
    <definedName name="PRT_BS_SUM_25MO">#REF!</definedName>
    <definedName name="PRT_BSSUM_98">#REF!</definedName>
    <definedName name="PRT_BSSUM_99">#REF!</definedName>
    <definedName name="PRT_CF_1998">#REF!</definedName>
    <definedName name="PRT_CF_1999">#REF!</definedName>
    <definedName name="PRT_CURR_MO">#REF!</definedName>
    <definedName name="PRT_LEAD_25MO">#REF!</definedName>
    <definedName name="PRT_LEAD_ACT_98">#REF!</definedName>
    <definedName name="PRT_LEAD_PLN_99">#REF!</definedName>
    <definedName name="PRT_NCA_98">#REF!</definedName>
    <definedName name="PRT_NCA_99">#REF!</definedName>
    <definedName name="PRT_QUARTER">#REF!</definedName>
    <definedName name="prtu" hidden="1">{#N/A,#N/A,FALSE,"Aging Summary";#N/A,#N/A,FALSE,"Ratio Analysis";#N/A,#N/A,FALSE,"Test 120 Day Accts";#N/A,#N/A,FALSE,"Tickmarks"}</definedName>
    <definedName name="ptc"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PUB_FileID" hidden="1">"L10005059.xls"</definedName>
    <definedName name="PUB_UserID" hidden="1">"MAYERX"</definedName>
    <definedName name="purple" hidden="1">{"SUMMARY",#N/A,FALSE,"Summary"}</definedName>
    <definedName name="pvd" hidden="1">{"AnnInc",#N/A,TRUE,"Inc";"QtrInc1",#N/A,TRUE,"Inc";"Balance",#N/A,TRUE,"Bal";"Cflow",#N/A,TRUE,"Cash"}</definedName>
    <definedName name="PVTK" localSheetId="10">#REF!</definedName>
    <definedName name="PVTK" localSheetId="24">#REF!</definedName>
    <definedName name="PVTK">#REF!</definedName>
    <definedName name="pwc"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PWORK" localSheetId="10">#REF!</definedName>
    <definedName name="PWORK" localSheetId="24">#REF!</definedName>
    <definedName name="PWORK">#REF!</definedName>
    <definedName name="PWTPA">#REF!</definedName>
    <definedName name="PWVCR">#REF!</definedName>
    <definedName name="q" hidden="1">{#N/A,#N/A,FALSE,"SUMMARY (WK)";#N/A,#N/A,FALSE,"PayRun"}</definedName>
    <definedName name="Q1_VS_PLAN" localSheetId="10">#REF!</definedName>
    <definedName name="Q1_VS_PLAN" localSheetId="24">#REF!</definedName>
    <definedName name="Q1_VS_PLAN">#REF!</definedName>
    <definedName name="Q2_VS_PLAN" localSheetId="10">#REF!</definedName>
    <definedName name="Q2_VS_PLAN" localSheetId="24">#REF!</definedName>
    <definedName name="Q2_VS_PLAN">#REF!</definedName>
    <definedName name="Q3_VS_PLAN" localSheetId="10">#REF!</definedName>
    <definedName name="Q3_VS_PLAN" localSheetId="24">#REF!</definedName>
    <definedName name="Q3_VS_PLAN">#REF!</definedName>
    <definedName name="Q4_VS_PLAN">#REF!</definedName>
    <definedName name="q4NIvsplan" hidden="1">{#N/A,#N/A,FALSE,"BalSheet 0899";#N/A,#N/A,FALSE,"ytdpl899";#N/A,#N/A,FALSE,"Aug PL";#N/A,#N/A,FALSE,"Minority Int";#N/A,#N/A,FALSE,"Equity Roll Forward";#N/A,#N/A,FALSE,"Book Equity Test"}</definedName>
    <definedName name="qa" hidden="1">{"AnnInc",#N/A,TRUE,"Inc";"QtrInc1",#N/A,TRUE,"Inc";"Balance",#N/A,TRUE,"Bal";"Cflow",#N/A,TRUE,"Cash"}</definedName>
    <definedName name="qaz" hidden="1">{#N/A,#N/A,FALSE,"P0013";#N/A,#N/A,FALSE,"P9913";#N/A,#N/A,FALSE,"NonCoda00";#N/A,#N/A,FALSE,"NonCoda99"}</definedName>
    <definedName name="QBG" hidden="1">{"SUMMARY",#N/A,TRUE,"Summary";"FULLSEAS",#N/A,TRUE,"Full &amp; Seas Emp";"TEMPS",#N/A,TRUE,"Temps";"CONTRACTORS",#N/A,TRUE,"Contractors";"CAPEXA",#N/A,TRUE,"Capital Expenditures";"CAPEXB",#N/A,TRUE,"Capital Expenditures"}</definedName>
    <definedName name="qe" hidden="1">{"TRANSPORT BUDGET ASSUMPTIONS",#N/A,FALSE,"TRANSPORTATION 97";"TRANSPORT MAJOR EXP.",#N/A,FALSE,"TRANSPORTATION 97";"TRANSPORT SCHEDULE",#N/A,FALSE,"TRANSPORTATION 97"}</definedName>
    <definedName name="qely" hidden="1">{#N/A,#N/A,FALSE,"Aging Summary";#N/A,#N/A,FALSE,"Ratio Analysis";#N/A,#N/A,FALSE,"Test 120 Day Accts";#N/A,#N/A,FALSE,"Tickmarks"}</definedName>
    <definedName name="qertweyu" hidden="1">{#N/A,#N/A,FALSE,"REPORT"}</definedName>
    <definedName name="qetryywt" hidden="1">{#N/A,#N/A,FALSE,"REPORT"}</definedName>
    <definedName name="QEWR" hidden="1">{"Network Summary",#N/A,TRUE,"Summary";"Piping Summary",#N/A,TRUE," Piping";"Meters Summary",#N/A,TRUE,"Meters &amp; Connections";"Connections Summary",#N/A,TRUE,"Meters &amp; Connections";"Stations Summary",#N/A,TRUE,"Stations Pivot"}</definedName>
    <definedName name="QEWRa" hidden="1">{"Network Summary",#N/A,TRUE,"Summary";"Piping Summary",#N/A,TRUE," Piping";"Meters Summary",#N/A,TRUE,"Meters &amp; Connections";"Connections Summary",#N/A,TRUE,"Meters &amp; Connections";"Stations Summary",#N/A,TRUE,"Stations Pivot"}</definedName>
    <definedName name="QKNFC" hidden="1">#REF!</definedName>
    <definedName name="QLGC" hidden="1">{"CHART",#N/A,FALSE,"Arch Communications"}</definedName>
    <definedName name="qq" hidden="1">{#N/A,#N/A,FALSE,"HMF";#N/A,#N/A,FALSE,"FACIL";#N/A,#N/A,FALSE,"HMFINANCE";#N/A,#N/A,FALSE,"HMEUROPE";#N/A,#N/A,FALSE,"HHAB CONSO";#N/A,#N/A,FALSE,"PAB";#N/A,#N/A,FALSE,"MMC";#N/A,#N/A,FALSE,"THAI";#N/A,#N/A,FALSE,"SINPA";#N/A,#N/A,FALSE,"POLAND"}</definedName>
    <definedName name="qqq" hidden="1">{"Qtrly Summary",#N/A,FALSE,"Direct Ship Fcst"}</definedName>
    <definedName name="qqqq" hidden="1">{"FY95_Combined",#N/A,FALSE,"MTHFCST4"}</definedName>
    <definedName name="qqqqq" hidden="1">{"Assumptions",#N/A,FALSE,"MTHFCST4"}</definedName>
    <definedName name="qqqqqq" hidden="1">{"Assumptions",#N/A,FALSE,"MTHFCST4"}</definedName>
    <definedName name="qqwtweryey" hidden="1">{#N/A,#N/A,FALSE,"REPORT"}</definedName>
    <definedName name="qsty" hidden="1">{"NOPCAPEVA",#N/A,FALSE,"Nopat";"FCFCSTAR",#N/A,FALSE,"FCFVAL";"EVAVL",#N/A,FALSE,"EVAVAL";"LEASE",#N/A,FALSE,"OpLease"}</definedName>
    <definedName name="qty" localSheetId="10">#REF!</definedName>
    <definedName name="qty" localSheetId="24">#REF!</definedName>
    <definedName name="qty">#REF!</definedName>
    <definedName name="quelu" hidden="1">{#N/A,#N/A,FALSE,"Aging Summary";#N/A,#N/A,FALSE,"Ratio Analysis";#N/A,#N/A,FALSE,"Test 120 Day Accts";#N/A,#N/A,FALSE,"Tickmarks"}</definedName>
    <definedName name="QueuePercentage">#REF!</definedName>
    <definedName name="qw" hidden="1">{"'下期集計（10.27迄・速報値）'!$Q$16"}</definedName>
    <definedName name="qwe" hidden="1">{#N/A,#N/A,FALSE,"P&amp;L";#N/A,#N/A,FALSE,"CONSOL";#N/A,#N/A,FALSE,"AllInOne";#N/A,#N/A,FALSE,"AIOYtD";#N/A,#N/A,FALSE,"Consolidated";#N/A,#N/A,FALSE,"MCBSum";#N/A,#N/A,FALSE,"MCBCODA";#N/A,#N/A,FALSE,"FLSum";#N/A,#N/A,FALSE,"Consadj";#N/A,#N/A,FALSE,"FLCODA";#N/A,#N/A,FALSE,"FLMvt";#N/A,#N/A,FALSE,"MCBMvt"}</definedName>
    <definedName name="qwerq" hidden="1">{#N/A,#N/A,FALSE,"10yr Plan Inputs";#N/A,#N/A,FALSE,"10yr Plan Results";#N/A,#N/A,FALSE,"JV Cost Splits";#N/A,#N/A,FALSE,"JV Variable Costs";#N/A,#N/A,FALSE,"JV Fixed Costs";#N/A,#N/A,FALSE,"Dow Alt Cost 98";#N/A,#N/A,FALSE,"Case Summary"}</definedName>
    <definedName name="qwerqerqwer" hidden="1">{"BUDGET ASSUMPTIONS",#N/A,FALSE,"SUPPLIES 97";"MAJOR EXPENDITURES",#N/A,FALSE,"SUPPLIES 97";"SCH100 SUPPLIES",#N/A,FALSE,"SUPPLIES 97"}</definedName>
    <definedName name="qwerqwer" hidden="1">{"TRAINING BUDGET ASSUMPTIONS",#N/A,FALSE,"TRAINING 97";"TRAINING MAJOR EXP.",#N/A,FALSE,"TRAINING 97";"TRAINING COURSE FEES",#N/A,FALSE,"TRAINING 97";"TRAINING SCH",#N/A,FALSE,"TRAINING 97"}</definedName>
    <definedName name="qwertqry" hidden="1">{#N/A,#N/A,FALSE,"REPORT"}</definedName>
    <definedName name="qwerty" hidden="1">{"SUMMARY",#N/A,FALSE,"Summary"}</definedName>
    <definedName name="qwetqryetytu" hidden="1">{#N/A,#N/A,FALSE,"Pharm";#N/A,#N/A,FALSE,"WWCM"}</definedName>
    <definedName name="qwewqeqe" hidden="1">{#N/A,#N/A,FALSE,"Aging Summary";#N/A,#N/A,FALSE,"Ratio Analysis";#N/A,#N/A,FALSE,"Test 120 Day Accts";#N/A,#N/A,FALSE,"Tickmarks"}</definedName>
    <definedName name="r.CashFlow" hidden="1">#REF!</definedName>
    <definedName name="r.Leverage" hidden="1">#REF!</definedName>
    <definedName name="r.Liquidity" hidden="1">#REF!</definedName>
    <definedName name="r.Market" hidden="1">#REF!</definedName>
    <definedName name="r.Profitability" hidden="1">#REF!</definedName>
    <definedName name="r.Summary" hidden="1">#REF!</definedName>
    <definedName name="ＲＡＲＯＡ" hidden="1">{"'下期集計（10.27迄・速報値）'!$Q$16"}</definedName>
    <definedName name="Rate">#REF!</definedName>
    <definedName name="Rates">#REF!</definedName>
    <definedName name="rderere" hidden="1">{"'comite'!$A$9:$G$44","'comite'!$A$1:$G$6"}</definedName>
    <definedName name="rdh" hidden="1">{"NOPCAPEVA",#N/A,FALSE,"Nopat";"FCFCSTAR",#N/A,FALSE,"FCFVAL";"EVAVL",#N/A,FALSE,"EVAVAL";"LEASE",#N/A,FALSE,"OpLease"}</definedName>
    <definedName name="re" hidden="1">{"NOPCAPEVA",#N/A,FALSE,"Nopat";"FCFCSTAR",#N/A,FALSE,"FCFVAL";"EVAVL",#N/A,FALSE,"EVAVAL";"LEASE",#N/A,FALSE,"OpLease"}</definedName>
    <definedName name="reajuste" hidden="1">{#N/A,#N/A,FALSE,"Aging Summary";#N/A,#N/A,FALSE,"Ratio Analysis";#N/A,#N/A,FALSE,"Test 120 Day Accts";#N/A,#N/A,FALSE,"Tickmarks"}</definedName>
    <definedName name="RECF" localSheetId="10">#REF!</definedName>
    <definedName name="RECF" localSheetId="24">#REF!</definedName>
    <definedName name="RECF">#REF!</definedName>
    <definedName name="RECTFRF" localSheetId="10">#REF!</definedName>
    <definedName name="RECTFRF" localSheetId="24">#REF!</definedName>
    <definedName name="RECTFRF">#REF!</definedName>
    <definedName name="RECTPAF">#REF!</definedName>
    <definedName name="RECVCRF">#REF!</definedName>
    <definedName name="RECVTRF" localSheetId="10">#REF!</definedName>
    <definedName name="RECVTRF" localSheetId="24">#REF!</definedName>
    <definedName name="RECVTRF">#REF!</definedName>
    <definedName name="red" hidden="1">{"SUMMARY",#N/A,FALSE,"Summary"}</definedName>
    <definedName name="reear" hidden="1">{#N/A,#N/A,FALSE,"Sheet1"}</definedName>
    <definedName name="reeee" hidden="1">{#N/A,#N/A,FALSE,"Aging Summary";#N/A,#N/A,FALSE,"Ratio Analysis";#N/A,#N/A,FALSE,"Test 120 Day Accts";#N/A,#N/A,FALSE,"Tickmarks"}</definedName>
    <definedName name="reggie" hidden="1">{#N/A,#N/A,FALSE,"Pharm";#N/A,#N/A,FALSE,"WWCM"}</definedName>
    <definedName name="regre" hidden="1">{#N/A,#N/A,FALSE,"A";#N/A,#N/A,FALSE,"B-TOT";#N/A,#N/A,FALSE,"Declaration1";#N/A,#N/A,FALSE,"Spravka1";#N/A,#N/A,FALSE,"A (2)";#N/A,#N/A,FALSE,"B-TOT (2)";#N/A,#N/A,FALSE,"Declaration1 (2)";#N/A,#N/A,FALSE,"Spravka1 (2)"}</definedName>
    <definedName name="regtd" hidden="1">{"NOPCAPEVA",#N/A,FALSE,"Nopat";"FCFCSTAR",#N/A,FALSE,"FCFVAL";"EVAVL",#N/A,FALSE,"EVAVAL";"LEASE",#N/A,FALSE,"OpLease"}</definedName>
    <definedName name="Related" hidden="1">{#N/A,#N/A,FALSE,"Job Sched"}</definedName>
    <definedName name="REMTFR">#REF!</definedName>
    <definedName name="REMVCR">#REF!</definedName>
    <definedName name="REMVTPA">#REF!</definedName>
    <definedName name="REMVTR">#REF!</definedName>
    <definedName name="renata" hidden="1">{"'comite'!$A$9:$G$44","'comite'!$A$1:$G$6"}</definedName>
    <definedName name="renatar" hidden="1">{"'comite'!$A$9:$G$44","'comite'!$A$1:$G$6"}</definedName>
    <definedName name="Report" hidden="1">{#N/A,#N/A,FALSE,"PIPE-FAC";#N/A,#N/A,FALSE,"PIPE-FAC"}</definedName>
    <definedName name="ReportGroup" hidden="1">0</definedName>
    <definedName name="RERTFR">#REF!</definedName>
    <definedName name="RERVCR">#REF!</definedName>
    <definedName name="RERVTPA">#REF!</definedName>
    <definedName name="RERVTR">#REF!</definedName>
    <definedName name="resources" hidden="1">{#N/A,#N/A,FALSE,"Assessment";#N/A,#N/A,FALSE,"Staffing";#N/A,#N/A,FALSE,"Hires";#N/A,#N/A,FALSE,"Assumptions"}</definedName>
    <definedName name="resp." hidden="1">{#N/A,#N/A,FALSE,"Pharm";#N/A,#N/A,FALSE,"WWCM"}</definedName>
    <definedName name="resultscomp" hidden="1">{"FCB_ALL",#N/A,FALSE,"FCB"}</definedName>
    <definedName name="RESUMO1" hidden="1">{#N/A,"Tabelas de quantidade",FALSE,"Entradas";"CLIENTE",#N/A,FALSE,"HW";"CLIENTE",#N/A,FALSE,"SW";"CLIENTE",#N/A,FALSE,"TELESSUP.";"CLIENTE",#N/A,FALSE,"DCN &amp; Acess";"CLIENTE",#N/A,FALSE,"Sobressalentes";"CLIENTE",#N/A,FALSE,"Mat. Instal.";"CLIENTE",#N/A,FALSE,"Doc. Técnica";"CLIENTE",#N/A,FALSE,"Serviços";"CLIENTE",#N/A,FALSE,"Treinamento"}</definedName>
    <definedName name="rete" hidden="1">{#N/A,#N/A,FALSE,"Aging Summary";#N/A,#N/A,FALSE,"Ratio Analysis";#N/A,#N/A,FALSE,"Test 120 Day Accts";#N/A,#N/A,FALSE,"Tickmarks"}</definedName>
    <definedName name="retencion" hidden="1">{#N/A,#N/A,FALSE,"OUT  AREC"}</definedName>
    <definedName name="RETIREMENTS" localSheetId="10">#REF!</definedName>
    <definedName name="RETIREMENTS" localSheetId="24">#REF!</definedName>
    <definedName name="RETIREMENTS" localSheetId="1">#REF!</definedName>
    <definedName name="RETIREMENTS">#REF!</definedName>
    <definedName name="Retires" localSheetId="10">#REF!</definedName>
    <definedName name="Retires" localSheetId="24">#REF!</definedName>
    <definedName name="Retires">#REF!</definedName>
    <definedName name="rewq" hidden="1">{"NOPCAPEVA",#N/A,FALSE,"Nopat";"FCFCSTAR",#N/A,FALSE,"FCFVAL";"EVAVL",#N/A,FALSE,"EVAVAL";"LEASE",#N/A,FALSE,"OpLease"}</definedName>
    <definedName name="rewrewr" hidden="1">#REF!</definedName>
    <definedName name="rey" hidden="1">{"NOPCAPEVA",#N/A,FALSE,"Nopat";"FCFCSTAR",#N/A,FALSE,"FCFVAL";"EVAVL",#N/A,FALSE,"EVAVAL";"LEASE",#N/A,FALSE,"OpLease"}</definedName>
    <definedName name="rf2e" hidden="1">{#N/A,#N/A,FALSE,"Pharm";#N/A,#N/A,FALSE,"WWCM"}</definedName>
    <definedName name="rgr" hidden="1">{"ReportTop",#N/A,FALSE,"report top"}</definedName>
    <definedName name="rgre" hidden="1">{#N/A,#N/A,FALSE,"A";#N/A,#N/A,FALSE,"B"}</definedName>
    <definedName name="rgrg" hidden="1">{#N/A,#N/A,FALSE,"A";#N/A,#N/A,FALSE,"B-TOT";#N/A,#N/A,FALSE,"Declaration1";#N/A,#N/A,FALSE,"Spravka1";#N/A,#N/A,FALSE,"A (2)";#N/A,#N/A,FALSE,"B-TOT (2)";#N/A,#N/A,FALSE,"Declaration1 (2)";#N/A,#N/A,FALSE,"Spravka1 (2)"}</definedName>
    <definedName name="RIDF">#REF!</definedName>
    <definedName name="RIDI">#REF!</definedName>
    <definedName name="RIDP">#REF!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localSheetId="1" hidden="1">7</definedName>
    <definedName name="RiskHasSettings" hidden="1">6</definedName>
    <definedName name="RiskIsInput" localSheetId="7" hidden="1">_xll.RiskCellHasTokensFromFormula(262144+512+524288,_xlfn.FORMULATEXT(INDIRECT(ADDRESS(ROW(),COLUMN()))))</definedName>
    <definedName name="RiskIsInput" localSheetId="12" hidden="1">_xll.RiskCellHasTokensFromFormula(262144+512+524288,_xlfn.FORMULATEXT(INDIRECT(ADDRESS(ROW(),COLUMN()))))</definedName>
    <definedName name="RiskIsInput" hidden="1">_xll.RiskCellHasTokensFromFormula(262144+512+524288,_xlfn.FORMULATEXT(INDIRECT(ADDRESS(ROW(),COLUMN()))))</definedName>
    <definedName name="RiskIsOptimization" hidden="1">TRUE</definedName>
    <definedName name="RiskIsOutput" localSheetId="7" hidden="1">_xll.RiskCellHasTokensFromFormula(1024,_xlfn.FORMULATEXT(INDIRECT(ADDRESS(ROW(),COLUMN()))))</definedName>
    <definedName name="RiskIsOutput" localSheetId="12" hidden="1">_xll.RiskCellHasTokensFromFormula(1024,_xlfn.FORMULATEXT(INDIRECT(ADDRESS(ROW(),COLUMN()))))</definedName>
    <definedName name="RiskIsOutput" hidden="1">_xll.RiskCellHasTokensFromFormula(1024,_xlfn.FORMULATEXT(INDIRECT(ADDRESS(ROW(),COLUMN()))))</definedName>
    <definedName name="RiskIsStatistics" localSheetId="7" hidden="1">_xll.RiskCellHasTokensFromFormula(4096+32768+65536,_xlfn.FORMULATEXT(INDIRECT(ADDRESS(ROW(),COLUMN()))))</definedName>
    <definedName name="RiskIsStatistics" localSheetId="12" hidden="1">_xll.RiskCellHasTokensFromFormula(4096+32768+65536,_xlfn.FORMULATEXT(INDIRECT(ADDRESS(ROW(),COLUMN()))))</definedName>
    <definedName name="RiskIsStatistics" hidden="1">_xll.RiskCellHasTokensFromFormula(4096+32768+65536,_xlfn.FORMULATEXT(INDIRECT(ADDRESS(ROW(),COLUMN()))))</definedName>
    <definedName name="RiskMinimizeOnStart" localSheetId="1" hidden="1">FALSE</definedName>
    <definedName name="RiskMinimizeOnStart" hidden="1">TRUE</definedName>
    <definedName name="RiskMonitorConvergence" localSheetId="1" hidden="1">FALSE</definedName>
    <definedName name="RiskMonitorConvergence" hidden="1">TRUE</definedName>
    <definedName name="RiskMultipleCPUSupportEnabled" localSheetId="1" hidden="1">FALSE</definedName>
    <definedName name="RiskMultipleCPUSupportEnabled" hidden="1">TRUE</definedName>
    <definedName name="RiskNumIterations" localSheetId="1" hidden="1">100</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localSheetId="1" hidden="1">FALSE</definedName>
    <definedName name="RiskUseFixedSeed" hidden="1">TRUE</definedName>
    <definedName name="RiskUseMultipleCPUs" localSheetId="1" hidden="1">FALSE</definedName>
    <definedName name="RiskUseMultipleCPUs" hidden="1">TRUE</definedName>
    <definedName name="rngCompanyName" hidden="1">#REF!</definedName>
    <definedName name="rngCountry" hidden="1">#REF!</definedName>
    <definedName name="rngPeriod" hidden="1">#REF!</definedName>
    <definedName name="rngSurtaxBase" hidden="1">#REF!</definedName>
    <definedName name="RoadClasses" localSheetId="10">#REF!</definedName>
    <definedName name="RoadClasses" localSheetId="24">#REF!</definedName>
    <definedName name="RoadClasses">#REF!</definedName>
    <definedName name="ronald" hidden="1">{#N/A,#N/A,FALSE,"Aging Summary";#N/A,#N/A,FALSE,"Ratio Analysis";#N/A,#N/A,FALSE,"Test 120 Day Accts";#N/A,#N/A,FALSE,"Tickmarks"}</definedName>
    <definedName name="ronaldo" hidden="1">{"NAMED_RANGES",#N/A,FALSE,"DOCUMENTATION";"PROCEDURES",#N/A,FALSE,"DOCUMENTATION";"WARNINGS",#N/A,FALSE,"DOCUMENTATION"}</definedName>
    <definedName name="ROSNU" localSheetId="10">#REF!</definedName>
    <definedName name="ROSNU" localSheetId="24">#REF!</definedName>
    <definedName name="ROSNU">#REF!</definedName>
    <definedName name="RptCreateDate" hidden="1">"7/15/2004 8:42:15 PM"</definedName>
    <definedName name="RptCreateFullName" hidden="1">"C:\temp\GSM Traffic Utilization BSC 1 Quarterly.tmp"</definedName>
    <definedName name="RQDF" localSheetId="10">#REF!</definedName>
    <definedName name="RQDF" localSheetId="24">#REF!</definedName>
    <definedName name="RQDF">#REF!</definedName>
    <definedName name="RQDI" localSheetId="10">#REF!</definedName>
    <definedName name="RQDI" localSheetId="24">#REF!</definedName>
    <definedName name="RQDI">#REF!</definedName>
    <definedName name="RQDP" localSheetId="10">#REF!</definedName>
    <definedName name="RQDP" localSheetId="24">#REF!</definedName>
    <definedName name="RQDP">#REF!</definedName>
    <definedName name="rr" hidden="1">{"FY95_Combined",#N/A,FALSE,"MTHFCST4"}</definedName>
    <definedName name="rra" hidden="1">{#N/A,#N/A,FALSE,"Aging Summary";#N/A,#N/A,FALSE,"Ratio Analysis";#N/A,#N/A,FALSE,"Test 120 Day Accts";#N/A,#N/A,FALSE,"Tickmarks"}</definedName>
    <definedName name="RRCMDTF">#REF!</definedName>
    <definedName name="RRCMDTI">#REF!</definedName>
    <definedName name="RRCMDTP">#REF!</definedName>
    <definedName name="RRCMDVF">#REF!</definedName>
    <definedName name="RRCMDVI">#REF!</definedName>
    <definedName name="RRCMDVP">#REF!</definedName>
    <definedName name="rreg" hidden="1">{#N/A,#N/A,FALSE,"A";#N/A,#N/A,FALSE,"B"}</definedName>
    <definedName name="RRMFGTF">#REF!</definedName>
    <definedName name="RRMFGTI">#REF!</definedName>
    <definedName name="RRMFGTP">#REF!</definedName>
    <definedName name="RRMFGVF">#REF!</definedName>
    <definedName name="RRMFGVI">#REF!</definedName>
    <definedName name="RRMFGVP">#REF!</definedName>
    <definedName name="RRR" hidden="1">{#N/A,#N/A,FALSE,"HMF";#N/A,#N/A,FALSE,"FACIL";#N/A,#N/A,FALSE,"HMFINANCE";#N/A,#N/A,FALSE,"HMEUROPE";#N/A,#N/A,FALSE,"HHAB CONSO";#N/A,#N/A,FALSE,"PAB";#N/A,#N/A,FALSE,"MMC";#N/A,#N/A,FALSE,"THAI";#N/A,#N/A,FALSE,"SINPA";#N/A,#N/A,FALSE,"POLAND"}</definedName>
    <definedName name="rrrr"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rrrrr" hidden="1">{#N/A,#N/A,FALSE,"Pharm";#N/A,#N/A,FALSE,"WWCM"}</definedName>
    <definedName name="rrrrrr" hidden="1">{#N/A,#N/A,FALSE,"OUT  AREC"}</definedName>
    <definedName name="rsafd" hidden="1">{"AnnInc",#N/A,TRUE,"Inc";"QtrInc1",#N/A,TRUE,"Inc";"Balance",#N/A,TRUE,"Bal";"Cflow",#N/A,TRUE,"Cash"}</definedName>
    <definedName name="rte385d_26300_28900_listing_db4" localSheetId="10">#REF!</definedName>
    <definedName name="rte385d_26300_28900_listing_db4" localSheetId="24">#REF!</definedName>
    <definedName name="rte385d_26300_28900_listing_db4">#REF!</definedName>
    <definedName name="rtjk" hidden="1">{#N/A,#N/A,FALSE,"Aging Summary";#N/A,#N/A,FALSE,"Ratio Analysis";#N/A,#N/A,FALSE,"Test 120 Day Accts";#N/A,#N/A,FALSE,"Tickmarks"}</definedName>
    <definedName name="rtrrr" hidden="1">{#N/A,#N/A,FALSE,"Aging Summary";#N/A,#N/A,FALSE,"Ratio Analysis";#N/A,#N/A,FALSE,"Test 120 Day Accts";#N/A,#N/A,FALSE,"Tickmarks"}</definedName>
    <definedName name="rty" hidden="1">{"NOPCAPEVA",#N/A,FALSE,"Nopat";"FCFCSTAR",#N/A,FALSE,"FCFVAL";"EVAVL",#N/A,FALSE,"EVAVAL";"LEASE",#N/A,FALSE,"OpLease"}</definedName>
    <definedName name="rtyhgf" hidden="1">{"NOPCAPEVA",#N/A,FALSE,"Nopat";"FCFCSTAR",#N/A,FALSE,"FCFVAL";"EVAVL",#N/A,FALSE,"EVAVAL";"LEASE",#N/A,FALSE,"OpLease"}</definedName>
    <definedName name="rtyyn" hidden="1">{#N/A,#N/A,FALSE,"A";#N/A,#N/A,FALSE,"B"}</definedName>
    <definedName name="rup" hidden="1">{"AnnInc",#N/A,TRUE,"Inc";"QtrInc1",#N/A,TRUE,"Inc";"Balance",#N/A,TRUE,"Bal";"Cflow",#N/A,TRUE,"Cash"}</definedName>
    <definedName name="Ruth" hidden="1">{#N/A,#N/A,FALSE,"Presentation by Unit";#N/A,#N/A,FALSE,"Presentation by BD";#N/A,#N/A,FALSE,"Presentation Split by Biggest U";#N/A,#N/A,FALSE,"Presentation Split by Area";#N/A,#N/A,FALSE,"Presentation Split by BD"}</definedName>
    <definedName name="RVCMDT">#REF!</definedName>
    <definedName name="RVCMDV">#REF!</definedName>
    <definedName name="RVMFGT">#REF!</definedName>
    <definedName name="RVMFGV">#REF!</definedName>
    <definedName name="rwert" hidden="1">{#N/A,#N/A,FALSE,"Pharm";#N/A,#N/A,FALSE,"WWCM"}</definedName>
    <definedName name="S" hidden="1">{#N/A,#N/A,FALSE,"P&amp;L";#N/A,#N/A,FALSE,"CONSOL";#N/A,#N/A,FALSE,"AllInOne";#N/A,#N/A,FALSE,"AIOYtD";#N/A,#N/A,FALSE,"Consolidated";#N/A,#N/A,FALSE,"MCBSum";#N/A,#N/A,FALSE,"MCBCODA";#N/A,#N/A,FALSE,"FLSum";#N/A,#N/A,FALSE,"Consadj";#N/A,#N/A,FALSE,"FLCODA";#N/A,#N/A,FALSE,"FLMvt";#N/A,#N/A,FALSE,"MCBMvt"}</definedName>
    <definedName name="saaa"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sadf" hidden="1">{#N/A,#N/A,TRUE,"Summary";#N/A,#N/A,TRUE,"Financials"}</definedName>
    <definedName name="sale" hidden="1">{#N/A,#N/A,FALSE,"Income";#N/A,#N/A,FALSE,"Cost of Goods Sold";#N/A,#N/A,FALSE,"Other Costs";#N/A,#N/A,FALSE,"Other Income";#N/A,#N/A,FALSE,"Taxes";#N/A,#N/A,FALSE,"Other Deductions";#N/A,#N/A,FALSE,"Compensation of Officers"}</definedName>
    <definedName name="sale_1" hidden="1">{#N/A,#N/A,FALSE,"Income";#N/A,#N/A,FALSE,"Cost of Goods Sold";#N/A,#N/A,FALSE,"Other Costs";#N/A,#N/A,FALSE,"Other Income";#N/A,#N/A,FALSE,"Taxes";#N/A,#N/A,FALSE,"Other Deductions";#N/A,#N/A,FALSE,"Compensation of Officers"}</definedName>
    <definedName name="sale_2" hidden="1">{#N/A,#N/A,FALSE,"Income";#N/A,#N/A,FALSE,"Cost of Goods Sold";#N/A,#N/A,FALSE,"Other Costs";#N/A,#N/A,FALSE,"Other Income";#N/A,#N/A,FALSE,"Taxes";#N/A,#N/A,FALSE,"Other Deductions";#N/A,#N/A,FALSE,"Compensation of Officers"}</definedName>
    <definedName name="Sales" hidden="1">{#N/A,#N/A,FALSE,"Presentation by Unit";#N/A,#N/A,FALSE,"Presentation by BD";#N/A,#N/A,FALSE,"Presentation Split by Biggest U";#N/A,#N/A,FALSE,"Presentation Split by Area";#N/A,#N/A,FALSE,"Presentation Split by BD"}</definedName>
    <definedName name="sally" hidden="1">{#N/A,#N/A,FALSE,"Pharm";#N/A,#N/A,FALSE,"WWCM"}</definedName>
    <definedName name="SAPBEXdnldView" hidden="1">"3U5OOFUO7WFE0NHOKXERH9PD6"</definedName>
    <definedName name="SAPBEXhrIndnt" hidden="1">"Wide"</definedName>
    <definedName name="SAPBEXrevision" hidden="1">0</definedName>
    <definedName name="SAPBEXsysID" hidden="1">"BW1"</definedName>
    <definedName name="SAPBEXwbID" hidden="1">"3YMRPF30SCFTEVQQ8GP33VG4V"</definedName>
    <definedName name="SAPFuncF4Help" localSheetId="7" hidden="1">Main.SAPF4Help()</definedName>
    <definedName name="SAPFuncF4Help" localSheetId="12" hidden="1">Main.SAPF4Help()</definedName>
    <definedName name="SAPFuncF4Help" hidden="1">Main.SAPF4Help()</definedName>
    <definedName name="SAPsysID" hidden="1">"708C5W7SBKP804JT78WJ0JNKI"</definedName>
    <definedName name="SAPwbID" hidden="1">"ARS"</definedName>
    <definedName name="sasa" hidden="1">{"Qtrly Summary",#N/A,FALSE,"Direct Ship Fcst"}</definedName>
    <definedName name="sasaaa" hidden="1">{"Total_Fcst_GMrgn",#N/A,FALSE,"FY96"}</definedName>
    <definedName name="sasas" hidden="1">{"Assumptions",#N/A,FALSE,"MTHFCST4"}</definedName>
    <definedName name="SAVED" localSheetId="10">#REF!</definedName>
    <definedName name="SAVED" localSheetId="24">#REF!</definedName>
    <definedName name="SAVED">#REF!</definedName>
    <definedName name="SaveLinks" hidden="1">FALSE</definedName>
    <definedName name="SAVII" localSheetId="10">#REF!</definedName>
    <definedName name="SAVII" localSheetId="24">#REF!</definedName>
    <definedName name="SAVII">#REF!</definedName>
    <definedName name="SB_5_B_" localSheetId="1">#REF!</definedName>
    <definedName name="SB_5_B_">#REF!</definedName>
    <definedName name="SCDCMDF">#REF!</definedName>
    <definedName name="SCDCMDI">#REF!</definedName>
    <definedName name="SCDCMDP">#REF!</definedName>
    <definedName name="SCDCMDT">#REF!</definedName>
    <definedName name="SCDCMDTF">#REF!</definedName>
    <definedName name="SCDCMDTI">#REF!</definedName>
    <definedName name="SCDCMDTP" localSheetId="10">#REF!</definedName>
    <definedName name="SCDCMDTP" localSheetId="24">#REF!</definedName>
    <definedName name="SCDCMDTP">#REF!</definedName>
    <definedName name="SCDCMDV">#REF!</definedName>
    <definedName name="SCDCMDVF" localSheetId="10">#REF!</definedName>
    <definedName name="SCDCMDVF" localSheetId="24">#REF!</definedName>
    <definedName name="SCDCMDVF">#REF!</definedName>
    <definedName name="SCDCMDVI" localSheetId="10">#REF!</definedName>
    <definedName name="SCDCMDVI" localSheetId="24">#REF!</definedName>
    <definedName name="SCDCMDVI">#REF!</definedName>
    <definedName name="SCDCMDVP" localSheetId="10">#REF!</definedName>
    <definedName name="SCDCMDVP" localSheetId="24">#REF!</definedName>
    <definedName name="SCDCMDVP">#REF!</definedName>
    <definedName name="SCDMFGT">#REF!</definedName>
    <definedName name="SCDMFGTF" localSheetId="10">#REF!</definedName>
    <definedName name="SCDMFGTF" localSheetId="24">#REF!</definedName>
    <definedName name="SCDMFGTF">#REF!</definedName>
    <definedName name="SCDMFGTI" localSheetId="10">#REF!</definedName>
    <definedName name="SCDMFGTI" localSheetId="24">#REF!</definedName>
    <definedName name="SCDMFGTI">#REF!</definedName>
    <definedName name="SCDMFGTP" localSheetId="10">#REF!</definedName>
    <definedName name="SCDMFGTP" localSheetId="24">#REF!</definedName>
    <definedName name="SCDMFGTP">#REF!</definedName>
    <definedName name="SCDMFGV">#REF!</definedName>
    <definedName name="SCDMFGVF">#REF!</definedName>
    <definedName name="SCDMFGVI">#REF!</definedName>
    <definedName name="SCDMFGVP" localSheetId="10">#REF!</definedName>
    <definedName name="SCDMFGVP" localSheetId="24">#REF!</definedName>
    <definedName name="SCDMFGVP">#REF!</definedName>
    <definedName name="scen_change" hidden="1">#REF!</definedName>
    <definedName name="scen_date1" hidden="1">33973.7377314815</definedName>
    <definedName name="scen_name1" hidden="1">"bob"</definedName>
    <definedName name="scen_num" hidden="1">1</definedName>
    <definedName name="scen_result" hidden="1">#REF!</definedName>
    <definedName name="scen_user1" hidden="1">"George Constantinescu"</definedName>
    <definedName name="scen_value1" hidden="1">{16700;16700;16700;16700;16700;16700;16700;16700;16700;16700;16700;16700;16700;16700;16700;16700;16700;16700;16700}</definedName>
    <definedName name="Scen_value2" hidden="1">{16700;16700;16700;16700;16700;16700;16700;16700;16700;16700;16700;16700;16700;16700;16700;16700;16700;16700;16700}</definedName>
    <definedName name="ScenarioICType">#REF!</definedName>
    <definedName name="ScenarioNum">#REF!</definedName>
    <definedName name="SCICMDTF">#REF!</definedName>
    <definedName name="SCICMDTI">#REF!</definedName>
    <definedName name="SCICMDTP">#REF!</definedName>
    <definedName name="SCICMDVF" localSheetId="10">#REF!</definedName>
    <definedName name="SCICMDVF" localSheetId="24">#REF!</definedName>
    <definedName name="SCICMDVF">#REF!</definedName>
    <definedName name="SCICMDVI" localSheetId="10">#REF!</definedName>
    <definedName name="SCICMDVI" localSheetId="24">#REF!</definedName>
    <definedName name="SCICMDVI">#REF!</definedName>
    <definedName name="SCICMDVP" localSheetId="10">#REF!</definedName>
    <definedName name="SCICMDVP" localSheetId="24">#REF!</definedName>
    <definedName name="SCICMDVP">#REF!</definedName>
    <definedName name="SCIF">#REF!</definedName>
    <definedName name="SCII">#REF!</definedName>
    <definedName name="SCIMFGTF">#REF!</definedName>
    <definedName name="SCIMFGVF">#REF!</definedName>
    <definedName name="SCIMIGTI" localSheetId="10">#REF!</definedName>
    <definedName name="SCIMIGTI" localSheetId="24">#REF!</definedName>
    <definedName name="SCIMIGTI">#REF!</definedName>
    <definedName name="SCIMIGTP" localSheetId="10">#REF!</definedName>
    <definedName name="SCIMIGTP" localSheetId="24">#REF!</definedName>
    <definedName name="SCIMIGTP">#REF!</definedName>
    <definedName name="SCIMIGVI">#REF!</definedName>
    <definedName name="SCIMIGVP">#REF!</definedName>
    <definedName name="SCIP" localSheetId="10">#REF!</definedName>
    <definedName name="SCIP" localSheetId="24">#REF!</definedName>
    <definedName name="SCIP">#REF!</definedName>
    <definedName name="SCLCMDTF">#REF!</definedName>
    <definedName name="SCLCMDTI">#REF!</definedName>
    <definedName name="SCLCMDTP">#REF!</definedName>
    <definedName name="SCLCMDVF">#REF!</definedName>
    <definedName name="SCLCMDVI">#REF!</definedName>
    <definedName name="SCLCMDVP">#REF!</definedName>
    <definedName name="SCLF" localSheetId="10">#REF!</definedName>
    <definedName name="SCLF" localSheetId="24">#REF!</definedName>
    <definedName name="SCLF">#REF!</definedName>
    <definedName name="SCLI" localSheetId="10">#REF!</definedName>
    <definedName name="SCLI" localSheetId="24">#REF!</definedName>
    <definedName name="SCLI">#REF!</definedName>
    <definedName name="SCLMFGTF">#REF!</definedName>
    <definedName name="SCLMFGVF">#REF!</definedName>
    <definedName name="SCLMIGTI">#REF!</definedName>
    <definedName name="SCLMIGTP">#REF!</definedName>
    <definedName name="SCLMIGVI">#REF!</definedName>
    <definedName name="SCLMIGVP">#REF!</definedName>
    <definedName name="SCLP" localSheetId="10">#REF!</definedName>
    <definedName name="SCLP" localSheetId="24">#REF!</definedName>
    <definedName name="SCLP">#REF!</definedName>
    <definedName name="scott" hidden="1">{#N/A,#N/A,TRUE,"Val - sum";#N/A,#N/A,TRUE,"Val - Sum1";#N/A,#N/A,TRUE,"Val - sum2";#N/A,#N/A,TRUE,"Val - Sum3";#N/A,#N/A,TRUE,"Tar-DCF";#N/A,#N/A,TRUE,"Tar-Val LBO";#N/A,#N/A,TRUE,"Tar-Mult Val"}</definedName>
    <definedName name="SCRCMDF" localSheetId="10">#REF!</definedName>
    <definedName name="SCRCMDF" localSheetId="24">#REF!</definedName>
    <definedName name="SCRCMDF">#REF!</definedName>
    <definedName name="SCRCMDI" localSheetId="10">#REF!</definedName>
    <definedName name="SCRCMDI" localSheetId="24">#REF!</definedName>
    <definedName name="SCRCMDI">#REF!</definedName>
    <definedName name="SCRCMDP" localSheetId="10">#REF!</definedName>
    <definedName name="SCRCMDP" localSheetId="24">#REF!</definedName>
    <definedName name="SCRCMDP">#REF!</definedName>
    <definedName name="SCRCMDTF">#REF!</definedName>
    <definedName name="SCRCMDTI">#REF!</definedName>
    <definedName name="SCRCMDTP" localSheetId="10">#REF!</definedName>
    <definedName name="SCRCMDTP" localSheetId="24">#REF!</definedName>
    <definedName name="SCRCMDTP">#REF!</definedName>
    <definedName name="SCRCMDVF" localSheetId="10">#REF!</definedName>
    <definedName name="SCRCMDVF" localSheetId="24">#REF!</definedName>
    <definedName name="SCRCMDVF">#REF!</definedName>
    <definedName name="SCRCMDVI" localSheetId="10">#REF!</definedName>
    <definedName name="SCRCMDVI" localSheetId="24">#REF!</definedName>
    <definedName name="SCRCMDVI">#REF!</definedName>
    <definedName name="SCRCMDVP">#REF!</definedName>
    <definedName name="SCRMFGTF">#REF!</definedName>
    <definedName name="SCRMFGTI">#REF!</definedName>
    <definedName name="SCRMFGTP">#REF!</definedName>
    <definedName name="SCRMFGVF">#REF!</definedName>
    <definedName name="SCRMFGVI">#REF!</definedName>
    <definedName name="SCRMFGVP" localSheetId="10">#REF!</definedName>
    <definedName name="SCRMFGVP" localSheetId="24">#REF!</definedName>
    <definedName name="SCRMFGVP">#REF!</definedName>
    <definedName name="SCRTCMDTF">#REF!</definedName>
    <definedName name="SCRTCMDTI">#REF!</definedName>
    <definedName name="SCRTCMDVF">#REF!</definedName>
    <definedName name="SCRTCMDVI">#REF!</definedName>
    <definedName name="SCRTCMDVP">#REF!</definedName>
    <definedName name="SCRTMFGTF">#REF!</definedName>
    <definedName name="SCRTMFGTI">#REF!</definedName>
    <definedName name="SCRTMFGTP">#REF!</definedName>
    <definedName name="SCRTMFGVF">#REF!</definedName>
    <definedName name="SCRTMFGVI">#REF!</definedName>
    <definedName name="SCRTMFGVP">#REF!</definedName>
    <definedName name="SD" hidden="1">{#N/A,#N/A,FALSE,"RESUMO";#N/A,#N/A,FALSE,"PDD";#N/A,#N/A,FALSE,"P.I.R.D. ";#N/A,#N/A,FALSE,"Contr.CT";#N/A,#N/A,FALSE,"Cofins";#N/A,#N/A,FALSE,"PIS";#N/A,#N/A,FALSE,"C.Social";#N/A,#N/A,FALSE,"C.Social (2)";#N/A,#N/A,FALSE,"Lalur";#N/A,#N/A,FALSE,"Lalur (2)";#N/A,#N/A,FALSE,"Estimado1";#N/A,#N/A,FALSE,"Temp 12";#N/A,#N/A,FALSE,"Estimado2"}</definedName>
    <definedName name="sda" hidden="1">{#N/A,#N/A,FALSE,"TS";#N/A,#N/A,FALSE,"Combo";#N/A,#N/A,FALSE,"FAIR";#N/A,#N/A,FALSE,"RBC";#N/A,#N/A,FALSE,"xxxx";#N/A,#N/A,FALSE,"A_D";#N/A,#N/A,FALSE,"WACC";#N/A,#N/A,FALSE,"DCF";#N/A,#N/A,FALSE,"LBO";#N/A,#N/A,FALSE,"AcqMults";#N/A,#N/A,FALSE,"CompMults"}</definedName>
    <definedName name="sdadfs" hidden="1">{"SUMMARY",#N/A,FALSE,"Summary"}</definedName>
    <definedName name="sdads" hidden="1">{#N/A,#N/A,FALSE,"OUT  AREC"}</definedName>
    <definedName name="sdafgs" hidden="1">{#N/A,#N/A,FALSE,"Pharm";#N/A,#N/A,FALSE,"WWCM"}</definedName>
    <definedName name="sdafsdfzSDfasdf" hidden="1">{#N/A,#N/A,FALSE,"Sheet1"}</definedName>
    <definedName name="sdas" hidden="1">{"Total",#N/A,FALSE,"Six Fields";"PDP",#N/A,FALSE,"Six Fields";"PNP",#N/A,FALSE,"Six Fields";"PUD",#N/A,FALSE,"Six Fields";"Prob",#N/A,FALSE,"Six Fields"}</definedName>
    <definedName name="sdddss" hidden="1">#REF!</definedName>
    <definedName name="sdf" hidden="1">#REF!</definedName>
    <definedName name="SDFa" hidden="1">{#N/A,#N/A,FALSE,"Aging Summary";#N/A,#N/A,FALSE,"Ratio Analysis";#N/A,#N/A,FALSE,"Test 120 Day Accts";#N/A,#N/A,FALSE,"Tickmarks"}</definedName>
    <definedName name="sdfad" hidden="1">{"SUMMARY",#N/A,FALSE,"Summary"}</definedName>
    <definedName name="sdfdsf" hidden="1">{#N/A,#N/A,FALSE,"Aging Summary";#N/A,#N/A,FALSE,"Ratio Analysis";#N/A,#N/A,FALSE,"Test 120 Day Accts";#N/A,#N/A,FALSE,"Tickmarks"}</definedName>
    <definedName name="sdffas" hidden="1">"45KWKCK0GV0YWVPP8J4R3JESN"</definedName>
    <definedName name="sdfg" hidden="1">{#N/A,#N/A,FALSE,"Aging Summary";#N/A,#N/A,FALSE,"Ratio Analysis";#N/A,#N/A,FALSE,"Test 120 Day Accts";#N/A,#N/A,FALSE,"Tickmarks"}</definedName>
    <definedName name="sdfga" hidden="1">{#N/A,#N/A,FALSE,"Aging Summary";#N/A,#N/A,FALSE,"Ratio Analysis";#N/A,#N/A,FALSE,"Test 120 Day Accts";#N/A,#N/A,FALSE,"Tickmarks"}</definedName>
    <definedName name="sdfghgff" hidden="1">{#N/A,#N/A,FALSE,"Aging Summary";#N/A,#N/A,FALSE,"Ratio Analysis";#N/A,#N/A,FALSE,"Test 120 Day Accts";#N/A,#N/A,FALSE,"Tickmarks"}</definedName>
    <definedName name="sdfh" hidden="1">{#N/A,#N/A,FALSE,"Pharm";#N/A,#N/A,FALSE,"WWCM"}</definedName>
    <definedName name="sdfvsdfv" hidden="1">{#N/A,#N/A,FALSE,"Aging Summary";#N/A,#N/A,FALSE,"Ratio Analysis";#N/A,#N/A,FALSE,"Test 120 Day Accts";#N/A,#N/A,FALSE,"Tickmarks"}</definedName>
    <definedName name="sdfvsdfva" hidden="1">{#N/A,#N/A,FALSE,"Aging Summary";#N/A,#N/A,FALSE,"Ratio Analysis";#N/A,#N/A,FALSE,"Test 120 Day Accts";#N/A,#N/A,FALSE,"Tickmarks"}</definedName>
    <definedName name="sdgagf" hidden="1">{#N/A,#N/A,FALSE,"Pharm";#N/A,#N/A,FALSE,"WWCM"}</definedName>
    <definedName name="sdgffg" hidden="1">{#N/A,#N/A,FALSE,"OUT  AREC"}</definedName>
    <definedName name="SDKLFJSKL" hidden="1">{0,0,0,0;0,#VALUE!,0,FALSE;0,0,TRUE,0}</definedName>
    <definedName name="sdsadasd" hidden="1">{#N/A,#N/A,FALSE,"Pharm";#N/A,#N/A,FALSE,"WWCM"}</definedName>
    <definedName name="SDSD" hidden="1">{#N/A,#N/A,FALSE,"Cover Sheet";#N/A,#N/A,FALSE,"Key Indicators";#N/A,#N/A,FALSE,"Orders Summary";#N/A,#N/A,FALSE,"ORDERS TREND GRAPH";#N/A,#N/A,FALSE,"Revenue Summary";#N/A,#N/A,FALSE,"REVENUE TREND GRAPH";#N/A,#N/A,FALSE,"Revenue Actions";#N/A,#N/A,FALSE,"BACKLOG ANALYSIS";#N/A,#N/A,FALSE,"Keys to Success"}</definedName>
    <definedName name="SDSDDSSD"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sdsdsd" hidden="1">{#N/A,#N/A,FALSE,"OUT  AREC"}</definedName>
    <definedName name="SDSSDSSSSS" hidden="1">{#N/A,#N/A,FALSE,"Financiel overview AOP";#N/A,#N/A,FALSE,"Operating P&amp;L AOP";#N/A,#N/A,FALSE,"Revenue by product";#N/A,#N/A,FALSE,"Revenue &amp; STD Marign Prod.";#N/A,#N/A,FALSE,"Std. Margin";#N/A,#N/A,FALSE,"Employees by Function";#N/A,#N/A,FALSE,"R&amp;D Costs";#N/A,#N/A,FALSE,"Inventory";#N/A,#N/A,FALSE,"Order Intake by Area";#N/A,#N/A,FALSE,"Backlog by area";#N/A,#N/A,FALSE,"Backlog by customer";#N/A,#N/A,FALSE,"Revenue by Area"}</definedName>
    <definedName name="SEC_12R1" localSheetId="10">#REF!</definedName>
    <definedName name="SEC_12R1" localSheetId="24">#REF!</definedName>
    <definedName name="SEC_12R1" localSheetId="1">#REF!</definedName>
    <definedName name="SEC_12R1">#REF!</definedName>
    <definedName name="SEC_12R2" localSheetId="1">#REF!</definedName>
    <definedName name="SEC_12R2">#REF!</definedName>
    <definedName name="SEC_12S">#REF!</definedName>
    <definedName name="SEC_13T1">#REF!</definedName>
    <definedName name="SEC_13T2">#REF!</definedName>
    <definedName name="SEC_13T2D">#REF!</definedName>
    <definedName name="SEC_5E">#REF!</definedName>
    <definedName name="SEC_5F">#REF!</definedName>
    <definedName name="SEC_5G">#REF!</definedName>
    <definedName name="SEC_6H">#REF!</definedName>
    <definedName name="SEC_6H7">#REF!</definedName>
    <definedName name="SEC_7I1">#REF!</definedName>
    <definedName name="SEC_7I2">#REF!</definedName>
    <definedName name="SEC_7I3">#REF!</definedName>
    <definedName name="SEC_7I4">#REF!</definedName>
    <definedName name="SEC_7I5">#REF!</definedName>
    <definedName name="SEC_7I6">#REF!</definedName>
    <definedName name="SEC_7I7">#REF!</definedName>
    <definedName name="SEC_7I8">#REF!</definedName>
    <definedName name="SEC_8J1">#REF!</definedName>
    <definedName name="SEC_8J2">#REF!</definedName>
    <definedName name="SEC_8K">#REF!</definedName>
    <definedName name="SEC_8L">#REF!</definedName>
    <definedName name="Sec_Eff_X" hidden="1">#REF!</definedName>
    <definedName name="select">#REF!</definedName>
    <definedName name="sencount" hidden="1">1</definedName>
    <definedName name="SEPTIEMBRE" hidden="1">{#N/A,#N/A,FALSE,"OUT  AREC"}</definedName>
    <definedName name="SEPTIEMBRECC" hidden="1">{#N/A,#N/A,FALSE,"OUT  AREC"}</definedName>
    <definedName name="sf" hidden="1">{#N/A,#N/A,FALSE,"Sales Graph";#N/A,#N/A,FALSE,"BUC Graph";#N/A,#N/A,FALSE,"P&amp;L - YTD"}</definedName>
    <definedName name="sfdadsf" hidden="1">{#N/A,#N/A,FALSE,"OUT  AREC"}</definedName>
    <definedName name="sfdirect" hidden="1">{#N/A,#N/A,FALSE,"REPORT"}</definedName>
    <definedName name="sfgasd" hidden="1">{0,0,0,0;0,0,0,0;0,0,0,0;0,0,0,0;0,0,0,0;0,0,0,0;0,0,2,0;2,3,3,0;FALSE,FALSE,FALSE,FALSE;TRUE,FALSE,TRUE,TRUE;FALSE,FALSE,TRUE,TRUE;FALSE,0,2.78134444564786E-308,4.45015196281921E-308;7.78776275135711E-308,1.33504516457612E-307,2.22507555776164E-307,3.56012157274209E-307}</definedName>
    <definedName name="Sftry" hidden="1">{#N/A,#N/A,FALSE,"Aging Summary";#N/A,#N/A,FALSE,"Ratio Analysis";#N/A,#N/A,FALSE,"Test 120 Day Accts";#N/A,#N/A,FALSE,"Tickmarks"}</definedName>
    <definedName name="shaci" hidden="1">{#N/A,#N/A,FALSE,"Combo-Ass ";#N/A,#N/A,FALSE,"Combo-AD sum";#N/A,#N/A,FALSE,"Combo-Syn Sens";#N/A,#N/A,FALSE,"Combo-Contr";#N/A,#N/A,FALSE,"Combo-Credit Sum";#N/A,#N/A,FALSE,"Combo-Credit";#N/A,#N/A,FALSE,"Combo-AD";#N/A,#N/A,FALSE,"Combo-AD CF"}</definedName>
    <definedName name="shamrock" hidden="1">{#N/A,#N/A,TRUE,"Val - sum";#N/A,#N/A,TRUE,"Val - Sum1";#N/A,#N/A,TRUE,"Val - sum2";#N/A,#N/A,TRUE,"Val - Sum3";#N/A,#N/A,TRUE,"Tar-DCF";#N/A,#N/A,TRUE,"Tar-Val LBO";#N/A,#N/A,TRUE,"Tar-Mult Val"}</definedName>
    <definedName name="shee" hidden="1">{#N/A,#N/A,FALSE,"Aging Summary";#N/A,#N/A,FALSE,"Ratio Analysis";#N/A,#N/A,FALSE,"Test 120 Day Accts";#N/A,#N/A,FALSE,"Tickmarks"}</definedName>
    <definedName name="SHEET_CHOICE" localSheetId="10">#REF!</definedName>
    <definedName name="SHEET_CHOICE" localSheetId="24">#REF!</definedName>
    <definedName name="SHEET_CHOICE">#REF!</definedName>
    <definedName name="SHEET1" localSheetId="10">#REF!</definedName>
    <definedName name="SHEET1" localSheetId="24">#REF!</definedName>
    <definedName name="SHEET1">#REF!</definedName>
    <definedName name="SHEET2" localSheetId="10">#REF!</definedName>
    <definedName name="SHEET2" localSheetId="24">#REF!</definedName>
    <definedName name="SHEET2">#REF!</definedName>
    <definedName name="SHEET3">#REF!</definedName>
    <definedName name="SHEET4">#REF!</definedName>
    <definedName name="SHEET5A">#REF!</definedName>
    <definedName name="SHEET5B">#REF!</definedName>
    <definedName name="SHEET5C">#REF!</definedName>
    <definedName name="SHEET5D">#REF!</definedName>
    <definedName name="SHEET6">#REF!</definedName>
    <definedName name="sheettwo" hidden="1">{"'MVS'!$A$5:$O$716"}</definedName>
    <definedName name="Shit" hidden="1">{#N/A,#N/A,FALSE,"Aging Summary";#N/A,#N/A,FALSE,"Ratio Analysis";#N/A,#N/A,FALSE,"Test 120 Day Accts";#N/A,#N/A,FALSE,"Tickmarks"}</definedName>
    <definedName name="SID" hidden="1">"Cpavan"</definedName>
    <definedName name="Siemens" hidden="1">{"'comite'!$A$9:$G$44","'comite'!$A$1:$G$6"}</definedName>
    <definedName name="SKDFJLK" hidden="1">{"MDS BUDGET ASSUMPTIONS",#N/A,FALSE,"MDS 97";"MDS MAJOR EXP",#N/A,FALSE,"MDS 97";"SCH100 MDS",#N/A,FALSE,"MDS 97"}</definedName>
    <definedName name="SleepmasterIncome" hidden="1">{#N/A,#N/A,FALSE,"TS";#N/A,#N/A,FALSE,"Combo";#N/A,#N/A,FALSE,"FAIR";#N/A,#N/A,FALSE,"RBC";#N/A,#N/A,FALSE,"xxxx";#N/A,#N/A,FALSE,"A_D";#N/A,#N/A,FALSE,"WACC";#N/A,#N/A,FALSE,"DCF";#N/A,#N/A,FALSE,"LBO";#N/A,#N/A,FALSE,"AcqMults";#N/A,#N/A,FALSE,"CompMults"}</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t" hidden="1">{"histincome",#N/A,FALSE,"hyfins";"closing balance",#N/A,FALSE,"hyfins"}</definedName>
    <definedName name="SMPS" hidden="1">{#N/A,#N/A,FALSE,"AD_Purchase";#N/A,#N/A,FALSE,"Credit";#N/A,#N/A,FALSE,"PF Acquisition";#N/A,#N/A,FALSE,"PF Offering"}</definedName>
    <definedName name="solver_adj" hidden="1">#REF!,#REF!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hs10" hidden="1">#REF!</definedName>
    <definedName name="solver_lhs11" hidden="1">#REF!</definedName>
    <definedName name="solver_lhs2" hidden="1">#REF!</definedName>
    <definedName name="solver_lhs3" hidden="1">#REF!</definedName>
    <definedName name="solver_lhs4" hidden="1">#REF!</definedName>
    <definedName name="solver_lhs5" hidden="1">#REF!</definedName>
    <definedName name="solver_lhs6" hidden="1">#REF!</definedName>
    <definedName name="solver_lhs7" hidden="1">#REF!</definedName>
    <definedName name="solver_lhs8" hidden="1">#REF!</definedName>
    <definedName name="solver_lhs9" hidden="1">#REF!</definedName>
    <definedName name="solver_lin" hidden="1">0</definedName>
    <definedName name="solver_neg" hidden="1">2</definedName>
    <definedName name="solver_num" hidden="1">0</definedName>
    <definedName name="solver_nwt" hidden="1">1</definedName>
    <definedName name="solver_oldobj" hidden="1">1543721.6579517</definedName>
    <definedName name="solver_opt" hidden="1">#REF!</definedName>
    <definedName name="solver_pre" hidden="1">0.000001</definedName>
    <definedName name="solver_rel1" hidden="1">2</definedName>
    <definedName name="solver_rel10" hidden="1">1</definedName>
    <definedName name="solver_rel11" hidden="1">1</definedName>
    <definedName name="solver_rel12" hidden="1">3</definedName>
    <definedName name="solver_rel13" hidden="1">3</definedName>
    <definedName name="solver_rel14" hidden="1">3</definedName>
    <definedName name="solver_rel15" hidden="1">1</definedName>
    <definedName name="solver_rel16" hidden="1">3</definedName>
    <definedName name="solver_rel17" hidden="1">3</definedName>
    <definedName name="solver_rel18" hidden="1">3</definedName>
    <definedName name="solver_rel19" hidden="1">1</definedName>
    <definedName name="solver_rel2" hidden="1">3</definedName>
    <definedName name="solver_rel20" hidden="1">3</definedName>
    <definedName name="solver_rel21" hidden="1">3</definedName>
    <definedName name="solver_rel22" hidden="1">3</definedName>
    <definedName name="solver_rel23" hidden="1">1</definedName>
    <definedName name="solver_rel24" hidden="1">3</definedName>
    <definedName name="solver_rel25" hidden="1">1</definedName>
    <definedName name="solver_rel26" hidden="1">3</definedName>
    <definedName name="solver_rel27" hidden="1">1</definedName>
    <definedName name="solver_rel28" hidden="1">3</definedName>
    <definedName name="solver_rel29" hidden="1">1</definedName>
    <definedName name="solver_rel3" hidden="1">1</definedName>
    <definedName name="solver_rel30" hidden="1">3</definedName>
    <definedName name="solver_rel31" hidden="1">1</definedName>
    <definedName name="solver_rel32" hidden="1">3</definedName>
    <definedName name="solver_rel33" hidden="1">1</definedName>
    <definedName name="solver_rel34" hidden="1">3</definedName>
    <definedName name="solver_rel35" hidden="1">3</definedName>
    <definedName name="solver_rel36" hidden="1">3</definedName>
    <definedName name="solver_rel37" hidden="1">3</definedName>
    <definedName name="solver_rel38" hidden="1">3</definedName>
    <definedName name="solver_rel39" hidden="1">3</definedName>
    <definedName name="solver_rel4" hidden="1">3</definedName>
    <definedName name="solver_rel40" hidden="1">3</definedName>
    <definedName name="solver_rel41" hidden="1">2</definedName>
    <definedName name="solver_rel42" hidden="1">2</definedName>
    <definedName name="solver_rel43" hidden="1">2</definedName>
    <definedName name="solver_rel44" hidden="1">2</definedName>
    <definedName name="solver_rel45" hidden="1">2</definedName>
    <definedName name="solver_rel5" hidden="1">1</definedName>
    <definedName name="solver_rel6" hidden="1">1</definedName>
    <definedName name="solver_rel7" hidden="1">1</definedName>
    <definedName name="solver_rel8" hidden="1">1</definedName>
    <definedName name="solver_rel9" hidden="1">1</definedName>
    <definedName name="solver_rhs1" hidden="1">0.18</definedName>
    <definedName name="solver_rhs10" hidden="1">0.15</definedName>
    <definedName name="solver_rhs11" hidden="1">0.15</definedName>
    <definedName name="solver_rhs12" hidden="1">0.15</definedName>
    <definedName name="solver_rhs13" hidden="1">0.15</definedName>
    <definedName name="solver_rhs14" hidden="1">0.15</definedName>
    <definedName name="solver_rhs15" hidden="1">0.25</definedName>
    <definedName name="solver_rhs16" hidden="1">0.15</definedName>
    <definedName name="solver_rhs17" hidden="1">0.15</definedName>
    <definedName name="solver_rhs18" hidden="1">0.15</definedName>
    <definedName name="solver_rhs19" hidden="1">0.25</definedName>
    <definedName name="solver_rhs2" hidden="1">0</definedName>
    <definedName name="solver_rhs20" hidden="1">0.15</definedName>
    <definedName name="solver_rhs21" hidden="1">0.15</definedName>
    <definedName name="solver_rhs22" hidden="1">0.15</definedName>
    <definedName name="solver_rhs23" hidden="1">0.25</definedName>
    <definedName name="solver_rhs24" hidden="1">0.15</definedName>
    <definedName name="solver_rhs25" hidden="1">950</definedName>
    <definedName name="solver_rhs26" hidden="1">-950</definedName>
    <definedName name="solver_rhs27" hidden="1">950</definedName>
    <definedName name="solver_rhs28" hidden="1">-950</definedName>
    <definedName name="solver_rhs29" hidden="1">950</definedName>
    <definedName name="solver_rhs3" hidden="1">(#REF!+#REF!)*#REF!</definedName>
    <definedName name="solver_rhs30" hidden="1">-950</definedName>
    <definedName name="solver_rhs31" hidden="1">950</definedName>
    <definedName name="solver_rhs32" hidden="1">-950</definedName>
    <definedName name="solver_rhs33" hidden="1">950</definedName>
    <definedName name="solver_rhs34" hidden="1">0</definedName>
    <definedName name="solver_rhs35" hidden="1">0</definedName>
    <definedName name="solver_rhs36" hidden="1">0</definedName>
    <definedName name="solver_rhs37" hidden="1">0</definedName>
    <definedName name="solver_rhs38" hidden="1">0</definedName>
    <definedName name="solver_rhs39" hidden="1">0</definedName>
    <definedName name="solver_rhs4" hidden="1">0</definedName>
    <definedName name="solver_rhs40" hidden="1">0</definedName>
    <definedName name="solver_rhs41" hidden="1">TRUE</definedName>
    <definedName name="solver_rhs42" hidden="1">TRUE</definedName>
    <definedName name="solver_rhs43" hidden="1">TRUE</definedName>
    <definedName name="solver_rhs44" hidden="1">TRUE</definedName>
    <definedName name="solver_rhs45" hidden="1">TRUE</definedName>
    <definedName name="solver_rhs5" hidden="1">(#REF!+#REF!)*#REF!</definedName>
    <definedName name="solver_rhs6" hidden="1">(#REF!+#REF!)*#REF!</definedName>
    <definedName name="solver_rhs7" hidden="1">0.15</definedName>
    <definedName name="solver_rhs8" hidden="1">0.2</definedName>
    <definedName name="solver_rhs9" hidden="1">0.25</definedName>
    <definedName name="solver_scl" hidden="1">2</definedName>
    <definedName name="solver_sho" hidden="1">2</definedName>
    <definedName name="solver_tim" hidden="1">100</definedName>
    <definedName name="solver_tmp" hidden="1">0.18</definedName>
    <definedName name="solver_tol" hidden="1">0.05</definedName>
    <definedName name="solver_typ" hidden="1">3</definedName>
    <definedName name="solver_val" hidden="1">0.6</definedName>
    <definedName name="Sort_RP" hidden="1">#REF!</definedName>
    <definedName name="sort6" hidden="1">#REF!</definedName>
    <definedName name="SortRP" hidden="1">#REF!</definedName>
    <definedName name="Spanner_Auto_File">"T:\139407\NDM\ROR\DRAWING\des_road.x2a"</definedName>
    <definedName name="Spanner_Auto_Select" localSheetId="10">#REF!</definedName>
    <definedName name="Spanner_Auto_Select" localSheetId="24">#REF!</definedName>
    <definedName name="Spanner_Auto_Select" localSheetId="1">#REF!</definedName>
    <definedName name="Spanner_Auto_Select">#REF!</definedName>
    <definedName name="SPWD" hidden="1">"pepsico"</definedName>
    <definedName name="sr" hidden="1">{#N/A,#N/A,TRUE,"Cover";#N/A,#N/A,TRUE,"Header (eu)";#N/A,#N/A,TRUE,"Region Charts";#N/A,#N/A,TRUE,"T&amp;O By Region";#N/A,#N/A,TRUE,"AD Report"}</definedName>
    <definedName name="srdfg" hidden="1">{#N/A,#N/A,FALSE,"Aging Summary";#N/A,#N/A,FALSE,"Ratio Analysis";#N/A,#N/A,FALSE,"Test 120 Day Accts";#N/A,#N/A,FALSE,"Tickmarks"}</definedName>
    <definedName name="srdfga" hidden="1">{#N/A,#N/A,FALSE,"Aging Summary";#N/A,#N/A,FALSE,"Ratio Analysis";#N/A,#N/A,FALSE,"Test 120 Day Accts";#N/A,#N/A,FALSE,"Tickmarks"}</definedName>
    <definedName name="ss" hidden="1">{#N/A,#N/A,FALSE,"HMF";#N/A,#N/A,FALSE,"FACIL";#N/A,#N/A,FALSE,"HMFINANCE";#N/A,#N/A,FALSE,"HMEUROPE";#N/A,#N/A,FALSE,"HHAB CONSO";#N/A,#N/A,FALSE,"PAB";#N/A,#N/A,FALSE,"MMC";#N/A,#N/A,FALSE,"THAI";#N/A,#N/A,FALSE,"SINPA";#N/A,#N/A,FALSE,"POLAND"}</definedName>
    <definedName name="SSD" hidden="1">{#N/A,#N/A,FALSE,"REPORT"}</definedName>
    <definedName name="sss" hidden="1">{#N/A,#N/A,FALSE,"HMF";#N/A,#N/A,FALSE,"FACIL";#N/A,#N/A,FALSE,"HMFINANCE";#N/A,#N/A,FALSE,"HMEUROPE";#N/A,#N/A,FALSE,"HHAB CONSO";#N/A,#N/A,FALSE,"PAB";#N/A,#N/A,FALSE,"MMC";#N/A,#N/A,FALSE,"THAI";#N/A,#N/A,FALSE,"SINPA";#N/A,#N/A,FALSE,"POLAND"}</definedName>
    <definedName name="ssss" hidden="1">{"Fecha_Dezembro",#N/A,FALSE,"FECHAMENTO-2002 ";"Defer_Dezermbro",#N/A,FALSE,"DIFERIDO";"Pis_Dezembro",#N/A,FALSE,"PIS COFINS";"Iss_Dezembro",#N/A,FALSE,"ISS"}</definedName>
    <definedName name="sssse" hidden="1">{#N/A,#N/A,FALSE,"Aging Summary";#N/A,#N/A,FALSE,"Ratio Analysis";#N/A,#N/A,FALSE,"Test 120 Day Accts";#N/A,#N/A,FALSE,"Tickmarks"}</definedName>
    <definedName name="sssss" hidden="1">{"Fecha_Dezembro",#N/A,FALSE,"FECHAMENTO-2002 ";"Defer_Dezermbro",#N/A,FALSE,"DIFERIDO";"Pis_Dezembro",#N/A,FALSE,"PIS COFINS";"Iss_Dezembro",#N/A,FALSE,"ISS"}</definedName>
    <definedName name="sssssss" hidden="1">{"Fecha_Dezembro",#N/A,FALSE,"FECHAMENTO-2002 ";"Defer_Dezermbro",#N/A,FALSE,"DIFERIDO";"Pis_Dezembro",#N/A,FALSE,"PIS COFINS";"Iss_Dezembro",#N/A,FALSE,"ISS"}</definedName>
    <definedName name="ssssssss" hidden="1">{#N/A,#N/A,FALSE,"IPO";#N/A,#N/A,FALSE,"DCF";#N/A,#N/A,FALSE,"LBO";#N/A,#N/A,FALSE,"MULT_VAL";#N/A,#N/A,FALSE,"Status Quo";#N/A,#N/A,FALSE,"Recap"}</definedName>
    <definedName name="staffing2" hidden="1">{#N/A,#N/A,FALSE,"Assessment";#N/A,#N/A,FALSE,"Staffing";#N/A,#N/A,FALSE,"Hires";#N/A,#N/A,FALSE,"Assumptions"}</definedName>
    <definedName name="Staffing3" hidden="1">{#N/A,#N/A,FALSE,"Assessment";#N/A,#N/A,FALSE,"Staffing";#N/A,#N/A,FALSE,"Hires";#N/A,#N/A,FALSE,"Assumptions"}</definedName>
    <definedName name="Staril" hidden="1">{#N/A,#N/A,FALSE,"REPORT"}</definedName>
    <definedName name="StartAccY">#REF!</definedName>
    <definedName name="Starting_Fiscal_Year">#REF!</definedName>
    <definedName name="StartingYear">#REF!</definedName>
    <definedName name="STATES" localSheetId="10">#REF!</definedName>
    <definedName name="STATES" localSheetId="24">#REF!</definedName>
    <definedName name="STATES">#REF!</definedName>
    <definedName name="stdhg" hidden="1">{#N/A,#N/A,FALSE,"Aging Summary";#N/A,#N/A,FALSE,"Ratio Analysis";#N/A,#N/A,FALSE,"Test 120 Day Accts";#N/A,#N/A,FALSE,"Tickmarks"}</definedName>
    <definedName name="stdhga" hidden="1">{#N/A,#N/A,FALSE,"Aging Summary";#N/A,#N/A,FALSE,"Ratio Analysis";#N/A,#N/A,FALSE,"Test 120 Day Accts";#N/A,#N/A,FALSE,"Tickmarks"}</definedName>
    <definedName name="steph" hidden="1">{#N/A,#N/A,FALSE,"HMF";#N/A,#N/A,FALSE,"FACIL";#N/A,#N/A,FALSE,"HMFINANCE";#N/A,#N/A,FALSE,"HMEUROPE";#N/A,#N/A,FALSE,"HHAB CONSO";#N/A,#N/A,FALSE,"PAB";#N/A,#N/A,FALSE,"MMC";#N/A,#N/A,FALSE,"THAI";#N/A,#N/A,FALSE,"SINPA";#N/A,#N/A,FALSE,"POLAND"}</definedName>
    <definedName name="stephanie" hidden="1">{#N/A,#N/A,FALSE,"HMF";#N/A,#N/A,FALSE,"FACIL";#N/A,#N/A,FALSE,"HMFINANCE";#N/A,#N/A,FALSE,"HMEUROPE";#N/A,#N/A,FALSE,"HHAB CONSO";#N/A,#N/A,FALSE,"PAB";#N/A,#N/A,FALSE,"MMC";#N/A,#N/A,FALSE,"THAI";#N/A,#N/A,FALSE,"SINPA";#N/A,#N/A,FALSE,"POLAND"}</definedName>
    <definedName name="strange" hidden="1">{#N/A,#N/A,FALSE,"Sheet1"}</definedName>
    <definedName name="strange\" hidden="1">{#N/A,#N/A,FALSE,"Sheet1"}</definedName>
    <definedName name="strange2" hidden="1">{#N/A,#N/A,FALSE,"Sheet1"}</definedName>
    <definedName name="Strategieplan" hidden="1">{#N/A,#N/A,TRUE,"Deckblatt";#N/A,#N/A,TRUE,"Inhaltsverz.";#N/A,#N/A,TRUE,"1.1. Organisationsplan";#N/A,#N/A,TRUE,"1.2. Budget-Übersicht";#N/A,#N/A,TRUE,"2. AE-AB-UE";#N/A,#N/A,TRUE,"3.1. 5-Jahres-Plan";#N/A,#N/A,TRUE,"3.2. Plan-Erg.rg.";#N/A,#N/A,TRUE,"4. Bilanz";#N/A,#N/A,TRUE,"5. Finanzplan";#N/A,#N/A,TRUE,"6. Investionen";#N/A,#N/A,TRUE,"7. Personalplan"}</definedName>
    <definedName name="StratPlanAP" hidden="1">{#N/A,#N/A,FALSE,"Pharm";#N/A,#N/A,FALSE,"WWCM"}</definedName>
    <definedName name="stsg" hidden="1">{"Network Summary",#N/A,TRUE,"Summary";"Piping Summary",#N/A,TRUE," Piping";"Meters Summary",#N/A,TRUE,"Meters &amp; Connections";"Connections Summary",#N/A,TRUE,"Meters &amp; Connections";"Stations Summary",#N/A,TRUE,"Stations Pivot"}</definedName>
    <definedName name="stsga" hidden="1">{"Network Summary",#N/A,TRUE,"Summary";"Piping Summary",#N/A,TRUE," Piping";"Meters Summary",#N/A,TRUE,"Meters &amp; Connections";"Connections Summary",#N/A,TRUE,"Meters &amp; Connections";"Stations Summary",#N/A,TRUE,"Stations Pivot"}</definedName>
    <definedName name="Stub" hidden="1">#REF!</definedName>
    <definedName name="Stub_Header3" hidden="1">#REF!</definedName>
    <definedName name="study_period">#REF!</definedName>
    <definedName name="stuff" hidden="1">#REF!</definedName>
    <definedName name="SUB7L" localSheetId="10">#REF!</definedName>
    <definedName name="SUB7L" localSheetId="24">#REF!</definedName>
    <definedName name="SUB7L" localSheetId="1">#REF!</definedName>
    <definedName name="SUB7L">#REF!</definedName>
    <definedName name="such" hidden="1">{"FCB_ALL",#N/A,FALSE,"FCB"}</definedName>
    <definedName name="sucker" hidden="1">{#N/A,#N/A,FALSE,"Sheet1"}</definedName>
    <definedName name="sucker2" hidden="1">{#N/A,#N/A,FALSE,"Sheet1"}</definedName>
    <definedName name="Sum_T2">#REF!</definedName>
    <definedName name="Sum_TTM">#REF!</definedName>
    <definedName name="Summary" hidden="1">#REF!</definedName>
    <definedName name="SUMMARY_BOOK" hidden="1">{"page1",#N/A,FALSE,"GIRLBO";"page2",#N/A,FALSE,"GIRLBO";"page3",#N/A,FALSE,"GIRLBO";"page4",#N/A,FALSE,"GIRLBO";"page5",#N/A,FALSE,"GIRLBO"}</definedName>
    <definedName name="summary2" hidden="1">{#N/A,#N/A,FALSE,"FACTSHEETS";#N/A,#N/A,FALSE,"pump";#N/A,#N/A,FALSE,"filter"}</definedName>
    <definedName name="Summery" hidden="1">{"histincome",#N/A,FALSE,"hyfins";"closing balance",#N/A,FALSE,"hyfins"}</definedName>
    <definedName name="SuperUser" hidden="1">FALSE</definedName>
    <definedName name="supp" localSheetId="10">#REF!</definedName>
    <definedName name="supp" localSheetId="24">#REF!</definedName>
    <definedName name="supp">#REF!</definedName>
    <definedName name="suppbase" localSheetId="10">#REF!</definedName>
    <definedName name="suppbase" localSheetId="24">#REF!</definedName>
    <definedName name="suppbase">#REF!</definedName>
    <definedName name="SUPPL">#REF!</definedName>
    <definedName name="supplem">#REF!</definedName>
    <definedName name="SV_AUTO_CONN_CATALOG" hidden="1">"x3v6"</definedName>
    <definedName name="SV_AUTO_CONN_SERVER" hidden="1">"BELMONTX3SRV\X3V6"</definedName>
    <definedName name="SV_ENCPT_AUTO_CONN_PASSWORD" hidden="1">"083096084083070083098111118114101052048058058082088"</definedName>
    <definedName name="SV_ENCPT_AUTO_CONN_USER" hidden="1">"095094088070084088102113113114120107110112092115104119"</definedName>
    <definedName name="SV_ENCPT_LOGON_PWD" hidden="1">"078104085088070"</definedName>
    <definedName name="SV_ENCPT_LOGON_USER" hidden="1">"095094088070084084080096087083073084"</definedName>
    <definedName name="Swvu.ACC." hidden="1">#REF!</definedName>
    <definedName name="Swvu.AFAC." hidden="1">#REF!</definedName>
    <definedName name="Swvu.ELIMLUCRO." hidden="1">#REF!</definedName>
    <definedName name="Swvu.ESTOQUES." hidden="1">#REF!</definedName>
    <definedName name="Swvu.Fabio." hidden="1">#REF!</definedName>
    <definedName name="Swvu.LPERDAS." hidden="1">#REF!</definedName>
    <definedName name="Swvu.RES432." hidden="1">#REF!</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t" hidden="1">{"'下期集計（10.27迄・速報値）'!$Q$16"}</definedName>
    <definedName name="t4wqd" hidden="1">{"AnnInc",#N/A,TRUE,"Inc";"QtrInc1",#N/A,TRUE,"Inc";"Balance",#N/A,TRUE,"Bal";"Cflow",#N/A,TRUE,"Cash"}</definedName>
    <definedName name="targets3" hidden="1">{"'NWC03'!$C$81"}</definedName>
    <definedName name="targets4" hidden="1">{"'NWC03'!$C$81"}</definedName>
    <definedName name="Tax_Form202" hidden="1">{#N/A,#N/A,FALSE,"A";#N/A,#N/A,FALSE,"B-TOT";#N/A,#N/A,FALSE,"Declaration1";#N/A,#N/A,FALSE,"Spravka1";#N/A,#N/A,FALSE,"A (2)";#N/A,#N/A,FALSE,"B-TOT (2)";#N/A,#N/A,FALSE,"Declaration1 (2)";#N/A,#N/A,FALSE,"Spravka1 (2)"}</definedName>
    <definedName name="taxcalc" hidden="1">{#N/A,#N/A,FALSE,"A";#N/A,#N/A,FALSE,"B-TOT";#N/A,#N/A,FALSE,"Declaration1";#N/A,#N/A,FALSE,"Spravka1";#N/A,#N/A,FALSE,"A (2)";#N/A,#N/A,FALSE,"B-TOT (2)";#N/A,#N/A,FALSE,"Declaration1 (2)";#N/A,#N/A,FALSE,"Spravka1 (2)"}</definedName>
    <definedName name="taxol" hidden="1">{#N/A,#N/A,FALSE,"Pharm";#N/A,#N/A,FALSE,"WWCM"}</definedName>
    <definedName name="TCFC" localSheetId="10">#REF!</definedName>
    <definedName name="TCFC" localSheetId="24">#REF!</definedName>
    <definedName name="TCFC">#REF!</definedName>
    <definedName name="TCHTFR">#REF!</definedName>
    <definedName name="TCHTPA">#REF!</definedName>
    <definedName name="TCHVCR">#REF!</definedName>
    <definedName name="TCHVTR">#REF!</definedName>
    <definedName name="TCIB_00001" hidden="1">#REF!</definedName>
    <definedName name="TCIB_00002" hidden="1">#REF!</definedName>
    <definedName name="TCIB_00003" hidden="1">#REF!</definedName>
    <definedName name="TCIB_00004" hidden="1">#REF!</definedName>
    <definedName name="TCIB_00005" hidden="1">#REF!</definedName>
    <definedName name="TCIB_00006" hidden="1">#REF!</definedName>
    <definedName name="TCIC" localSheetId="10">#REF!</definedName>
    <definedName name="TCIC" localSheetId="24">#REF!</definedName>
    <definedName name="TCIC">#REF!</definedName>
    <definedName name="TCMTRF" localSheetId="10">#REF!</definedName>
    <definedName name="TCMTRF" localSheetId="24">#REF!</definedName>
    <definedName name="TCMTRF">#REF!</definedName>
    <definedName name="TCMVCR" localSheetId="10">#REF!</definedName>
    <definedName name="TCMVCR" localSheetId="24">#REF!</definedName>
    <definedName name="TCMVCR">#REF!</definedName>
    <definedName name="TCMVTPA">#REF!</definedName>
    <definedName name="TCMVTR">#REF!</definedName>
    <definedName name="TCT">#REF!</definedName>
    <definedName name="TCV">#REF!</definedName>
    <definedName name="Tem" hidden="1">{#N/A,#N/A,FALSE,"Pharm";#N/A,#N/A,FALSE,"WWCM"}</definedName>
    <definedName name="temp" hidden="1">{"'A'!$A$1:$AH$71","'TOC'!$J$29"}</definedName>
    <definedName name="temp_10" hidden="1">{#N/A,#N/A,FALSE,"Extra2";#N/A,#N/A,FALSE,"Comp2";#N/A,#N/A,FALSE,"Ret-PL"}</definedName>
    <definedName name="temp_12" hidden="1">{#N/A,#N/A,FALSE,"Extra2";#N/A,#N/A,FALSE,"Comp2";#N/A,#N/A,FALSE,"Ret-PL"}</definedName>
    <definedName name="Temp_2" hidden="1">{#N/A,#N/A,FALSE,"Assessment";#N/A,#N/A,FALSE,"Staffing";#N/A,#N/A,FALSE,"Hires";#N/A,#N/A,FALSE,"Assumptions"}</definedName>
    <definedName name="Temp_3" hidden="1">{#N/A,#N/A,FALSE,"Assessment";#N/A,#N/A,FALSE,"Staffing";#N/A,#N/A,FALSE,"Hires";#N/A,#N/A,FALSE,"Assumptions"}</definedName>
    <definedName name="temp_4" hidden="1">{#N/A,#N/A,FALSE,"Assessment";#N/A,#N/A,FALSE,"Staffing";#N/A,#N/A,FALSE,"Hires";#N/A,#N/A,FALSE,"Assumptions"}</definedName>
    <definedName name="temp1" hidden="1">{"PAGE 1",#N/A,FALSE,"WEST_OT"}</definedName>
    <definedName name="temp2" hidden="1">{"SUMMARY",#N/A,FALSE,"Summary"}</definedName>
    <definedName name="temp3" hidden="1">{"PAGE 1",#N/A,FALSE,"WEST_OT"}</definedName>
    <definedName name="temp3." hidden="1">{#N/A,#N/A,FALSE,"Op_Stmt";#N/A,#N/A,FALSE,"Consol_Op_Stmt";#N/A,#N/A,FALSE,"rev_summ";#N/A,#N/A,FALSE,"Unit_Summ";#N/A,#N/A,FALSE,"EBIT_summ";#N/A,#N/A,FALSE,"RONA_NetAssets"}</definedName>
    <definedName name="Template" hidden="1">#REF!</definedName>
    <definedName name="template2" hidden="1">{"by_month",#N/A,TRUE,"template";"destec_month",#N/A,TRUE,"template";"by_quarter",#N/A,TRUE,"template";"destec_quarter",#N/A,TRUE,"template";"by_year",#N/A,TRUE,"template";"destec_annual",#N/A,TRUE,"template"}</definedName>
    <definedName name="tempxxx" hidden="1">0</definedName>
    <definedName name="teq" hidden="1">{#N/A,#N/A,FALSE,"Pharm";#N/A,#N/A,FALSE,"WWCM"}</definedName>
    <definedName name="Tequin" hidden="1">{#N/A,#N/A,FALSE,"Pharm";#N/A,#N/A,FALSE,"WWCM"}</definedName>
    <definedName name="tequinol" hidden="1">{#N/A,#N/A,FALSE,"REPORT"}</definedName>
    <definedName name="terms" hidden="1">{#N/A,#N/A,FALSE,"Set-Up";#N/A,#N/A,FALSE,"Comparison";#N/A,#N/A,FALSE,"AR";#N/A,#N/A,FALSE,"Inv";#N/A,#N/A,FALSE,"Concentrations";#N/A,#N/A,FALSE,"Past Dues";#N/A,#N/A,FALSE,"Trends";#N/A,#N/A,FALSE,"AR Trends";#N/A,#N/A,FALSE,"Inv Trends"}</definedName>
    <definedName name="tes" hidden="1">{"NOPCAPEVA",#N/A,FALSE,"Nopat";"FCFCSTAR",#N/A,FALSE,"FCFVAL";"EVAVL",#N/A,FALSE,"EVAVAL";"LEASE",#N/A,FALSE,"OpLease"}</definedName>
    <definedName name="tesg4" hidden="1">{"PAGE 1",#N/A,FALSE,"WEST_OT"}</definedName>
    <definedName name="TEST" hidden="1">{#N/A,#N/A,FALSE,"Inputs";#N/A,#N/A,FALSE,"10yr Plan";#N/A,#N/A,FALSE,"JV_Costs";#N/A,#N/A,FALSE,"Case Summary";#N/A,#N/A,FALSE,"Prdn";#N/A,#N/A,FALSE,"Variable"}</definedName>
    <definedName name="test1" hidden="1">{#N/A,#N/A,TRUE,"MAIN FT TERM";#N/A,#N/A,TRUE,"MCI  FT TERM ";#N/A,#N/A,TRUE,"OC12 EQV"}</definedName>
    <definedName name="test10" hidden="1">{"PAGE 1",#N/A,FALSE,"WEST_OT"}</definedName>
    <definedName name="test100" hidden="1">1</definedName>
    <definedName name="test11" hidden="1">{"PAGE 1",#N/A,FALSE,"WEST_OT"}</definedName>
    <definedName name="test12" hidden="1">{"PAGE 2",#N/A,FALSE,"WEST_OT"}</definedName>
    <definedName name="test1232" hidden="1">{#N/A,#N/A,FALSE,"CASH";#N/A,#N/A,FALSE,"ACCT REC";#N/A,#N/A,FALSE,"PP&amp;E";#N/A,#N/A,FALSE,"OTHER ASSETS";#N/A,#N/A,FALSE,"CP LTD";#N/A,#N/A,FALSE,"ACCT PAY";#N/A,#N/A,FALSE,"ACCRUED OTH AP";#N/A,#N/A,FALSE,"LTD";#N/A,#N/A,FALSE,"REVENUES &amp; EXPENSES"}</definedName>
    <definedName name="test1234567" hidden="1">{#N/A,#N/A,FALSE,"Aging Summary";#N/A,#N/A,FALSE,"Ratio Analysis";#N/A,#N/A,FALSE,"Test 120 Day Accts";#N/A,#N/A,FALSE,"Tickmarks"}</definedName>
    <definedName name="test13" hidden="1">{"PAGE 2",#N/A,FALSE,"WEST_OT"}</definedName>
    <definedName name="test14" hidden="1">{"PAGE 1",#N/A,FALSE,"WEST_OT"}</definedName>
    <definedName name="test15" hidden="1">{"PAGE 1",#N/A,FALSE,"WEST_OT"}</definedName>
    <definedName name="test2" hidden="1">{"PAGE 2",#N/A,FALSE,"WEST_OT"}</definedName>
    <definedName name="test20" hidden="1">{"PAGE 1",#N/A,FALSE,"WEST_OT"}</definedName>
    <definedName name="test21" hidden="1">{"PAGE 1",#N/A,FALSE,"WEST_OT"}</definedName>
    <definedName name="test22" hidden="1">{"PAGE 1",#N/A,FALSE,"WEST_OT"}</definedName>
    <definedName name="test23" hidden="1">{"PAGE 1",#N/A,FALSE,"WEST_OT"}</definedName>
    <definedName name="test2343543w" hidden="1">{"'Bellville Acetylene'!$A$1:$L$99"}</definedName>
    <definedName name="test24" hidden="1">{"PAGE 1",#N/A,FALSE,"WEST_OT"}</definedName>
    <definedName name="test25" hidden="1">{"PAGE 1",#N/A,FALSE,"WEST_OT"}</definedName>
    <definedName name="test26" hidden="1">{"PAGE 1",#N/A,FALSE,"WEST_OT"}</definedName>
    <definedName name="test27" hidden="1">{"PAGE 1",#N/A,FALSE,"WEST_OT"}</definedName>
    <definedName name="test28" hidden="1">{"PAGE 1",#N/A,FALSE,"WEST_OT"}</definedName>
    <definedName name="test29" hidden="1">{"PAGE 1",#N/A,FALSE,"WEST_OT"}</definedName>
    <definedName name="test3" hidden="1">{"PAGE 1",#N/A,FALSE,"WEST_OT"}</definedName>
    <definedName name="test30" hidden="1">{"PAGE 2",#N/A,FALSE,"WEST_OT"}</definedName>
    <definedName name="test31" hidden="1">{"PAGE 1",#N/A,FALSE,"WEST_OT"}</definedName>
    <definedName name="test32" hidden="1">{"PAGE 1",#N/A,FALSE,"WEST_OT"}</definedName>
    <definedName name="test33" hidden="1">{"PAGE 1",#N/A,FALSE,"WEST_OT"}</definedName>
    <definedName name="test34" hidden="1">{"PAGE 1",#N/A,FALSE,"WEST_OT"}</definedName>
    <definedName name="test35" hidden="1">{"PAGE 1",#N/A,FALSE,"WEST_OT"}</definedName>
    <definedName name="test36" hidden="1">{"PAGE 1",#N/A,FALSE,"WEST_OT"}</definedName>
    <definedName name="test37" hidden="1">{"PAGE 2",#N/A,FALSE,"WEST_OT"}</definedName>
    <definedName name="test38" hidden="1">{"PAGE 1",#N/A,FALSE,"WEST_OT"}</definedName>
    <definedName name="test39" hidden="1">{"PAGE 1",#N/A,FALSE,"WEST_OT"}</definedName>
    <definedName name="test4" hidden="1">{"PAGE 1",#N/A,FALSE,"WEST_OT"}</definedName>
    <definedName name="test40" hidden="1">{"PAGE 2",#N/A,FALSE,"WEST_OT"}</definedName>
    <definedName name="test41" hidden="1">{"PAGE 1",#N/A,FALSE,"WEST_OT"}</definedName>
    <definedName name="test42" hidden="1">{"PAGE 1",#N/A,FALSE,"WEST_OT"}</definedName>
    <definedName name="test43" hidden="1">{"PAGE 2",#N/A,FALSE,"WEST_OT"}</definedName>
    <definedName name="test44" hidden="1">{"PAGE 2",#N/A,FALSE,"WEST_OT"}</definedName>
    <definedName name="test45" hidden="1">{"PAGE 1",#N/A,FALSE,"WEST_OT"}</definedName>
    <definedName name="test46" hidden="1">{"PAGE 1",#N/A,FALSE,"WEST_OT"}</definedName>
    <definedName name="test5" hidden="1">{"PAGE 1",#N/A,FALSE,"WEST_OT"}</definedName>
    <definedName name="test546667" hidden="1">{#N/A,#N/A,TRUE,"Summary";#N/A,#N/A,TRUE,"Financials"}</definedName>
    <definedName name="test6" hidden="1">{"PAGE 2",#N/A,FALSE,"WEST_OT"}</definedName>
    <definedName name="test7" hidden="1">{"PAGE 2",#N/A,FALSE,"WEST_OT"}</definedName>
    <definedName name="test8" hidden="1">{"PAGE 1",#N/A,FALSE,"WEST_OT"}</definedName>
    <definedName name="test9" hidden="1">{"PAGE 1",#N/A,FALSE,"WEST_OT"}</definedName>
    <definedName name="teste" hidden="1">{"Fecha_Dezembro",#N/A,FALSE,"FECHAMENTO-2002 ";"Defer_Dezermbro",#N/A,FALSE,"DIFERIDO";"Pis_Dezembro",#N/A,FALSE,"PIS COFINS";"Iss_Dezembro",#N/A,FALSE,"ISS"}</definedName>
    <definedName name="teste2" hidden="1">{"Fecha_Novembro",#N/A,FALSE,"FECHAMENTO-2002 ";"Defer_Novembro",#N/A,FALSE,"DIFERIDO";"Pis_Novembro",#N/A,FALSE,"PIS COFINS";"Iss_Novembro",#N/A,FALSE,"ISS"}</definedName>
    <definedName name="teste3" hidden="1">{"Fecha_Outubro",#N/A,FALSE,"FECHAMENTO-2002 ";"Defer_Outubro",#N/A,FALSE,"DIFERIDO";"Pis_Outubro",#N/A,FALSE,"PIS COFINS";"Iss_Outubro",#N/A,FALSE,"ISS"}</definedName>
    <definedName name="teste4" hidden="1">{#N/A,#N/A,FALSE,"HONORÁRIOS"}</definedName>
    <definedName name="teste5" hidden="1">{"Fecha_Setembro",#N/A,FALSE,"FECHAMENTO-2002 ";"Defer_Setembro",#N/A,FALSE,"DIFERIDO";"Pis_Setembro",#N/A,FALSE,"PIS COFINS";"Iss_Setembro",#N/A,FALSE,"ISS"}</definedName>
    <definedName name="testlb" hidden="1">1</definedName>
    <definedName name="testtttt" hidden="1">{#N/A,#N/A,FALSE,"HMF";#N/A,#N/A,FALSE,"FACIL";#N/A,#N/A,FALSE,"HMFINANCE";#N/A,#N/A,FALSE,"HMEUROPE";#N/A,#N/A,FALSE,"HHAB CONSO";#N/A,#N/A,FALSE,"PAB";#N/A,#N/A,FALSE,"MMC";#N/A,#N/A,FALSE,"THAI";#N/A,#N/A,FALSE,"SINPA";#N/A,#N/A,FALSE,"POLAND"}</definedName>
    <definedName name="TextRefCopyRangeCount" hidden="1">10</definedName>
    <definedName name="tf" hidden="1">#REF!</definedName>
    <definedName name="tff" hidden="1">#REF!</definedName>
    <definedName name="THDCMDTF">#REF!</definedName>
    <definedName name="THDCMDTI">#REF!</definedName>
    <definedName name="THDCMDTP">#REF!</definedName>
    <definedName name="THDCMDVF">#REF!</definedName>
    <definedName name="THDCMDVI">#REF!</definedName>
    <definedName name="THDCMDVP">#REF!</definedName>
    <definedName name="THDMFGTF">#REF!</definedName>
    <definedName name="THDMFGTI">#REF!</definedName>
    <definedName name="THDMFGTP">#REF!</definedName>
    <definedName name="THDMFGVF">#REF!</definedName>
    <definedName name="THDMFGVI">#REF!</definedName>
    <definedName name="THDMFGVP">#REF!</definedName>
    <definedName name="The" hidden="1">#REF!</definedName>
    <definedName name="Tiger" hidden="1">{#N/A,#N/A,FALSE,"TS";#N/A,#N/A,FALSE,"Combo";#N/A,#N/A,FALSE,"FAIR";#N/A,#N/A,FALSE,"RBC";#N/A,#N/A,FALSE,"xxxx";#N/A,#N/A,FALSE,"A_D";#N/A,#N/A,FALSE,"WACC";#N/A,#N/A,FALSE,"DCF";#N/A,#N/A,FALSE,"LBO";#N/A,#N/A,FALSE,"AcqMults";#N/A,#N/A,FALSE,"CompMults"}</definedName>
    <definedName name="TITLE" localSheetId="10">#REF!</definedName>
    <definedName name="TITLE" localSheetId="24">#REF!</definedName>
    <definedName name="TITLE">#REF!</definedName>
    <definedName name="tjf" hidden="1">#REF!</definedName>
    <definedName name="tjhrw" hidden="1">{"NOPCAPEVA",#N/A,FALSE,"Nopat";"FCFCSTAR",#N/A,FALSE,"FCFVAL";"EVAVL",#N/A,FALSE,"EVAVAL";"LEASE",#N/A,FALSE,"OpLease"}</definedName>
    <definedName name="tk" hidden="1">#REF!</definedName>
    <definedName name="tmp" hidden="1">{#N/A,#N/A,FALSE,"Op_Stmt";#N/A,#N/A,FALSE,"Consol_Op_Stmt";#N/A,#N/A,FALSE,"rev_summ";#N/A,#N/A,FALSE,"Unit_Summ";#N/A,#N/A,FALSE,"EBIT_summ";#N/A,#N/A,FALSE,"RONA_NetAssets"}</definedName>
    <definedName name="TNTCMD">#REF!</definedName>
    <definedName name="TNTMFG">#REF!</definedName>
    <definedName name="TNVCMD">#REF!</definedName>
    <definedName name="TNVMFG">#REF!</definedName>
    <definedName name="TOTAL" localSheetId="10">#REF!</definedName>
    <definedName name="TOTAL" localSheetId="24">#REF!</definedName>
    <definedName name="TOTAL">#REF!</definedName>
    <definedName name="toto" hidden="1">{"'PROFILS'!$A$2:$E$3"}</definedName>
    <definedName name="tradcomp" hidden="1">{#N/A,#N/A,FALSE,"Trading-Mult ";#N/A,#N/A,FALSE,"Trading-Cap";#N/A,#N/A,FALSE,"Trading-Inc";#N/A,#N/A,FALSE,"Cash Flow";#N/A,#N/A,FALSE,"M&amp;A info"}</definedName>
    <definedName name="tradcompar" hidden="1">{#N/A,#N/A,FALSE,"Trading-Mult ";#N/A,#N/A,FALSE,"Trading-Cap";#N/A,#N/A,FALSE,"Trading-Inc";#N/A,#N/A,FALSE,"Cash Flow";#N/A,#N/A,FALSE,"M&amp;A info"}</definedName>
    <definedName name="tradingcompar" hidden="1">{#N/A,#N/A,FALSE,"Trading-Mult ";#N/A,#N/A,FALSE,"Trading-Cap";#N/A,#N/A,FALSE,"Trading-Inc";#N/A,#N/A,FALSE,"Cash Flow";#N/A,#N/A,FALSE,"M&amp;A info"}</definedName>
    <definedName name="tre" hidden="1">{"NOPCAPEVA",#N/A,FALSE,"Nopat";"FCFCSTAR",#N/A,FALSE,"FCFVAL";"EVAVL",#N/A,FALSE,"EVAVAL";"LEASE",#N/A,FALSE,"OpLease"}</definedName>
    <definedName name="treeList" hidden="1">"00000000000000000000000000000000000000000000000000000000000000000000000000000000000000000000000000000000000000000000000000000000000000000000000000000000000000000000000000000000000000000000000000000000"</definedName>
    <definedName name="trend" hidden="1">{#N/A,#N/A,FALSE,"Aging Summary";#N/A,#N/A,FALSE,"Ratio Analysis";#N/A,#N/A,FALSE,"Test 120 Day Accts";#N/A,#N/A,FALSE,"Tickmarks"}</definedName>
    <definedName name="trenddd" hidden="1">{#N/A,#N/A,FALSE,"Aging Summary";#N/A,#N/A,FALSE,"Ratio Analysis";#N/A,#N/A,FALSE,"Test 120 Day Accts";#N/A,#N/A,FALSE,"Tickmarks"}</definedName>
    <definedName name="trenddddd" hidden="1">{#N/A,#N/A,FALSE,"Aging Summary";#N/A,#N/A,FALSE,"Ratio Analysis";#N/A,#N/A,FALSE,"Test 120 Day Accts";#N/A,#N/A,FALSE,"Tickmarks"}</definedName>
    <definedName name="trew" hidden="1">{#N/A,#N/A,FALSE,"Aging Summary";#N/A,#N/A,FALSE,"Ratio Analysis";#N/A,#N/A,FALSE,"Test 120 Day Accts";#N/A,#N/A,FALSE,"Tickmarks"}</definedName>
    <definedName name="TRFDF">#REF!</definedName>
    <definedName name="TRFDI">#REF!</definedName>
    <definedName name="TRFDP">#REF!</definedName>
    <definedName name="TRPDF">#REF!</definedName>
    <definedName name="TRPDI">#REF!</definedName>
    <definedName name="TRPDP">#REF!</definedName>
    <definedName name="trtyr" hidden="1">{"graph",#N/A,FALSE,"WWJU";"graph",#N/A,FALSE,"WWSEM";"graph",#N/A,FALSE,"GOMJU";"graph",#N/A,FALSE,"GOMSEM";"graph",#N/A,FALSE,"NSJU";"graph",#N/A,FALSE,"NSSEM";"graph",#N/A,FALSE,"WAJU";"graph",#N/A,FALSE,"STOCKPRI";"graph",#N/A,FALSE,"CFTEV";"graph",#N/A,FALSE,"NAV-RCV";"graph",#N/A,FALSE,"CRUDEWW"}</definedName>
    <definedName name="try" hidden="1">{#N/A,#N/A,FALSE,"Aging Summary";#N/A,#N/A,FALSE,"Ratio Analysis";#N/A,#N/A,FALSE,"Test 120 Day Accts";#N/A,#N/A,FALSE,"Tickmarks"}</definedName>
    <definedName name="tryeuyit" hidden="1">{#N/A,#N/A,FALSE,"Pharm";#N/A,#N/A,FALSE,"WWCM"}</definedName>
    <definedName name="trying1" hidden="1">{#N/A,#N/A,FALSE,"Aging Summary";#N/A,#N/A,FALSE,"Ratio Analysis";#N/A,#N/A,FALSE,"Test 120 Day Accts";#N/A,#N/A,FALSE,"Tickmarks"}</definedName>
    <definedName name="tt" hidden="1">{#N/A,#N/A,FALSE,"HMF";#N/A,#N/A,FALSE,"FACIL";#N/A,#N/A,FALSE,"HMFINANCE";#N/A,#N/A,FALSE,"HMEUROPE";#N/A,#N/A,FALSE,"HHAB CONSO";#N/A,#N/A,FALSE,"PAB";#N/A,#N/A,FALSE,"MMC";#N/A,#N/A,FALSE,"THAI";#N/A,#N/A,FALSE,"SINPA";#N/A,#N/A,FALSE,"POLAND"}</definedName>
    <definedName name="ttt" hidden="1">{"PAGE 1",#N/A,FALSE,"WEST_OT"}</definedName>
    <definedName name="TTTT" hidden="1">{"PAGE 1",#N/A,FALSE,"WEST_OT"}</definedName>
    <definedName name="two" hidden="1">{"'Grill_Objective'!$A$1:$AF$101"}</definedName>
    <definedName name="twre" hidden="1">{"NOPCAPEVA",#N/A,FALSE,"Nopat";"FCFCSTAR",#N/A,FALSE,"FCFVAL";"EVAVL",#N/A,FALSE,"EVAVAL";"LEASE",#N/A,FALSE,"OpLease"}</definedName>
    <definedName name="ty" hidden="1">{#N/A,#N/A,FALSE,"Aging Summary";#N/A,#N/A,FALSE,"Ratio Analysis";#N/A,#N/A,FALSE,"Test 120 Day Accts";#N/A,#N/A,FALSE,"Tickmarks"}</definedName>
    <definedName name="Typ" localSheetId="10">#REF!</definedName>
    <definedName name="Typ" localSheetId="24">#REF!</definedName>
    <definedName name="Typ">#REF!</definedName>
    <definedName name="Type" localSheetId="10">#REF!</definedName>
    <definedName name="Type" localSheetId="24">#REF!</definedName>
    <definedName name="Type">#REF!</definedName>
    <definedName name="tyu" hidden="1">{#N/A,#N/A,FALSE,"Aging Summary";#N/A,#N/A,FALSE,"Ratio Analysis";#N/A,#N/A,FALSE,"Test 120 Day Accts";#N/A,#N/A,FALSE,"Tickmarks"}</definedName>
    <definedName name="tyui" hidden="1">{#N/A,#N/A,FALSE,"Graph";#N/A,#N/A,FALSE,"Graphweeklytot";#N/A,#N/A,FALSE,"SumReport";#N/A,#N/A,FALSE,"SumWeekly";#N/A,#N/A,FALSE,"Rev";#N/A,#N/A,FALSE,"Pay";#N/A,#N/A,FALSE,"MCBaccounts"}</definedName>
    <definedName name="tyutytyi" hidden="1">{#N/A,#N/A,FALSE,"Pharm";#N/A,#N/A,FALSE,"WWCM"}</definedName>
    <definedName name="tyyufkjkhjd" hidden="1">{#N/A,#N/A,FALSE,"Pharm";#N/A,#N/A,FALSE,"WWCM"}</definedName>
    <definedName name="u" hidden="1">#N/A</definedName>
    <definedName name="ua" hidden="1">{#N/A,#N/A,FALSE,"Aging Summary";#N/A,#N/A,FALSE,"Ratio Analysis";#N/A,#N/A,FALSE,"Test 120 Day Accts";#N/A,#N/A,FALSE,"Tickmarks"}</definedName>
    <definedName name="ug" hidden="1">{"NOPCAPEVA",#N/A,FALSE,"Nopat";"FCFCSTAR",#N/A,FALSE,"FCFVAL";"EVAVL",#N/A,FALSE,"EVAVAL";"LEASE",#N/A,FALSE,"OpLease"}</definedName>
    <definedName name="UGIG" hidden="1">{#N/A,#N/A,FALSE,"Aging Summary";#N/A,#N/A,FALSE,"Ratio Analysis";#N/A,#N/A,FALSE,"Test 120 Day Accts";#N/A,#N/A,FALSE,"Tickmarks"}</definedName>
    <definedName name="uhokj" hidden="1">{#N/A,#N/A,FALSE,"Aging Summary";#N/A,#N/A,FALSE,"Ratio Analysis";#N/A,#N/A,FALSE,"Test 120 Day Accts";#N/A,#N/A,FALSE,"Tickmarks"}</definedName>
    <definedName name="ui" hidden="1">{"NOPCAPEVA",#N/A,FALSE,"Nopat";"FCFCSTAR",#N/A,FALSE,"FCFVAL";"EVAVL",#N/A,FALSE,"EVAVAL";"LEASE",#N/A,FALSE,"OpLease"}</definedName>
    <definedName name="uiknu"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uio" hidden="1">{#N/A,#N/A,FALSE,"Aging Summary";#N/A,#N/A,FALSE,"Ratio Analysis";#N/A,#N/A,FALSE,"Test 120 Day Accts";#N/A,#N/A,FALSE,"Tickmarks"}</definedName>
    <definedName name="uiugu" hidden="1">{#N/A,#N/A,FALSE,"HMF";#N/A,#N/A,FALSE,"FACIL";#N/A,#N/A,FALSE,"HMFINANCE";#N/A,#N/A,FALSE,"HMEUROPE";#N/A,#N/A,FALSE,"HHAB CONSO";#N/A,#N/A,FALSE,"PAB";#N/A,#N/A,FALSE,"MMC";#N/A,#N/A,FALSE,"THAI";#N/A,#N/A,FALSE,"SINPA";#N/A,#N/A,FALSE,"POLAND"}</definedName>
    <definedName name="uiugyoigt" hidden="1">{#N/A,#N/A,FALSE,"Aging Summary";#N/A,#N/A,FALSE,"Ratio Analysis";#N/A,#N/A,FALSE,"Test 120 Day Accts";#N/A,#N/A,FALSE,"Tickmarks"}</definedName>
    <definedName name="uiuiui" hidden="1">{#N/A,#N/A,FALSE,"PLGROUP";#N/A,#N/A,FALSE,"PLFLINER";#N/A,#N/A,FALSE,"FLplbyheading";#N/A,#N/A,FALSE,"TOver";#N/A,#N/A,FALSE,"OtherI";#N/A,#N/A,FALSE,"Opex";#N/A,#N/A,FALSE,"Staff";#N/A,#N/A,FALSE,"Mats";#N/A,#N/A,FALSE,"TAC";#N/A,#N/A,FALSE,"Oheads";#N/A,#N/A,FALSE,"Depn";#N/A,#N/A,FALSE,"OpOther";#N/A,#N/A,FALSE,"Except";#N/A,#N/A,FALSE,"IntRec";#N/A,#N/A,FALSE,"IntPay";#N/A,#N/A,FALSE,"Tax";#N/A,#N/A,FALSE,"GWill";#N/A,#N/A,FALSE,"MCBPL"}</definedName>
    <definedName name="uiuo\" hidden="1">{"Fecha_Novembro",#N/A,FALSE,"FECHAMENTO-2002 ";"Defer_Novembro",#N/A,FALSE,"DIFERIDO";"Pis_Novembro",#N/A,FALSE,"PIS COFINS";"Iss_Novembro",#N/A,FALSE,"ISS"}</definedName>
    <definedName name="ujkry" hidden="1">{"NOPCAPEVA",#N/A,FALSE,"Nopat";"FCFCSTAR",#N/A,FALSE,"FCFVAL";"EVAVL",#N/A,FALSE,"EVAVAL";"LEASE",#N/A,FALSE,"OpLease"}</definedName>
    <definedName name="Unit" hidden="1">{#N/A,#N/A,FALSE,"Pharm";#N/A,#N/A,FALSE,"WWCM"}</definedName>
    <definedName name="UNKNOWN" hidden="1">39472.4140856481</definedName>
    <definedName name="UnSigFact">#REF!</definedName>
    <definedName name="UPDATE" localSheetId="10">#REF!</definedName>
    <definedName name="UPDATE" localSheetId="24">#REF!</definedName>
    <definedName name="UPDATE">#REF!</definedName>
    <definedName name="UPDATESUMMARY" hidden="1">{#N/A,#N/A,FALSE,"FACTSHEETS";#N/A,#N/A,FALSE,"pump";#N/A,#N/A,FALSE,"filter"}</definedName>
    <definedName name="urt" hidden="1">{"NOPCAPEVA",#N/A,FALSE,"Nopat";"FCFCSTAR",#N/A,FALSE,"FCFVAL";"EVAVL",#N/A,FALSE,"EVAVAL";"LEASE",#N/A,FALSE,"OpLease"}</definedName>
    <definedName name="utir" hidden="1">{#N/A,#N/A,FALSE,"Aging Summary";#N/A,#N/A,FALSE,"Ratio Analysis";#N/A,#N/A,FALSE,"Test 120 Day Accts";#N/A,#N/A,FALSE,"Tickmarks"}</definedName>
    <definedName name="uty" hidden="1">{#N/A,#N/A,FALSE,"Aging Summary";#N/A,#N/A,FALSE,"Ratio Analysis";#N/A,#N/A,FALSE,"Test 120 Day Accts";#N/A,#N/A,FALSE,"Tickmarks"}</definedName>
    <definedName name="UU" hidden="1">{#N/A,#N/A,FALSE,"2Q Revenue to go Regions";#N/A,#N/A,FALSE,"3Q Revenue to go Regions";#N/A,#N/A,FALSE,"4Q Revenue to go Regions";#N/A,#N/A,FALSE,"1996 Revenue to go Regions";#N/A,#N/A,FALSE,"USD 2Q Revenue to go Regions";#N/A,#N/A,FALSE,"USD 3Q Revenue to go Regions";#N/A,#N/A,FALSE,"USD 4Q Revenue to go Regions";#N/A,#N/A,FALSE,"USD 1996 Revenue to go Regions"}</definedName>
    <definedName name="uuu" hidden="1">{"Assumptions",#N/A,FALSE,"MTHFCST4"}</definedName>
    <definedName name="uuuu"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uuuuuuuuuu" hidden="1">40803.6263310185</definedName>
    <definedName name="uyj" hidden="1">{"AnnInc",#N/A,TRUE,"Inc";"QtrInc1",#N/A,TRUE,"Inc";"Balance",#N/A,TRUE,"Bal";"Cflow",#N/A,TRUE,"Cash"}</definedName>
    <definedName name="uyte" hidden="1">{"AnnInc",#N/A,TRUE,"Inc";"QtrInc1",#N/A,TRUE,"Inc";"Balance",#N/A,TRUE,"Bal";"Cflow",#N/A,TRUE,"Cash"}</definedName>
    <definedName name="UYYK" hidden="1">{#N/A,#N/A,FALSE,"Aging Summary";#N/A,#N/A,FALSE,"Ratio Analysis";#N/A,#N/A,FALSE,"Test 120 Day Accts";#N/A,#N/A,FALSE,"Tickmarks"}</definedName>
    <definedName name="V"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vaffas" hidden="1">{#N/A,#N/A,FALSE,"New-RegularBevel";#N/A,#N/A,FALSE,"Optiva-Optiva2";#N/A,#N/A,FALSE,"Cathlon-Monoblok";#N/A,#N/A,FALSE,"Stylets"}</definedName>
    <definedName name="Val" hidden="1">39273.5911689815</definedName>
    <definedName name="ValInj" localSheetId="10">#REF!</definedName>
    <definedName name="ValInj" localSheetId="24">#REF!</definedName>
    <definedName name="ValInj">#REF!</definedName>
    <definedName name="ValInjCrash" localSheetId="10">#REF!</definedName>
    <definedName name="ValInjCrash" localSheetId="24">#REF!</definedName>
    <definedName name="ValInjCrash">#REF!</definedName>
    <definedName name="ValTimeTruck" localSheetId="14">#REF!</definedName>
    <definedName name="ValTimeTruck" localSheetId="15">#REF!</definedName>
    <definedName name="ValTimeTruck" localSheetId="16">#REF!</definedName>
    <definedName name="ValTimeTruck">#REF!</definedName>
    <definedName name="Varanalysis2001" hidden="1">{#N/A,#N/A,FALSE,"BalSheet 0899";#N/A,#N/A,FALSE,"ytdpl899";#N/A,#N/A,FALSE,"Aug PL";#N/A,#N/A,FALSE,"Minority Int";#N/A,#N/A,FALSE,"Equity Roll Forward";#N/A,#N/A,FALSE,"Book Equity Test"}</definedName>
    <definedName name="Variance" hidden="1">{"ACI IS",#N/A,FALSE,"ACI - IS";"ACI BS",#N/A,FALSE,"ACI - BS";"ACI Detail IS",#N/A,FALSE,"ACI - Detail IS";"ACI Detail IS Supplemental Info",#N/A,FALSE,"ACI - Detail IS";"ACI Monthly 1999",#N/A,FALSE,"ACI Monthly";"ACI Monthly 1998",#N/A,FALSE,"ACI Monthly";"ACI Monthly 1997",#N/A,FALSE,"ACI Monthly"}</definedName>
    <definedName name="vbcz" hidden="1">{"NOPCAPEVA",#N/A,FALSE,"Nopat";"FCFCSTAR",#N/A,FALSE,"FCFVAL";"EVAVL",#N/A,FALSE,"EVAVAL";"LEASE",#N/A,FALSE,"OpLease"}</definedName>
    <definedName name="vbh" hidden="1">#REF!</definedName>
    <definedName name="vbhg" hidden="1">{#N/A,#N/A,FALSE,"Aging Summary";#N/A,#N/A,FALSE,"Ratio Analysis";#N/A,#N/A,FALSE,"Test 120 Day Accts";#N/A,#N/A,FALSE,"Tickmarks"}</definedName>
    <definedName name="vbn" hidden="1">{#N/A,#N/A,FALSE,"Aging Summary";#N/A,#N/A,FALSE,"Ratio Analysis";#N/A,#N/A,FALSE,"Test 120 Day Accts";#N/A,#N/A,FALSE,"Tickmarks"}</definedName>
    <definedName name="VBVBVB" hidden="1">{#N/A,#N/A,FALSE,"Aging Summary";#N/A,#N/A,FALSE,"Ratio Analysis";#N/A,#N/A,FALSE,"Test 120 Day Accts";#N/A,#N/A,FALSE,"Tickmarks"}</definedName>
    <definedName name="vc" hidden="1">{"SUMMARY",#N/A,FALSE,"Summary"}</definedName>
    <definedName name="VCRDF">#REF!</definedName>
    <definedName name="VCRDI">#REF!</definedName>
    <definedName name="VCRDP">#REF!</definedName>
    <definedName name="vcv" hidden="1">{#N/A,#N/A,FALSE,"Aging Summary";#N/A,#N/A,FALSE,"Ratio Analysis";#N/A,#N/A,FALSE,"Test 120 Day Accts";#N/A,#N/A,FALSE,"Tickmarks"}</definedName>
    <definedName name="vcxf" hidden="1">{"NOPCAPEVA",#N/A,FALSE,"Nopat";"FCFCSTAR",#N/A,FALSE,"FCFVAL";"EVAVL",#N/A,FALSE,"EVAVAL";"LEASE",#N/A,FALSE,"OpLease"}</definedName>
    <definedName name="vcxz" hidden="1">{"NOPCAPEVA",#N/A,FALSE,"Nopat";"FCFCSTAR",#N/A,FALSE,"FCFVAL";"EVAVL",#N/A,FALSE,"EVAVAL";"LEASE",#N/A,FALSE,"OpLease"}</definedName>
    <definedName name="vczx" hidden="1">{"'Grill_Objective'!$A$1:$AF$101"}</definedName>
    <definedName name="vczxdf" hidden="1">{"AnnInc",#N/A,TRUE,"Inc";"QtrInc1",#N/A,TRUE,"Inc";"Balance",#N/A,TRUE,"Bal";"Cflow",#N/A,TRUE,"Cash"}</definedName>
    <definedName name="VEH_OCC">#REF!</definedName>
    <definedName name="VehicleOccupancy">#REF!</definedName>
    <definedName name="VehOcc" localSheetId="10">#REF!</definedName>
    <definedName name="VehOcc" localSheetId="24">#REF!</definedName>
    <definedName name="VehOcc">#REF!</definedName>
    <definedName name="VERLUCRO" hidden="1">{FALSE,FALSE,-1.25,-15.5,484.5,278.25,FALSE,FALSE,TRUE,FALSE,0,1,#N/A,1106,#N/A,12.4059405940594,23.2666666666667,1,FALSE,FALSE,3,TRUE,1,FALSE,100,"Swvu.VERLUCRO.","ACwvu.VERLUCRO.",#N/A,FALSE,FALSE,0,0,0,0,1,"","",TRUE,FALSE,FALSE,FALSE,1,95,#N/A,#N/A,FALSE,FALSE,FALSE,FALSE,FALSE,FALSE,FALSE,1,65532,65532,FALSE,FALSE,TRUE,TRUE,TRUE}</definedName>
    <definedName name="Version" localSheetId="10">#REF!</definedName>
    <definedName name="Version" localSheetId="24">#REF!</definedName>
    <definedName name="Version" localSheetId="1">#REF!</definedName>
    <definedName name="Version">#REF!</definedName>
    <definedName name="VFC" localSheetId="10">#REF!</definedName>
    <definedName name="VFC" localSheetId="24">#REF!</definedName>
    <definedName name="VFC">#REF!</definedName>
    <definedName name="vfdz" hidden="1">{"NOPCAPEVA",#N/A,FALSE,"Nopat";"FCFCSTAR",#N/A,FALSE,"FCFVAL";"EVAVL",#N/A,FALSE,"EVAVAL";"LEASE",#N/A,FALSE,"OpLease"}</definedName>
    <definedName name="vg" hidden="1">1</definedName>
    <definedName name="vghkiihy" hidden="1">{#N/A,#N/A,FALSE,"Aging Summary";#N/A,#N/A,FALSE,"Ratio Analysis";#N/A,#N/A,FALSE,"Test 120 Day Accts";#N/A,#N/A,FALSE,"Tickmarks"}</definedName>
    <definedName name="vhj" hidden="1">{#N/A,#N/A,FALSE,"Aging Summary";#N/A,#N/A,FALSE,"Ratio Analysis";#N/A,#N/A,FALSE,"Test 120 Day Accts";#N/A,#N/A,FALSE,"Tickmarks"}</definedName>
    <definedName name="Viastar" hidden="1">{#N/A,#N/A,FALSE,"Assumptions";#N/A,#N/A,FALSE,"N-IS-Sum";#N/A,#N/A,FALSE,"N-St-Sum";#N/A,#N/A,FALSE,"Inc Stmt";#N/A,#N/A,FALSE,"Stats"}</definedName>
    <definedName name="vini" hidden="1">{"TotalGeralDespesasPorArea",#N/A,FALSE,"VinculosAccessEfetivo"}</definedName>
    <definedName name="VOTL">#REF!</definedName>
    <definedName name="VOTW">#REF!</definedName>
    <definedName name="VSL" localSheetId="10">#REF!</definedName>
    <definedName name="VSL" localSheetId="24">#REF!</definedName>
    <definedName name="VSL">#REF!</definedName>
    <definedName name="VTRDF">#REF!</definedName>
    <definedName name="VTRDI">#REF!</definedName>
    <definedName name="VTRDP">#REF!</definedName>
    <definedName name="VV" hidden="1">{#N/A,#N/A,FALSE,"Aging Summary";#N/A,#N/A,FALSE,"Ratio Analysis";#N/A,#N/A,FALSE,"Test 120 Day Accts";#N/A,#N/A,FALSE,"Tickmarks"}</definedName>
    <definedName name="VVa" hidden="1">{#N/A,#N/A,FALSE,"Aging Summary";#N/A,#N/A,FALSE,"Ratio Analysis";#N/A,#N/A,FALSE,"Test 120 Day Accts";#N/A,#N/A,FALSE,"Tickmarks"}</definedName>
    <definedName name="vvv" hidden="1">{"'Trident Switch Program '!$A$1:$T$42"}</definedName>
    <definedName name="vvvv" hidden="1">{#N/A,#N/A,FALSE,"New-RegularBevel";#N/A,#N/A,FALSE,"Optiva-Optiva2";#N/A,#N/A,FALSE,"Cathlon-Monoblok";#N/A,#N/A,FALSE,"Stylets"}</definedName>
    <definedName name="vvvvv" hidden="1">{#N/A,#N/A,FALSE,"Costi per Gruppo ";#N/A,#N/A,FALSE,"New-RegularBevel";#N/A,#N/A,FALSE,"Optiva-Optiva2";#N/A,#N/A,FALSE,"Cathlon-Monoblok";#N/A,#N/A,FALSE,"Stylets";#N/A,#N/A,FALSE,"Totali"}</definedName>
    <definedName name="vwew32" hidden="1">{"Assumptions",#N/A,TRUE,"Assumptions";"Income",#N/A,TRUE,"Income";"Balance",#N/A,TRUE,"Balance"}</definedName>
    <definedName name="vzdxf" hidden="1">{"NOPCAPEVA",#N/A,FALSE,"Nopat";"FCFCSTAR",#N/A,FALSE,"FCFVAL";"EVAVL",#N/A,FALSE,"EVAVAL";"LEASE",#N/A,FALSE,"OpLease"}</definedName>
    <definedName name="vzssw" hidden="1">{#N/A,#N/A,FALSE,"Projections";#N/A,#N/A,FALSE,"Acq Mult";#N/A,#N/A,FALSE,"TWER Mult";#N/A,#N/A,FALSE,"DCF EBITDA";#N/A,#N/A,FALSE,"DCF EBIT";#N/A,#N/A,FALSE,"Debt Accr";#N/A,#N/A,FALSE,"Stock Accr";#N/A,#N/A,FALSE,"Debt Stock Accr";#N/A,#N/A,FALSE,"Accr Dil Sensi"}</definedName>
    <definedName name="w" hidden="1">{#N/A,#N/A,FALSE,"Brad BANM_S";#N/A,#N/A,FALSE,"Brad SAM_BANM";#N/A,#N/A,FALSE,"Brad_LD";#N/A,#N/A,FALSE,"BANM-&gt;S";#N/A,#N/A,FALSE,"BANM_S";#N/A,#N/A,FALSE,"S-&gt;BANM";#N/A,#N/A,FALSE,"SAM_BANM";#N/A,#N/A,FALSE,"BANM";#N/A,#N/A,FALSE,"Sam"}</definedName>
    <definedName name="wahk" hidden="1">{#N/A,#N/A,FALSE,"Aging Summary";#N/A,#N/A,FALSE,"Ratio Analysis";#N/A,#N/A,FALSE,"Test 120 Day Accts";#N/A,#N/A,FALSE,"Tickmarks"}</definedName>
    <definedName name="waresd" hidden="1">{#N/A,#N/A,FALSE,"Aging Summary";#N/A,#N/A,FALSE,"Ratio Analysis";#N/A,#N/A,FALSE,"Test 120 Day Accts";#N/A,#N/A,FALSE,"Tickmarks"}</definedName>
    <definedName name="waresda" hidden="1">{#N/A,#N/A,FALSE,"Aging Summary";#N/A,#N/A,FALSE,"Ratio Analysis";#N/A,#N/A,FALSE,"Test 120 Day Accts";#N/A,#N/A,FALSE,"Tickmarks"}</definedName>
    <definedName name="Warn" hidden="1">{#N/A,#N/A,FALSE,"Aging Summary";#N/A,#N/A,FALSE,"Ratio Analysis";#N/A,#N/A,FALSE,"Test 120 Day Accts";#N/A,#N/A,FALSE,"Tickmarks"}</definedName>
    <definedName name="was" hidden="1">{#N/A,#N/A,FALSE,"Sales Graph";#N/A,#N/A,FALSE,"BUC Graph";#N/A,#N/A,FALSE,"P&amp;L - YTD"}</definedName>
    <definedName name="wb" hidden="1">{#N/A,#N/A,FALSE,"Pharm";#N/A,#N/A,FALSE,"WWCM"}</definedName>
    <definedName name="wc" hidden="1">{#N/A,#N/A,FALSE,"Pharm";#N/A,#N/A,FALSE,"WWCM"}</definedName>
    <definedName name="wcom" hidden="1">{"IS",#N/A,FALSE,"IS";"RPTIS",#N/A,FALSE,"RPTIS";"STATS",#N/A,FALSE,"STATS";"BS",#N/A,FALSE,"BS"}</definedName>
    <definedName name="we" hidden="1">{#N/A,#N/A,FALSE,"A";#N/A,#N/A,FALSE,"B"}</definedName>
    <definedName name="WEER" hidden="1">{#N/A,#N/A,FALSE,"Aging Summary";#N/A,#N/A,FALSE,"Ratio Analysis";#N/A,#N/A,FALSE,"Test 120 Day Accts";#N/A,#N/A,FALSE,"Tickmarks"}</definedName>
    <definedName name="weg" hidden="1">{"AnnInc",#N/A,TRUE,"Inc";"QtrInc1",#N/A,TRUE,"Inc";"Balance",#N/A,TRUE,"Bal";"Cflow",#N/A,TRUE,"Cash"}</definedName>
    <definedName name="wer" hidden="1">{#N/A,#N/A,FALSE,"Aging Summary";#N/A,#N/A,FALSE,"Ratio Analysis";#N/A,#N/A,FALSE,"Test 120 Day Accts";#N/A,#N/A,FALSE,"Tickmarks"}</definedName>
    <definedName name="werq" hidden="1">{"NOPCAPEVA",#N/A,FALSE,"Nopat";"FCFCSTAR",#N/A,FALSE,"FCFVAL";"EVAVL",#N/A,FALSE,"EVAVAL";"LEASE",#N/A,FALSE,"OpLease"}</definedName>
    <definedName name="werrr" hidden="1">{#N/A,#N/A,FALSE,"Adj Proj";#N/A,#N/A,FALSE,"Sheet1";#N/A,#N/A,FALSE,"LBO";#N/A,#N/A,FALSE,"LBOMER";#N/A,#N/A,FALSE,"WACC";#N/A,#N/A,FALSE,"DCF";#N/A,#N/A,FALSE,"DCFMER";#N/A,#N/A,FALSE,"Pooling";#N/A,#N/A,FALSE,"income";#N/A,#N/A,FALSE,"Offer"}</definedName>
    <definedName name="wert" hidden="1">{#N/A,#N/A,FALSE,"Aging Summary";#N/A,#N/A,FALSE,"Ratio Analysis";#N/A,#N/A,FALSE,"Test 120 Day Accts";#N/A,#N/A,FALSE,"Tickmarks"}</definedName>
    <definedName name="Westburne" hidden="1">{#N/A,#N/A,FALSE,"Projections";#N/A,#N/A,FALSE,"Multiples Valuation";#N/A,#N/A,FALSE,"LBO";#N/A,#N/A,FALSE,"Multiples_Sensitivity";#N/A,#N/A,FALSE,"Summary"}</definedName>
    <definedName name="wet" hidden="1">{"CSheet",#N/A,FALSE,"C";"SmCap",#N/A,FALSE,"VAL1";"GulfCoast",#N/A,FALSE,"VAL1";"nav",#N/A,FALSE,"NAV";"Summary",#N/A,FALSE,"NAV"}</definedName>
    <definedName name="wew" hidden="1">{#N/A,#N/A,FALSE,"Sheet1"}</definedName>
    <definedName name="whassis" hidden="1">{"SUMMARY",#N/A,TRUE,"Summary";"FULLSEAS",#N/A,TRUE,"Full &amp; Seas Emp";"TEMPS",#N/A,TRUE,"Temps";"CONTRACTORS",#N/A,TRUE,"Contractors";"CAPEXA",#N/A,TRUE,"Capital Expenditures";"CAPEXB",#N/A,TRUE,"Capital Expenditures"}</definedName>
    <definedName name="what" hidden="1">{"income statement",#N/A,TRUE,"is";"balance sheet",#N/A,TRUE,"bs";"cashflow",#N/A,TRUE,"cf";"rev summary",#N/A,TRUE,"rev summary";"VAD worldwide",#N/A,TRUE,"VAD (worldwide)";"VAD geog brkdwn",#N/A,TRUE,"VAD (geog breakdown)";"VAD sys wrld wide",#N/A,TRUE,"VADSystem (worldwide)";"VAD sys geog brkdwn",#N/A,TRUE,"VADSystem (geog breakdown)";"VAD sys geog brkdwn 2",#N/A,TRUE,"VADSystem (geog breakdown)";"VAG",#N/A,TRUE,"VAG";"CABG",#N/A,TRUE,"CABG";"milestones",#N/A,TRUE,"milestones";"VAD mkt sum",#N/A,TRUE,"VAD Market Sum";"VAD Mkt WW",#N/A,TRUE,"VAD Mkt (worldwide)";"VAD Mkt geog",#N/A,TRUE,"VAD Mkt (Geog)"}</definedName>
    <definedName name="whatever" hidden="1">0</definedName>
    <definedName name="whatisthis" hidden="1">{#N/A,#N/A,FALSE,"Summary";#N/A,#N/A,FALSE,"Projections";#N/A,#N/A,FALSE,"Mkt Mults";#N/A,#N/A,FALSE,"DCF";#N/A,#N/A,FALSE,"Accr Dil";#N/A,#N/A,FALSE,"PIC LBO";#N/A,#N/A,FALSE,"MULT10_4";#N/A,#N/A,FALSE,"CBI LBO"}</definedName>
    <definedName name="whatisthissss" hidden="1">{#N/A,#N/A,FALSE,"IPO";#N/A,#N/A,FALSE,"DCF";#N/A,#N/A,FALSE,"LBO";#N/A,#N/A,FALSE,"MULT_VAL";#N/A,#N/A,FALSE,"Status Quo";#N/A,#N/A,FALSE,"Recap"}</definedName>
    <definedName name="whatisthisssss" hidden="1">{#N/A,#N/A,FALSE,"Summary";#N/A,#N/A,FALSE,"Projections";#N/A,#N/A,FALSE,"Mkt Mults";#N/A,#N/A,FALSE,"DCF";#N/A,#N/A,FALSE,"Accr Dil";#N/A,#N/A,FALSE,"PIC LBO";#N/A,#N/A,FALSE,"MULT10_4";#N/A,#N/A,FALSE,"CBI LBO"}</definedName>
    <definedName name="who" hidden="1">{"REV 1 YR LIT",#N/A,FALSE,"Rev 1 yr";"REV 1 YR COMM SERV",#N/A,FALSE,"Rev 1 yr";"REV 1 YR HC",#N/A,FALSE,"Rev 1 yr";"REV 1 YR INVEST SERV",#N/A,FALSE,"Rev 1 yr"}</definedName>
    <definedName name="william" hidden="1">{#N/A,#N/A,FALSE,"Projections";#N/A,#N/A,FALSE,"AccrDil";#N/A,#N/A,FALSE,"PurchPriMult";#N/A,#N/A,FALSE,"Mults7_13";#N/A,#N/A,FALSE,"Mkt Mults";#N/A,#N/A,FALSE,"Acq Mults";#N/A,#N/A,FALSE,"StockPrices";#N/A,#N/A,FALSE,"Prem Paid";#N/A,#N/A,FALSE,"DCF";#N/A,#N/A,FALSE,"AUTO";#N/A,#N/A,FALSE,"Relative Trading";#N/A,#N/A,FALSE,"Mkt Val";#N/A,#N/A,FALSE,"Acq Val"}</definedName>
    <definedName name="WK" hidden="1">{#N/A,#N/A,FALSE,"Aging Summary";#N/A,#N/A,FALSE,"Ratio Analysis";#N/A,#N/A,FALSE,"Test 120 Day Accts";#N/A,#N/A,FALSE,"Tickmarks"}</definedName>
    <definedName name="Wkgcap" hidden="1">{#N/A,#N/A,FALSE,"SUMMARY (WK)";#N/A,#N/A,FALSE,"PayRun"}</definedName>
    <definedName name="wlkednjfc" hidden="1">{#N/A,#N/A,FALSE,"Aging Summary";#N/A,#N/A,FALSE,"Ratio Analysis";#N/A,#N/A,FALSE,"Test 120 Day Accts";#N/A,#N/A,FALSE,"Tickmarks"}</definedName>
    <definedName name="wlkednjfca" hidden="1">{#N/A,#N/A,FALSE,"Aging Summary";#N/A,#N/A,FALSE,"Ratio Analysis";#N/A,#N/A,FALSE,"Test 120 Day Accts";#N/A,#N/A,FALSE,"Tickmarks"}</definedName>
    <definedName name="wmSysMacro" hidden="1">"fpm"</definedName>
    <definedName name="word" hidden="1">{#N/A,#N/A,TRUE,"Deckblatt";#N/A,#N/A,TRUE,"Inhaltsverz.";#N/A,#N/A,TRUE,"1.1. Organisationsplan";#N/A,#N/A,TRUE,"1.2. Budget-Übersicht";#N/A,#N/A,TRUE,"2. AE-AB-UE";#N/A,#N/A,TRUE,"3.1. 5-Jahres-Plan";#N/A,#N/A,TRUE,"3.2. Plan-Erg.rg.";#N/A,#N/A,TRUE,"4. Bilanz";#N/A,#N/A,TRUE,"5. Finanzplan";#N/A,#N/A,TRUE,"6. Investionen";#N/A,#N/A,TRUE,"7. Personalplan"}</definedName>
    <definedName name="working" hidden="1">{#N/A,#N/A,FALSE,"REPORT"}</definedName>
    <definedName name="Workload" hidden="1">{#N/A,#N/A,FALSE,"Presentation by Unit";#N/A,#N/A,FALSE,"Presentation by BD";#N/A,#N/A,FALSE,"Presentation Split by Biggest U";#N/A,#N/A,FALSE,"Presentation Split by Area";#N/A,#N/A,FALSE,"Presentation Split by BD"}</definedName>
    <definedName name="WQ" hidden="1">{#N/A,#N/A,FALSE,"OUT  AREC"}</definedName>
    <definedName name="wqwt" hidden="1">{#N/A,#N/A,FALSE,"Projections";#N/A,#N/A,FALSE,"Contribution_Stock";#N/A,#N/A,FALSE,"PF_Combo_Stock";#N/A,#N/A,FALSE,"Projections";#N/A,#N/A,FALSE,"Contribution_Cash";#N/A,#N/A,FALSE,"PF_Combo_Cash";#N/A,#N/A,FALSE,"IPO_Cash"}</definedName>
    <definedName name="wrn" hidden="1">{#N/A,#N/A,FALSE,"Sheet1"}</definedName>
    <definedName name="wrn.1." hidden="1">{"Z",#N/A,FALSE,"Graphe"}</definedName>
    <definedName name="wrn.111111" hidden="1">{#N/A,#N/A,FALSE,"Pharm";#N/A,#N/A,FALSE,"WWCM"}</definedName>
    <definedName name="wrn.1996._.BUDGET." hidden="1">{"SUMMARY",#N/A,TRUE,"SUMMARY";"compare",#N/A,TRUE,"Vs. Bus Plan";"ratios",#N/A,TRUE,"Ratios";"REVENUE",#N/A,TRUE,"Revenue";"expenses",#N/A,TRUE,"1996 budget";"payroll",#N/A,TRUE,"Payroll"}</definedName>
    <definedName name="wrn.1996._.TO._.2004." hidden="1">{"ten year ratios",#N/A,TRUE,"PROFIT_LOSS";"ten year ratios",#N/A,TRUE,"Ratios";"ten yr opex and capex",#N/A,TRUE,"1996 budget";"ten year revenues",#N/A,TRUE,"Revenue_1996-2004";"ten year payroll",#N/A,TRUE,"Payroll"}</definedName>
    <definedName name="wrn.1999calc." hidden="1">{#N/A,#N/A,FALSE,"A";#N/A,#N/A,FALSE,"B-TOT";#N/A,#N/A,FALSE,"Declaration1";#N/A,#N/A,FALSE,"Spravka1";#N/A,#N/A,FALSE,"A (2)";#N/A,#N/A,FALSE,"B-TOT (2)"}</definedName>
    <definedName name="wrn.2." hidden="1">{#N/A,#N/A,FALSE,"Graphe"}</definedName>
    <definedName name="wrn.2._.pagers." hidden="1">{"Cover",#N/A,FALSE,"Cover";"Summary",#N/A,FALSE,"Summarpage"}</definedName>
    <definedName name="wrn.2004._.Full._.Report." hidden="1">{#N/A,#N/A,TRUE,"Title";"Assumptions",#N/A,TRUE,"Assumptions";"OperationsAssumptions2012",#N/A,TRUE,"Operations Assumptions";"OperationsBuildup2012",#N/A,TRUE,"Operations Buildup";"OperationsSummary2012",#N/A,TRUE,"Operations Summary";"Debt2004",#N/A,TRUE,"Debt";"Depreciation2004",#N/A,TRUE,"Depreciation";"Equity2004",#N/A,TRUE,"LLC Equity";"Accounts2004",#N/A,TRUE,"Accounts"}</definedName>
    <definedName name="wrn.2004_.Full._.Report.New" hidden="1">{#N/A,#N/A,TRUE,"Title";"Assumptions",#N/A,TRUE,"Assumptions";"OperationsAssumptions2012",#N/A,TRUE,"Operations Assumptions";"OperationsBuildup2012",#N/A,TRUE,"Operations Buildup";"OperationsSummary2012",#N/A,TRUE,"Operations Summary";"Debt2004",#N/A,TRUE,"Debt";"Depreciation2004",#N/A,TRUE,"Depreciation";"Equity2004",#N/A,TRUE,"LLC Equity";"Accounts2004",#N/A,TRUE,"Accounts"}</definedName>
    <definedName name="wrn.730." hidden="1">{#N/A,#N/A,FALSE,"REPORT"}</definedName>
    <definedName name="wrn.731" hidden="1">{#N/A,#N/A,FALSE,"REPORT"}</definedName>
    <definedName name="wrn.750." hidden="1">{#N/A,#N/A,FALSE,"REPORT"}</definedName>
    <definedName name="wrn.7501" hidden="1">{#N/A,#N/A,FALSE,"REPORT"}</definedName>
    <definedName name="wrn.760.16." hidden="1">{#N/A,#N/A,FALSE,"REPORT"}</definedName>
    <definedName name="wrn.7900" hidden="1">{#N/A,#N/A,FALSE,"REPORT"}</definedName>
    <definedName name="wrn.905" hidden="1">{#N/A,#N/A,FALSE,"REPORT"}</definedName>
    <definedName name="wrn.98._.BUDGET." hidden="1">{"98IB-MARGIN",#N/A,FALSE,"FILE LINK";"98IB-SGA",#N/A,FALSE,"FILE LINK";"98IB-STAFF",#N/A,FALSE,"FILE LINK";"98IB-CAPX",#N/A,FALSE,"FILE LINK"}</definedName>
    <definedName name="wrn.98._.draft." hidden="1">{"total",#N/A,FALSE,"5YR TREND";"CASH FLOW",#N/A,FALSE,"5YR TREND";"BALANCE SHEET",#N/A,FALSE,"5YR TREND";"baseline",#N/A,FALSE,"5YR TREND";"investment",#N/A,FALSE,"5YR TREND"}</definedName>
    <definedName name="wrn.98.rev01" hidden="1">{"total",#N/A,FALSE,"5YR TREND";"CASH FLOW",#N/A,FALSE,"5YR TREND";"BALANCE SHEET",#N/A,FALSE,"5YR TREND";"baseline",#N/A,FALSE,"5YR TREND";"investment",#N/A,FALSE,"5YR TREND"}</definedName>
    <definedName name="wrn.98_0.draft." hidden="1">{"total",#N/A,FALSE,"5YR TREND";"CASH FLOW",#N/A,FALSE,"5YR TREND";"BALANCE SHEET",#N/A,FALSE,"5YR TREND";"baseline",#N/A,FALSE,"5YR TREND";"investment",#N/A,FALSE,"5YR TREND"}</definedName>
    <definedName name="wrn.98_revised" hidden="1">{"total",#N/A,FALSE,"5YR TREND";"CASH FLOW",#N/A,FALSE,"5YR TREND";"BALANCE SHEET",#N/A,FALSE,"5YR TREND";"baseline",#N/A,FALSE,"5YR TREND";"investment",#N/A,FALSE,"5YR TREND"}</definedName>
    <definedName name="wrn.99999" hidden="1">{#N/A,#N/A,FALSE,"REPORT"}</definedName>
    <definedName name="wrn.A_VALUATION." hidden="1">{#N/A,#N/A,FALSE,"A_D";#N/A,#N/A,FALSE,"WACC";#N/A,#N/A,FALSE,"DCF";#N/A,#N/A,FALSE,"A";#N/A,#N/A,FALSE,"LBO";#N/A,#N/A,FALSE,"C";#N/A,#N/A,FALSE,"impd";#N/A,#N/A,FALSE,"comps"}</definedName>
    <definedName name="wrn.aaa" hidden="1">{#N/A,#N/A,FALSE,"Pharm";#N/A,#N/A,FALSE,"WWCM"}</definedName>
    <definedName name="wrn.aaaaaaa" hidden="1">{#N/A,#N/A,FALSE,"Pharm";#N/A,#N/A,FALSE,"WWCM"}</definedName>
    <definedName name="wrn.abc" hidden="1">{#N/A,#N/A,FALSE,"Index";#N/A,#N/A,FALSE,"IncStmt";#N/A,#N/A,FALSE,"Ratios";#N/A,#N/A,FALSE,"CashFlows";#N/A,#N/A,FALSE,"Ins1";#N/A,#N/A,FALSE,"Ins2";#N/A,#N/A,FALSE,"SelfFund";#N/A,#N/A,FALSE,"SGA";#N/A,#N/A,FALSE,"Recon";#N/A,#N/A,FALSE,"Earnings";#N/A,#N/A,FALSE,"Earnings (2)";#N/A,#N/A,FALSE,"Stock";#N/A,#N/A,FALSE,"Stock (2)";#N/A,#N/A,FALSE,"PeerRatios";#N/A,#N/A,FALSE,"PeerRanks"}</definedName>
    <definedName name="wrn.Accr_Dil." hidden="1">{#N/A,#N/A,FALSE,"Debt Accr";#N/A,#N/A,FALSE,"Stock Accr";#N/A,#N/A,FALSE,"Debt Stock Accr"}</definedName>
    <definedName name="wrn.ACI." hidden="1">{"ACI IS",#N/A,FALSE,"ACI - IS";"ACI BS",#N/A,FALSE,"ACI - BS";"ACI Detail IS",#N/A,FALSE,"ACI - Detail IS";"ACI Detail IS Supplemental Info",#N/A,FALSE,"ACI - Detail IS";"ACI Monthly 1999",#N/A,FALSE,"ACI Monthly";"ACI Monthly 1998",#N/A,FALSE,"ACI Monthly";"ACI Monthly 1997",#N/A,FALSE,"ACI Monthly"}</definedName>
    <definedName name="wrn.AcqState." hidden="1">{#N/A,#N/A,TRUE,"Acq-Ass";#N/A,#N/A,TRUE,"Acq-IS";#N/A,#N/A,TRUE,"Acq-BS";#N/A,#N/A,TRUE,"Acq-CF"}</definedName>
    <definedName name="wrn.Acquiror." hidden="1">{#N/A,#N/A,TRUE,"Acq-Ass";#N/A,#N/A,TRUE,"Acq-IS";#N/A,#N/A,TRUE,"Acq-BS";#N/A,#N/A,TRUE,"Acq-CF";#N/A,#N/A,TRUE,"Acq-Proj";#N/A,#N/A,TRUE,"Acq-CapEx";#N/A,#N/A,TRUE,"Acq-Debt";#N/A,#N/A,TRUE,"Acq-Int";#N/A,#N/A,TRUE,"Acq-BD";#N/A,#N/A,TRUE,"Acq-TD";#N/A,#N/A,TRUE,"Acq-Taxes";#N/A,#N/A,TRUE,"Acq-Credit";#N/A,#N/A,TRUE,"Acq-Val";#N/A,#N/A,TRUE,"Acq-Mult Val"}</definedName>
    <definedName name="wrn.AcqVal." hidden="1">{#N/A,#N/A,FALSE,"Acq-Val";#N/A,#N/A,FALSE,"Acq-Mult Val"}</definedName>
    <definedName name="wrn.Actual." hidden="1">{"page1",#N/A,FALSE,"Actuals";"page2",#N/A,FALSE,"Actuals";"page3",#N/A,FALSE,"Actuals";"page4",#N/A,FALSE,"Actuals";"flash",#N/A,FALSE,"Actuals"}</definedName>
    <definedName name="wrn.adj95." hidden="1">{"adj95mult",#N/A,FALSE,"COMPCO";"adj95est",#N/A,FALSE,"COMPCO"}</definedName>
    <definedName name="wrn.ADMIN." hidden="1">{#N/A,#N/A,FALSE,"CONSO-AD"}</definedName>
    <definedName name="wrn.Admin._.Schedules." hidden="1">{#N/A,#N/A,TRUE,"Corp";#N/A,#N/A,TRUE,"Direct";#N/A,#N/A,TRUE,"Allocations"}</definedName>
    <definedName name="wrn.Agina._.and._.Trend._.Analysis.a"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1." hidden="1">{#N/A,#N/A,FALSE,"Aging Summary";#N/A,#N/A,FALSE,"Ratio Analysis";#N/A,#N/A,FALSE,"Test 120 Day Accts";#N/A,#N/A,FALSE,"Tickmarks"}</definedName>
    <definedName name="wrn.AJDSuite." hidden="1">{"AJD",#N/A,TRUE,"Summary";"AJD",#N/A,TRUE,"CFCONC-outputs";"AJD",#N/A,TRUE,"P&amp;LCONC-outputs";"AJD",#N/A,TRUE,"BSCONC-outputs";"AJD",#N/A,TRUE,"FSCONC-outputs"}</definedName>
    <definedName name="wrn.AJUSTADO." hidden="1">{#N/A,#N/A,FALSE,"balanc_ajus";#N/A,#N/A,FALSE,"G&amp;pAJUS";#N/A,#N/A,FALSE,"patr_ajus";#N/A,#N/A,FALSE,"fluj_ajus"}</definedName>
    <definedName name="wrn.ajustados." hidden="1">{#N/A,#N/A,FALSE,"balanc_ajus";#N/A,#N/A,FALSE,"G&amp;pAJUS";#N/A,#N/A,FALSE,"patr_ajus";#N/A,#N/A,FALSE,"fluj_ajus"}</definedName>
    <definedName name="wrn.all." hidden="1">{#N/A,#N/A,FALSE,"Summary";#N/A,#N/A,FALSE,"Rec";#N/A,#N/A,FALSE,"Trading";#N/A,#N/A,FALSE,"CAs";#N/A,#N/A,FALSE,"HM"}</definedName>
    <definedName name="wrn.All._.Channel._.Outbound." hidden="1">{"OTM Outbound",#N/A,FALSE,"Outbound Charts";"DM Outbound",#N/A,FALSE,"Outbound Charts";"FOTS Classic Outbound",#N/A,FALSE,"Outbound Charts";"FOTS High End Outbound",#N/A,FALSE,"Outbound Charts";"ICRC Outbound",#N/A,FALSE,"Outbound Charts";"Direct Outbound",#N/A,FALSE,"Outbound Charts";"Model 1 Outbound",#N/A,FALSE,"Outbound Charts"}</definedName>
    <definedName name="wrn.All._.Channel._.Outbound._1" hidden="1">{"OTM Outbound",#N/A,FALSE,"Outbound Charts";"DM Outbound",#N/A,FALSE,"Outbound Charts";"FOTS Classic Outbound",#N/A,FALSE,"Outbound Charts";"FOTS High End Outbound",#N/A,FALSE,"Outbound Charts";"ICRC Outbound",#N/A,FALSE,"Outbound Charts";"Direct Outbound",#N/A,FALSE,"Outbound Charts";"Model 1 Outbound",#N/A,FALSE,"Outbound Charts"}</definedName>
    <definedName name="wrn.All._.Channel._.SPRPD." hidden="1">{"Model1 SPRPD",#N/A,FALSE,"Sales-Rep-Day";"ICRC SPRPD",#N/A,FALSE,"Sales-Rep-Day";"Direct SPRPD",#N/A,FALSE,"Sales-Rep-Day";"FOSHighEnd SPRPD",#N/A,FALSE,"Sales-Rep-Day";"FOSClassic SPRPD",#N/A,FALSE,"Sales-Rep-Day";"OTM SPRPD",#N/A,FALSE,"Sales-Rep-Day"}</definedName>
    <definedName name="wrn.All._.Channel._.SPRPD._1" hidden="1">{"Model1 SPRPD",#N/A,FALSE,"Sales-Rep-Day";"ICRC SPRPD",#N/A,FALSE,"Sales-Rep-Day";"Direct SPRPD",#N/A,FALSE,"Sales-Rep-Day";"FOSHighEnd SPRPD",#N/A,FALSE,"Sales-Rep-Day";"FOSClassic SPRPD",#N/A,FALSE,"Sales-Rep-Day";"OTM SPRPD",#N/A,FALSE,"Sales-Rep-Day"}</definedName>
    <definedName name="wrn.All._.First._.Pass._.Schedules."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PAGES." hidden="1">{#N/A,#N/A,FALSE,"puboff";#N/A,#N/A,FALSE,"financials";#N/A,#N/A,FALSE,"valuation";#N/A,#N/A,FALSE,"split"}</definedName>
    <definedName name="wrn.All._.Schedules." hidden="1">{#N/A,#N/A,FALSE,"Assumptions";#N/A,#N/A,FALSE,"Inc Stmt";#N/A,#N/A,FALSE,"Stats";#N/A,#N/A,FALSE,"Existing Business";#N/A,#N/A,FALSE,"New Business";#N/A,#N/A,FALSE,"Labor";#N/A,#N/A,FALSE,"Vehicles";#N/A,#N/A,FALSE,"Facilities";#N/A,#N/A,FALSE,"Indirect Costs";#N/A,#N/A,FALSE,"Capital";#N/A,#N/A,FALSE,"CABR Form";#N/A,#N/A,FALSE,"Corp Costs"}</definedName>
    <definedName name="wrn.ALL._.SHEET." hidden="1">{#N/A,#N/A,FALSE,"FAX - L. HARRIS";#N/A,#N/A,FALSE,"BU5";#N/A,#N/A,FALSE,"BU6";#N/A,#N/A,FALSE,"BU5A";#N/A,#N/A,FALSE,"BU5B";#N/A,#N/A,FALSE,"BU9 &amp; 9A";#N/A,#N/A,FALSE,"FINANCE"}</definedName>
    <definedName name="wrn.all._.sheets." hidden="1">{#N/A,#N/A,TRUE,"MAIN FT TERM";#N/A,#N/A,TRUE,"MCI  FT TERM ";#N/A,#N/A,TRUE,"OC12 EQV"}</definedName>
    <definedName name="wrn.All._.Statements." hidden="1">{"PL_BS",#N/A,TRUE,"MNTHP&amp;L";"Cash_Rec",#N/A,TRUE,"MNTHP&amp;L";"BS_Mvmnt",#N/A,TRUE,"MNTHP&amp;L";"BS_Detail",#N/A,TRUE,"MNTHP&amp;L"}</definedName>
    <definedName name="wrn.All._.Worksheets." hidden="1">{#N/A,#N/A,TRUE,"Cover Page";#N/A,#N/A,TRUE,"Summary Stats Annual";#N/A,#N/A,TRUE,"Unit Economics";#N/A,#N/A,TRUE,"Balance Sheet Annual";#N/A,#N/A,TRUE,"Cash Flow Annual";#N/A,#N/A,TRUE,"Income Statement Annual";#N/A,#N/A,TRUE,"CAPEX Annual";#N/A,#N/A,TRUE,"Headcount Summary Annual";#N/A,#N/A,TRUE,"Customer Build up";#N/A,#N/A,TRUE,"Cash Call";#N/A,#N/A,TRUE,"Summary Stats Month";#N/A,#N/A,TRUE,"Balance Sheet Month";#N/A,#N/A,TRUE,"Cash Flow Month";#N/A,#N/A,TRUE,"Income Statement Month";#N/A,#N/A,TRUE,"CAPEX Month";#N/A,#N/A,TRUE,"Headcount Summary Month";#N/A,#N/A,TRUE,"Assumptions";#N/A,#N/A,TRUE,"Headcount Inputs";#N/A,#N/A,TRUE,"Revenue &amp; Direct Expense";#N/A,#N/A,TRUE,"Indirect Expense";#N/A,#N/A,TRUE,"Markets";#N/A,#N/A,TRUE,"Colocation";#N/A,#N/A,TRUE,"Demographics";#N/A,#N/A,TRUE,"ILEC Rates";#N/A,#N/A,TRUE,"Amortization"}</definedName>
    <definedName name="wrn.ALL._1" hidden="1">{#N/A,#N/A,FALSE,"final"}</definedName>
    <definedName name="wrn.All_Models." hidden="1">{#N/A,#N/A,FALSE,"Summary";#N/A,#N/A,FALSE,"Projections";#N/A,#N/A,FALSE,"Mkt Mults";#N/A,#N/A,FALSE,"DCF";#N/A,#N/A,FALSE,"Accr Dil";#N/A,#N/A,FALSE,"PIC LBO";#N/A,#N/A,FALSE,"MULT10_4";#N/A,#N/A,FALSE,"CBI LBO"}</definedName>
    <definedName name="wrn.All_Models2" hidden="1">{#N/A,#N/A,FALSE,"Projections";#N/A,#N/A,FALSE,"Multiples Valuation";#N/A,#N/A,FALSE,"LBO";#N/A,#N/A,FALSE,"Multiples_Sensitivity";#N/A,#N/A,FALSE,"Summary"}</definedName>
    <definedName name="wrn.All_Sheets." hidden="1">{#N/A,#N/A,FALSE,"Projections";#N/A,#N/A,FALSE,"Contribution_Stock";#N/A,#N/A,FALSE,"PF_Combo_Stock";#N/A,#N/A,FALSE,"Projections";#N/A,#N/A,FALSE,"Contribution_Cash";#N/A,#N/A,FALSE,"PF_Combo_Cash";#N/A,#N/A,FALSE,"IPO_Cash"}</definedName>
    <definedName name="wrn.All1." hidden="1">{"Data",#N/A,FALSE,"M_VGBUS3";"Graphs1",#N/A,FALSE,"M_VGBUS3";"Volume1",#N/A,FALSE,"M_VGBUS3";"Index1",#N/A,FALSE,"M_VGBUS3";"NUR1",#N/A,FALSE,"M_VGBUS3";"Return1",#N/A,FALSE,"M_VGBUS3";"Licencing1",#N/A,FALSE,"M_VGBUS3";"MFG1",#N/A,FALSE,"M_VGBUS3"}</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butPREMUIM2" hidden="1">{#N/A,#N/A,FALSE,"Projections";#N/A,#N/A,FALSE,"AccrDil";#N/A,#N/A,FALSE,"PurchPriMult";#N/A,#N/A,FALSE,"Mults7_13";#N/A,#N/A,FALSE,"Mkt Mults";#N/A,#N/A,FALSE,"Acq Mults";#N/A,#N/A,FALSE,"StockPrices";#N/A,#N/A,FALSE,"Prem Paid";#N/A,#N/A,FALSE,"DCF";#N/A,#N/A,FALSE,"AUTO";#N/A,#N/A,FALSE,"Relative Trading";#N/A,#N/A,FALSE,"Mkt Val";#N/A,#N/A,FALSE,"Acq Val"}</definedName>
    <definedName name="wrn.AllModels." hidden="1">{#N/A,#N/A,FALSE,"AD_Purchase";#N/A,#N/A,FALSE,"Credit";#N/A,#N/A,FALSE,"PF Acquisition";#N/A,#N/A,FALSE,"PF Offering"}</definedName>
    <definedName name="wrn.allpages." hidden="1">{#N/A,#N/A,TRUE,"Historicals";#N/A,#N/A,TRUE,"Charts";#N/A,#N/A,TRUE,"Forecasts"}</definedName>
    <definedName name="wrn.Analytic." hidden="1">{#N/A,#N/A,FALSE,"Fisons_Sci_Instr";#N/A,#N/A,FALSE,"Fisons_Lab_Supplies";#N/A,#N/A,FALSE,"Nunc";#N/A,#N/A,FALSE,"Sorvall";#N/A,#N/A,FALSE,"Dynatech";#N/A,#N/A,FALSE,"Hach"}</definedName>
    <definedName name="wrn.annexe." hidden="1">{#N/A,#N/A,FALSE,"Annexe 1";#N/A,#N/A,FALSE,"Annexe 2";#N/A,#N/A,FALSE,"Annexe 3";#N/A,#N/A,FALSE,"Annexe 4";#N/A,#N/A,FALSE,"Annexe 5"}</definedName>
    <definedName name="wrn.ANNEXEEURO." hidden="1">{#N/A,#N/A,FALSE,"Annexe 1 EURO";#N/A,#N/A,FALSE,"Annexe 2 EURO";#N/A,#N/A,FALSE,"Annexe 3 EURO";#N/A,#N/A,FALSE,"Annexe 4 EURO";#N/A,#N/A,FALSE,"Annexe 5 EURO"}</definedName>
    <definedName name="wrn.ANNL._.SHEET." hidden="1">{"PAGE ONE",#N/A,FALSE,"Annual";"PAGE TWO",#N/A,FALSE,"Annual"}</definedName>
    <definedName name="wrn.AR." hidden="1">{"AR",#N/A,TRUE,"AR 9904"}</definedName>
    <definedName name="wrn.AR9906." hidden="1">{"ar9906",#N/A,TRUE,"AR 9906"}</definedName>
    <definedName name="wrn.AR9907." hidden="1">{"AR9907",#N/A,TRUE,"AR 9907"}</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Asian._.Sourcing._.Reports." hidden="1">{#N/A,#N/A,TRUE,"Total Plan";#N/A,#N/A,TRUE,"Plan Vs 2000";#N/A,#N/A,TRUE,"Spending Bridge";#N/A,#N/A,TRUE,"Allocation";"Employee Allocation Summary",#N/A,TRUE,"Wage Alloc.";"Employee Allocation",#N/A,TRUE,"Wage Alloc."}</definedName>
    <definedName name="wrn.Assumptions." hidden="1">{"Assumptions",#N/A,FALSE,"MTHFCST4"}</definedName>
    <definedName name="wrn.Attachment._.Ds." hidden="1">{#N/A,#N/A,FALSE,"Attachment D Basic Current";#N/A,#N/A,FALSE,"Attachment D Buyup Current";#N/A,#N/A,FALSE,"Attachment D Basic Proposed";#N/A,#N/A,FALSE,"Attachment D Buyup Proposed 2"}</definedName>
    <definedName name="wrn.AUS_CLOSE." hidden="1">{#N/A,#N/A,FALSE,"MGMT_P&amp;L";#N/A,#N/A,FALSE,"MGMT_COGS";#N/A,#N/A,FALSE,"EXP_RPT"}</definedName>
    <definedName name="wrn.Auto._.Comp." hidden="1">{#N/A,#N/A,FALSE,"Sheet1"}</definedName>
    <definedName name="wrn.Auto._.Comp2." hidden="1">{#N/A,#N/A,FALSE,"Sheet1"}</definedName>
    <definedName name="wrn.AWG._.2000." hidden="1">{"Actuals 2000",#N/A,FALSE,"AWG"}</definedName>
    <definedName name="wrn.AWG._.2001." hidden="1">{"Budget 2001",#N/A,FALSE,"AWG"}</definedName>
    <definedName name="wrn.AWS._.2000." hidden="1">{"Actuals 2000",#N/A,FALSE,"AWS"}</definedName>
    <definedName name="wrn.AWS._.2001." hidden="1">{"Budget 2001",#N/A,FALSE,"AWS"}</definedName>
    <definedName name="wrn.B._.P._.TDS." hidden="1">{#N/A,#N/A,TRUE,"Récap. TDS";#N/A,#N/A,TRUE,"recap 2";#N/A,#N/A,TRUE,"marché";#N/A,#N/A,TRUE,"couts des reversements TD";#N/A,#N/A,TRUE,"infor, frais gén, S-B, frais fi";#N/A,#N/A,TRUE,"Charges d'exploitation";#N/A,#N/A,TRUE,"marketing";#N/A,#N/A,TRUE,"Coût de gestion et fidélisation";#N/A,#N/A,TRUE,"couts d'acquisition";#N/A,#N/A,TRUE,"effectifs";#N/A,#N/A,TRUE,"Inv. S-Box_Amt";#N/A,#N/A,TRUE,"comparaison BP JFB_SNCF13";#N/A,#N/A,TRUE,"synthèse";#N/A,#N/A,TRUE,"graph. cash-flow";#N/A,#N/A,TRUE,"graph tx de marge";#N/A,#N/A,TRUE,"graph tx de marge";#N/A,#N/A,TRUE,"graph evol trafic";#N/A,#N/A,TRUE,"graph mn abonné"}</definedName>
    <definedName name="wrn.Back._.Up._.Jnl." hidden="1">{#N/A,#N/A,FALSE,"Loco1";#N/A,#N/A,FALSE,"Loco2";#N/A,#N/A,FALSE,"Loco3";#N/A,#N/A,FALSE,"Loco4";#N/A,#N/A,FALSE,"Loco5";#N/A,#N/A,FALSE,"Loco6";#N/A,#N/A,FALSE,"Loco7";#N/A,#N/A,FALSE,"Loco8";#N/A,#N/A,FALSE,"Loco9";#N/A,#N/A,FALSE,"Loco10";#N/A,#N/A,FALSE,"Loco11";#N/A,#N/A,FALSE,"Loco12"}</definedName>
    <definedName name="wrn.Balance._.Sheet." hidden="1">{#N/A,#N/A,FALSE,"BSGROUP";#N/A,#N/A,FALSE,"BSMCB";#N/A,#N/A,FALSE,"BSFLINER";#N/A,#N/A,FALSE,"FixedAssets";#N/A,#N/A,FALSE,"Stock";#N/A,#N/A,FALSE,"Debtors";#N/A,#N/A,FALSE,"Cash";#N/A,#N/A,FALSE,"Creditors";#N/A,#N/A,FALSE,"LTL";#N/A,#N/A,FALSE,"PLC";#N/A,#N/A,FALSE,"DInc";#N/A,#N/A,FALSE,"GWill";#N/A,#N/A,FALSE,"Consadj";#N/A,#N/A,FALSE,"ResGroup";#N/A,#N/A,FALSE,"ResFL";#N/A,#N/A,FALSE,"ResMCB";#N/A,#N/A,FALSE,"CAccount"}</definedName>
    <definedName name="wrn.Banque." hidden="1">{#N/A,#N/A,FALSE,"Pg. Garde";#N/A,#N/A,FALSE,"CONSO PL";#N/A,#N/A,FALSE,"CONSO-PL ROOMS";#N/A,#N/A,FALSE,"CONSO- F&amp;B";#N/A,#N/A,FALSE,"CONSO-ENG  -  Non Op."}</definedName>
    <definedName name="wrn.Basic." hidden="1">{#N/A,#N/A,FALSE,"Cover";#N/A,#N/A,FALSE,"Assumptions";#N/A,#N/A,FALSE,"Acquirer";#N/A,#N/A,FALSE,"Target";#N/A,#N/A,FALSE,"Income Statement";#N/A,#N/A,FALSE,"Summary Tables"}</definedName>
    <definedName name="wrn.basics." hidden="1">{#N/A,#N/A,FALSE,"TSUM";#N/A,#N/A,FALSE,"shares";#N/A,#N/A,FALSE,"earnout";#N/A,#N/A,FALSE,"Heaty";#N/A,#N/A,FALSE,"self-tend";#N/A,#N/A,FALSE,"self-sum"}</definedName>
    <definedName name="wrn.Bce._.plan." hidden="1">{#N/A,#N/A,FALSE,"Cover";#N/A,#N/A,FALSE,"Summary";#N/A,#N/A,FALSE,"Monthly";#N/A,#N/A,FALSE,"2002";#N/A,#N/A,FALSE,"Main";#N/A,#N/A,FALSE,"Bridge 2002";#N/A,#N/A,FALSE,"Bridge-global";#N/A,#N/A,FALSE,"ALL"}</definedName>
    <definedName name="wrn.BEL." hidden="1">{"IS",#N/A,FALSE,"IS";"RPTIS",#N/A,FALSE,"RPTIS";"STATS",#N/A,FALSE,"STATS";"CELL",#N/A,FALSE,"CELL";"BS",#N/A,FALSE,"BS"}</definedName>
    <definedName name="wrn.belknap._.package." hidden="1">{#N/A,#N/A,TRUE,"income statement";#N/A,#N/A,TRUE,"balance sheet";#N/A,#N/A,TRUE,"cash flow";#N/A,#N/A,TRUE,"borrowing base";#N/A,#N/A,TRUE,"primary assumptions";#N/A,#N/A,TRUE,"finishing assumptions";#N/A,#N/A,TRUE,"dist. assumptions";#N/A,#N/A,TRUE,"sales summary";#N/A,#N/A,TRUE,"costs per ton";#N/A,#N/A,TRUE,"cogs";#N/A,#N/A,TRUE,"Coke";#N/A,#N/A,TRUE,"coke conversion";#N/A,#N/A,TRUE,"BF #1";#N/A,#N/A,TRUE,"bf1 conversion";#N/A,#N/A,TRUE,"BF #5";#N/A,#N/A,TRUE,"bf5 conversion";#N/A,#N/A,TRUE,"BOF";#N/A,#N/A,TRUE,"bof conversion";#N/A,#N/A,TRUE,"EAF";#N/A,#N/A,TRUE,"eaf conversion";#N/A,#N/A,TRUE,"Caster";#N/A,#N/A,TRUE,"caster conversion";#N/A,#N/A,TRUE,"HSM";#N/A,#N/A,TRUE,"hsm conversion";#N/A,#N/A,TRUE,"Stbnvl";#N/A,#N/A,TRUE,"Allenport";#N/A,#N/A,TRUE,"Yorkville";#N/A,#N/A,TRUE,"MF";#N/A,#N/A,TRUE,"Canfield";#N/A,#N/A,TRUE,"WCC"}</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oard." hidden="1">{#N/A,#N/A,FALSE,"Cover";#N/A,#N/A,FALSE,"Main";#N/A,#N/A,FALSE,"Guid";#N/A,#N/A,FALSE,"Summary";#N/A,#N/A,FALSE,"Q3"}</definedName>
    <definedName name="wrn.Board._.Pack." hidden="1">{"Board Income Statement",#N/A,FALSE,"Board Summary";"Board Balance Sheet",#N/A,FALSE,"Board Summary";"Board Cash Flow",#N/A,FALSE,"Board Summary"}</definedName>
    <definedName name="wrn.Breakout." hidden="1">{#N/A,#N/A,FALSE,"BreakoutFY95";#N/A,#N/A,FALSE,"BreakoutFY96";#N/A,#N/A,FALSE,"BreakoutFY97";#N/A,#N/A,FALSE,"BreakoutFY98"}</definedName>
    <definedName name="wrn.BS._.Highlights._.by._.Business._.Area." hidden="1">{#N/A,#N/A,FALSE,"CEP BS";#N/A,#N/A,FALSE,"CTS BS";#N/A,#N/A,FALSE,"LHP BS";#N/A,#N/A,FALSE,"LVP BS";#N/A,#N/A,FALSE,"CONSOL BS"}</definedName>
    <definedName name="wrn.BSAnnualModel." hidden="1">{"BSAnnualModel",#N/A,FALSE,"BS"}</definedName>
    <definedName name="wrn.Budget." hidden="1">{#N/A,#N/A,TRUE,"Deckblatt";#N/A,#N/A,TRUE,"Inhaltsverz.";#N/A,#N/A,TRUE,"1.1. Organisationsplan";#N/A,#N/A,TRUE,"1.2. Budget-Übersicht";#N/A,#N/A,TRUE,"2. AE-AB-UE";#N/A,#N/A,TRUE,"3.1. 5-Jahres-Plan";#N/A,#N/A,TRUE,"3.2. Plan-Erg.rg.";#N/A,#N/A,TRUE,"4. Bilanz";#N/A,#N/A,TRUE,"5. Finanzplan";#N/A,#N/A,TRUE,"6. Investionen";#N/A,#N/A,TRUE,"7. Personalplan"}</definedName>
    <definedName name="wrn.BUDGET._.NOTES." hidden="1">{"BUDGET NOTES",#N/A,FALSE,"BUDGET NOTES"}</definedName>
    <definedName name="wrn.bullshit1." hidden="1">{#N/A,#N/A,FALSE,"Sheet1";#N/A,#N/A,FALSE,"Summary";#N/A,#N/A,FALSE,"proj1";#N/A,#N/A,FALSE,"proj2"}</definedName>
    <definedName name="wrn.Business._.Plan._.Package." hidden="1">{#N/A,#N/A,TRUE,"income statement";#N/A,#N/A,TRUE,"balance sheet";#N/A,#N/A,TRUE,"cash flow";#N/A,#N/A,TRUE,"borrowing base";#N/A,#N/A,TRUE,"sales summary"}</definedName>
    <definedName name="wrn.business._.plan._.with._.detail." hidden="1">{#N/A,#N/A,TRUE,"income statement";#N/A,#N/A,TRUE,"balance sheet";#N/A,#N/A,TRUE,"cash flow";#N/A,#N/A,TRUE,"borrowing base";#N/A,#N/A,TRUE,"sales summary";#N/A,#N/A,TRUE,"costs per ton";#N/A,#N/A,TRUE,"primary assumptions";#N/A,#N/A,TRUE,"finishing assumptions"}</definedName>
    <definedName name="wrn.CAP97_8." hidden="1">{"IN1YEAR",#N/A,FALSE,"CAPITAL PHASING 97-98";"OVER1YEAR",#N/A,FALSE,"CAPITAL PHASING 97-98"}</definedName>
    <definedName name="wrn.Capital." hidden="1">{#N/A,#N/A,FALSE,"P97Year";#N/A,#N/A,FALSE,"P98Year";#N/A,#N/A,FALSE,"P99Year";#N/A,#N/A,FALSE,"P00Year";#N/A,#N/A,FALSE,"P01Year";#N/A,#N/A,FALSE,"P02Year";#N/A,#N/A,FALSE,"P03Year";#N/A,#N/A,FALSE,"P04Year";#N/A,#N/A,FALSE,"P05Year";#N/A,#N/A,FALSE,"P06Year";#N/A,#N/A,FALSE,"P07Year"}</definedName>
    <definedName name="wrn.Cardiovasculars." hidden="1">{#N/A,#N/A,FALSE,"Card";#N/A,#N/A,FALSE,"Prav";#N/A,#N/A,FALSE,"Irbe";#N/A,#N/A,FALSE,"Plavix";#N/A,#N/A,FALSE,"Capt";#N/A,#N/A,FALSE,"Fosi"}</definedName>
    <definedName name="wrn.CARL._.TEST." hidden="1">{#N/A,#N/A,FALSE,"RESAPR3"}</definedName>
    <definedName name="wrn.Case._.Summary." hidden="1">{#N/A,#N/A,TRUE,"Plan Options";#N/A,#N/A,TRUE,"Fushia Information";#N/A,#N/A,TRUE,"Medical Experience";#N/A,#N/A,TRUE,"Trend ";#N/A,#N/A,TRUE,"Network Savings";#N/A,#N/A,TRUE,"Plan Types";#N/A,#N/A,TRUE,"Clinical Mgmt Utilization";#N/A,#N/A,TRUE,"Selection Factor";#N/A,#N/A,TRUE,"Benefit Richness Utilization";#N/A,#N/A,TRUE,"Other Adjustments";#N/A,#N/A,TRUE,"Penetration";#N/A,#N/A,TRUE,"Current Plan Summary ";#N/A,#N/A,TRUE,"Proposed Plan Summary";#N/A,#N/A,TRUE,"Specific Stop Loss";#N/A,#N/A,TRUE,"Ongoing Large Claimants";#N/A,#N/A,TRUE,"Pharmacy Rates";#N/A,#N/A,TRUE,"Credibility ";#N/A,#N/A,TRUE,"Summary "}</definedName>
    <definedName name="wrn.Cash._.Flow._.only." hidden="1">{"print area 10yr cash flow",#N/A,FALSE,"TICA_EC"}</definedName>
    <definedName name="wrn.cash._.pw." hidden="1">{#N/A,#N/A,FALSE,"SUMMARY (WK)";#N/A,#N/A,FALSE,"PayRun";#N/A,#N/A,FALSE,"SUMMARY";#N/A,#N/A,FALSE,"Pay"}</definedName>
    <definedName name="wrn.Cashflow." hidden="1">{#N/A,#N/A,FALSE,"CF00W1";#N/A,#N/A,FALSE,"CF00W2";#N/A,#N/A,FALSE,"CF99W1";#N/A,#N/A,FALSE,"CF99W2";#N/A,#N/A,FALSE,"CFGroup";#N/A,#N/A,FALSE,"CFGroupC";#N/A,#N/A,FALSE,"Borrowings"}</definedName>
    <definedName name="wrn.Cashflow._.Statement." hidden="1">{"CashFlow_Statement",#N/A,FALSE,"MNTHP&amp;L"}</definedName>
    <definedName name="wrn.cashmeeting." hidden="1">{#N/A,#N/A,FALSE,"SUMMARY (WK)";#N/A,#N/A,FALSE,"PayRun"}</definedName>
    <definedName name="wrn.CASHPROJ." hidden="1">{"CASHPROJ",#N/A,FALSE,"CASHPROJ";"BANK",#N/A,FALSE,"Bank";"SALES",#N/A,FALSE,"Sales";"AR",#N/A,FALSE,"AR";"AP",#N/A,FALSE,"AP";"DAILE",#N/A,FALSE,"Daily";"SALESVAR",#N/A,FALSE,"SalesVar";"SUM",#N/A,FALSE,"Sum"}</definedName>
    <definedName name="wrn.Central._.Nervous._.System." hidden="1">{#N/A,#N/A,FALSE,"CNS";#N/A,#N/A,FALSE,"Serz";#N/A,#N/A,FALSE,"Ace"}</definedName>
    <definedName name="wrn.CFR." hidden="1">{#N/A,#N/A,FALSE,"Op_Stmt";#N/A,#N/A,FALSE,"Consol_Op_Stmt";#N/A,#N/A,FALSE,"rev_summ";#N/A,#N/A,FALSE,"Unit_Summ";#N/A,#N/A,FALSE,"EBIT_summ";#N/A,#N/A,FALSE,"RONA_NetAssets"}</definedName>
    <definedName name="wrn.CFSModel." hidden="1">{"CFSModel",#N/A,FALSE,"CFS"}</definedName>
    <definedName name="wrn.CHANNELS." hidden="1">{"dist",#N/A,FALSE,"Channels"}</definedName>
    <definedName name="wrn.CHART." hidden="1">{"CHART",#N/A,FALSE,"Arch Communications"}</definedName>
    <definedName name="WRN.CLIENT_PRE" hidden="1">{"CLIENTE",#N/A,TRUE,"Resumo";"CLIENTE",#N/A,TRUE,"HW";"CLIENTE",#N/A,TRUE,"SW";"CLIENTE",#N/A,TRUE,"TELESSUP.";"CLIENTE",#N/A,TRUE,"DCN &amp; Acess";"CLIENTE",#N/A,TRUE,"Sobressalentes";"CLIENTE",#N/A,TRUE,"Mat. Instal.";"CLIENTE",#N/A,TRUE,"Doc. Técnica";"CLIENTE",#N/A,TRUE,"Serviços";"CLIENTE",#N/A,TRUE,"Treinamento"}</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E_PRECO." hidden="1">{"CLIENTE",#N/A,TRUE,"Resumo";"CLIENTE",#N/A,TRUE,"HW";"CLIENTE",#N/A,TRUE,"SW";"CLIENTE",#N/A,TRUE,"TELESSUP.";"CLIENTE",#N/A,TRUE,"DCN &amp; Acess";"CLIENTE",#N/A,TRUE,"Sobressalentes";"CLIENTE",#N/A,TRUE,"Mat. Instal.";"CLIENTE",#N/A,TRUE,"Doc. Técnica";"CLIENTE",#N/A,TRUE,"Serviços";"CLIENTE",#N/A,TRUE,"Treinamento"}</definedName>
    <definedName name="wrn.CLIENTE_QUANT." hidden="1">{#N/A,"Tabelas de quantidade",FALSE,"Entradas";"CLIENTE",#N/A,FALSE,"HW";"CLIENTE",#N/A,FALSE,"SW";"CLIENTE",#N/A,FALSE,"TELESSUP.";"CLIENTE",#N/A,FALSE,"DCN &amp; Acess";"CLIENTE",#N/A,FALSE,"Sobressalentes";"CLIENTE",#N/A,FALSE,"Mat. Instal.";"CLIENTE",#N/A,FALSE,"Doc. Técnica";"CLIENTE",#N/A,FALSE,"Serviços";"CLIENTE",#N/A,FALSE,"Treinamento"}</definedName>
    <definedName name="wrn.Clsng._.Wksts." hidden="1">{#N/A,#N/A,TRUE,"SUMMARY";#N/A,#N/A,TRUE,"Warranty";#N/A,#N/A,TRUE,"COOP";#N/A,#N/A,TRUE,"Allow_bedding";#N/A,#N/A,TRUE,"Other Allow";#N/A,#N/A,TRUE,"Rebate"}</definedName>
    <definedName name="wrn.clsng.wk" hidden="1">{#N/A,#N/A,TRUE,"SUMMARY";#N/A,#N/A,TRUE,"Warranty";#N/A,#N/A,TRUE,"COOP";#N/A,#N/A,TRUE,"Allow_bedding";#N/A,#N/A,TRUE,"Other Allow";#N/A,#N/A,TRUE,"Rebate"}</definedName>
    <definedName name="wrn.CMF." hidden="1">{"CMF",#N/A,TRUE,"HW";"CMF",#N/A,TRUE,"SW";"CMF",#N/A,TRUE,"TELESSUP.";"CMF",#N/A,TRUE,"DCN &amp; Acess";"CMF",#N/A,TRUE,"Sobressalentes";"CMF",#N/A,TRUE,"Mat. Instal.";"CMF",#N/A,TRUE,"Doc. Técnica"}</definedName>
    <definedName name="wrn.Combination."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oResults." hidden="1">{#N/A,#N/A,FALSE,"Combo-Ass ";#N/A,#N/A,FALSE,"Combo-AD sum";#N/A,#N/A,FALSE,"Combo-Syn Sens";#N/A,#N/A,FALSE,"Combo-Contr";#N/A,#N/A,FALSE,"Combo-Credit Sum";#N/A,#N/A,FALSE,"Combo-Credit";#N/A,#N/A,FALSE,"Combo-AD";#N/A,#N/A,FALSE,"Combo-AD CF"}</definedName>
    <definedName name="wrn.ComboState." hidden="1">{#N/A,#N/A,FALSE,"Combo-Ass ";#N/A,#N/A,FALSE,"Combo-IS";#N/A,#N/A,FALSE,"Combo-BS";#N/A,#N/A,FALSE,"Combo-CF"}</definedName>
    <definedName name="wrn.COMPARISON." hidden="1">{#N/A,#N/A,FALSE,"COMPARISON-WC";#N/A,#N/A,FALSE,"COMPARISON-GL";#N/A,#N/A,FALSE,"COMPARISON-AL";#N/A,#N/A,FALSE,"COMPARISON-ALL"}</definedName>
    <definedName name="wrn.compco." hidden="1">{"page1",#N/A,FALSE,"BHCOMPC5";"page2",#N/A,FALSE,"BHCOMPC5";"page3",#N/A,FALSE,"BHCOMPC5";"page4",#N/A,FALSE,"BHCOMPC5"}</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Budget."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Report." hidden="1">{#N/A,#N/A,FALSE,"Title Page";#N/A,#N/A,FALSE,"Assumptions";#N/A,#N/A,FALSE,"EBITDA";#N/A,#N/A,FALSE,"Debt";#N/A,#N/A,FALSE,"Cov";#N/A,#N/A,FALSE,"ERET";#N/A,#N/A,FALSE,"DRET";#N/A,#N/A,FALSE,"Balance Sheet";#N/A,#N/A,FALSE,"Plan Summary"}</definedName>
    <definedName name="wrn.Cons._.EBT." hidden="1">{"EBT 1 Yr Cons",#N/A,FALSE,"EBT 1 yr"}</definedName>
    <definedName name="wrn.Cons._.Rev._.1._.Yr." hidden="1">{"REV 1 Yr Cons",#N/A,FALSE,"Rev 1 yr"}</definedName>
    <definedName name="wrn.Consol._.FS." hidden="1">{#N/A,#N/A,FALSE,"BalSheet 0899";#N/A,#N/A,FALSE,"ytdpl899";#N/A,#N/A,FALSE,"Aug PL";#N/A,#N/A,FALSE,"Minority Int";#N/A,#N/A,FALSE,"Equity Roll Forward";#N/A,#N/A,FALSE,"Book Equity Test"}</definedName>
    <definedName name="wrn.Consolidated._.cash._.flows." hidden="1">{"Total consolidation",#N/A,FALSE,"Total Consolidation";"Chemical Anual",#N/A,FALSE,"Chemical";"Non Chemical Anual",#N/A,FALSE,"Non_Chemical";"Other cias consolidated anual",#N/A,FALSE,"Other_Consolidation"}</definedName>
    <definedName name="wrn.Consolidating."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wrn.Construction._.Costs." hidden="1">{"Const Costs Dev",#N/A,FALSE,"Construction Cost Inputs";"Const Costs orig ccy",#N/A,FALSE,"Construction Cost Inputs";"Const Costs USD",#N/A,FALSE,"Construction Cost Inputs"}</definedName>
    <definedName name="wrn.Consumer._.Medicines." hidden="1">{#N/A,#N/A,FALSE,"OTC";#N/A,#N/A,FALSE,"Ther";#N/A,#N/A,FALSE,"Temp";#N/A,#N/A,FALSE,"Exce";#N/A,#N/A,FALSE,"Buff";#N/A,#N/A,FALSE,"Picot";#N/A,#N/A,FALSE,"Luftal";#N/A,#N/A,FALSE,"Comt"}</definedName>
    <definedName name="wrn.CONTRACT._.WIP._.1997." hidden="1">{#N/A,#N/A,FALSE,"A"}</definedName>
    <definedName name="wrn.cotop." hidden="1">{"ReportTop",#N/A,FALSE,"report top"}</definedName>
    <definedName name="wrn.Cover." hidden="1">{"coverall",#N/A,FALSE,"Definitions";"cover1",#N/A,FALSE,"Definitions";"cover2",#N/A,FALSE,"Definitions";"cover3",#N/A,FALSE,"Definitions";"cover4",#N/A,FALSE,"Definitions";"cover5",#N/A,FALSE,"Definitions";"blank",#N/A,FALSE,"Definitions"}</definedName>
    <definedName name="wrn.cowboy." hidden="1">{"assumptions",#N/A,FALSE,"Assumption Summary";"proforma97",#N/A,FALSE,"97 pro forma";"sensitivity97",#N/A,FALSE,"97 sensitivity ";"proforma98",#N/A,FALSE,"98 pro forma";"sensitivity98",#N/A,FALSE,"98 sensitivity"}</definedName>
    <definedName name="wrn.CSOCIAL." hidden="1">{#N/A,#N/A,FALSE,"CSOCIAL"}</definedName>
    <definedName name="wrn.Data._.Revenue." hidden="1">{#N/A,#N/A,FALSE,"MR2000 vs. Hyperion Comparison";#N/A,#N/A,FALSE,"Hyperion Load";#N/A,#N/A,FALSE,"Hyperion DRev"}</definedName>
    <definedName name="wrn.DAVE._.REPORT." hidden="1">{#N/A,#N/A,FALSE,"Start Here";#N/A,#N/A,FALSE,"Claims Experience";#N/A,#N/A,FALSE,"Adjustment Summary ";#N/A,#N/A,FALSE,"Projection Summary ";#N/A,#N/A,FALSE,"Detail Pricing Calculations";#N/A,#N/A,FALSE,"Summary of Tiered Rates";#N/A,#N/A,FALSE,"Competitive Analysis ";#N/A,#N/A,FALSE,"Underwriting Impact Summary";#N/A,#N/A,FALSE,"Multiyear";#N/A,#N/A,FALSE,"Admin. Costs Reference"}</definedName>
    <definedName name="wrn.dcf"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DCF." hidden="1">{"DCF1",#N/A,FALSE,"SIERRA DCF";"MATRIX1",#N/A,FALSE,"SIERRA DCF"}</definedName>
    <definedName name="wrn.dcfiii"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def9806." hidden="1">{#N/A,#N/A,FALSE,"DEF1";#N/A,#N/A,FALSE,"DEF2";#N/A,#N/A,FALSE,"DEF3"}</definedName>
    <definedName name="wrn.Deltek._.Upload." hidden="1">{#N/A,#N/A,FALSE,"Delt Data"}</definedName>
    <definedName name="wrn.DEPARTMENTS." hidden="1">{"network",#N/A,FALSE,"Operat";"Tech_ops",#N/A,FALSE,"Operat";"CUSTCARE",#N/A,FALSE,"Operat";"Rec_Mang",#N/A,FALSE,"Operat";"finance_acct",#N/A,FALSE,"Operat"}</definedName>
    <definedName name="wrn.DEPT_ROLL." hidden="1">{"NETWORK_ROLL",#N/A,FALSE,"Operat";"TECHOPS_ROLL",#N/A,FALSE,"Operat";"CCARE_ROLL",#N/A,FALSE,"Operat";"IS_ROLL",#N/A,FALSE,"Operat";"RECMANG_ROLL",#N/A,FALSE,"Operat";"FA_ROLL",#N/A,FALSE,"Operat"}</definedName>
    <definedName name="wrn.deptartments" hidden="1">{"network",#N/A,FALSE,"Operat";"Tech_ops",#N/A,FALSE,"Operat";"CUSTCARE",#N/A,FALSE,"Operat";"Rec_Mang",#N/A,FALSE,"Operat";"finance_acct",#N/A,FALSE,"Operat"}</definedName>
    <definedName name="wrn.DespesasPorArea." hidden="1">{"TotalGeralDespesasPorArea",#N/A,FALSE,"VinculosAccessEfetivo"}</definedName>
    <definedName name="wrn.Detail._.anual._.by._.company." hidden="1">{"Iquisa anual",#N/A,FALSE,"Iquisa";"Sisa anual",#N/A,FALSE,"Sisa";"Policyd anual",#N/A,FALSE,"Policyd";"Rex anual",#N/A,FALSE,"Rex";"Mspk anual",#N/A,FALSE,"MSPK";"Crysel anual",#N/A,FALSE,"Crysel";"Dasa anual",#N/A,FALSE,"Dasa";"San marcos anual",#N/A,FALSE,"SanMarcos";"areoinmob anual",#N/A,FALSE,"Aero_Inmob";"Holding anual",#N/A,FALSE,"Holding";"Corporativo anual",#N/A,FALSE,"Corporativo"}</definedName>
    <definedName name="wrn.Detail._.Balance._.Sheet." hidden="1">{#N/A,#N/A,FALSE,"Detail"}</definedName>
    <definedName name="wrn.Detail._.income._.and._.expense." hidden="1">{#N/A,#N/A,TRUE,"Assumptions";#N/A,#N/A,TRUE,"Revenue &amp; Direct Expense";#N/A,#N/A,TRUE,"Indirect Expense"}</definedName>
    <definedName name="wrn.Detail_Projection." hidden="1">{#N/A,#N/A,FALSE,"Detail YTD"}</definedName>
    <definedName name="wrn.DETAILS." hidden="1">{#N/A,#N/A,FALSE,"AN89_07";#N/A,#N/A,FALSE,"AN89_7A";#N/A,#N/A,FALSE,"AN89_7B";#N/A,#N/A,FALSE,"AN89_7C";#N/A,#N/A,FALSE,"LF88_1HDA";#N/A,#N/A,FALSE,"LP88_1LDA";#N/A,#N/A,FALSE,"NG86_1HDA";#N/A,#N/A,FALSE,"NG87_7CDA";#N/A,#N/A,FALSE,"NK91_2BDA";#N/A,#N/A,FALSE,"NK91_2DDA";#N/A,#N/A,FALSE,"NM90_9BDA";#N/A,#N/A,FALSE,"NM90_9EDA";#N/A,#N/A,FALSE,"NM901_2CDA";#N/A,#N/A,FALSE,"NW87_4MDA";#N/A,#N/A,FALSE,"NW87_4NDA";#N/A,#N/A,FALSE,"NW89_6DDA";#N/A,#N/A,FALSE,"NW89_6EDA";#N/A,#N/A,FALSE,"WG87_9JDA"}</definedName>
    <definedName name="wrn.Dezembro." hidden="1">{"Fecha_Dezembro",#N/A,FALSE,"FECHAMENTO-2002 ";"Defer_Dezermbro",#N/A,FALSE,"DIFERIDO";"Pis_Dezembro",#N/A,FALSE,"PIS COFINS";"Iss_Dezembro",#N/A,FALSE,"ISS"}</definedName>
    <definedName name="wrn.dir." hidden="1">{#N/A,#N/A,FALSE,"Dir. Marketing_Summary";#N/A,#N/A,FALSE,"Infolink";#N/A,#N/A,FALSE,"Direct";#N/A,#N/A,FALSE,"Med_Marketing";#N/A,#N/A,FALSE,"Dimac_1";#N/A,#N/A,FALSE,"Dimac_2";#N/A,#N/A,FALSE,"Vantage";#N/A,#N/A,FALSE,"Tomahawk";#N/A,#N/A,FALSE,"BofA";#N/A,#N/A,FALSE,"Epsilon";#N/A,#N/A,FALSE,"Epsilon"}</definedName>
    <definedName name="wrn.dkk." hidden="1">{#N/A,#N/A,FALSE,"Financiel overview AOP";#N/A,#N/A,FALSE,"Operating P&amp;L AOP";#N/A,#N/A,FALSE,"Revenue by product";#N/A,#N/A,FALSE,"Revenue &amp; STD Marign Prod.";#N/A,#N/A,FALSE,"Std. Margin";#N/A,#N/A,FALSE,"Employees by Function";#N/A,#N/A,FALSE,"R&amp;D Costs";#N/A,#N/A,FALSE,"Inventory";#N/A,#N/A,FALSE,"Order Intake by Area";#N/A,#N/A,FALSE,"Backlog by area";#N/A,#N/A,FALSE,"Backlog by customer";#N/A,#N/A,FALSE,"Revenue by Area"}</definedName>
    <definedName name="wrn.DOCUMENTATION." hidden="1">{"NAMED_RANGES",#N/A,FALSE,"DOCUMENTATION";"PROCEDURES",#N/A,FALSE,"DOCUMENTATION";"WARNINGS",#N/A,FALSE,"DOCUMENTATION"}</definedName>
    <definedName name="wrn.dontknow"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wrn.dontknow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wrn.dpc10." hidden="1">{#N/A,#N/A,FALSE,"T_EF_ACTUAL";#N/A,#N/A,FALSE,"T_EF_ANT";#N/A,#N/A,FALSE,"T_PROV-INV";#N/A,#N/A,FALSE,"T_170";#N/A,#N/A,FALSE,"INV_ROT";#N/A,#N/A,FALSE,"INV_ROT_PT";#N/A,#N/A,FALSE,"INV_PP";#N/A,#N/A,FALSE,"INV_SERV";#N/A,#N/A,FALSE,"INV_IMP";#N/A,#N/A,FALSE,"INV_PT";#N/A,#N/A,FALSE,"T_CAPITAL";#N/A,#N/A,FALSE,"INGRESOS";#N/A,#N/A,FALSE,"COSTOS";#N/A,#N/A,FALSE,"GASTOS";#N/A,#N/A,FALSE,"VTA_ACT";#N/A,#N/A,FALSE,"CONTROL";#N/A,#N/A,FALSE,"EF_ANT";#N/A,#N/A,FALSE,"EF_ACTUAL";#N/A,#N/A,FALSE,"PMN_ANT";#N/A,#N/A,FALSE,"PMN_ACTUAL";#N/A,#N/A,FALSE,"REI"}</definedName>
    <definedName name="wrn.DPI._.Summary." hidden="1">{#N/A,#N/A,TRUE,"Summary";#N/A,#N/A,TRUE,"Financials"}</definedName>
    <definedName name="wrn.Draft." hidden="1">{"cover-draft",#N/A,FALSE,"Cover";"bs-draft",#N/A,FALSE,"Final_Reports";"soo-draft",#N/A,FALSE,"Final_Reports";"socf-draft",#N/A,FALSE,"Final_Reports";"sose-draft",#N/A,FALSE,"Final_Reports";"variance-draft",#N/A,FALSE,"Variance";"kpi-draft",#N/A,FALSE,"KPI";"covenants-draft",#N/A,FALSE,"Covenants";"bs-draft-ING",#N/A,FALSE,"ING Reports";"soo-draft-ING",#N/A,FALSE,"ING Reports";"socf-draft-ING",#N/A,FALSE,"ING Reports";"sose-draft-ING",#N/A,FALSE,"ING Reports"}</definedName>
    <definedName name="wrn.DRIVERS." hidden="1">{"DRIVER HQA5",#N/A,TRUE,"FSA Drivers";"DRIVER 1005",#N/A,TRUE,"FSA Drivers";"DRIVER F8",#N/A,TRUE,"FSA Drivers";"DRIVER F7",#N/A,TRUE,"FSA Drivers";"DRIVER F6",#N/A,TRUE,"FSA Drivers";"DRIVER F5",#N/A,TRUE,"FSA Drivers";"DRIVER F4",#N/A,TRUE,"FSA Drivers";"DRIVER F3",#N/A,TRUE,"FSA Drivers";"DRIVER F2",#N/A,TRUE,"FSA Drivers";"DRIVER F1",#N/A,TRUE,"FSA Drivers"}</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bitda." hidden="1">{#N/A,#N/A,FALSE,"2003_Input - P&amp;L"}</definedName>
    <definedName name="wrn.ebitda2" hidden="1">{#N/A,#N/A,FALSE,"2003_Input - P&amp;L"}</definedName>
    <definedName name="wrn.EBT._.1._.Yr._.by._.SBU." hidden="1">{"EBT 1 Yr Lit",#N/A,FALSE,"EBT 1 yr";"EBT 1 Yr CS",#N/A,FALSE,"EBT 1 yr";"EBT 1 YR HC",#N/A,FALSE,"EBT 1 yr";"EBT 1 YR IS",#N/A,FALSE,"EBT 1 yr"}</definedName>
    <definedName name="wrn.Economic._.Value._.Added._.Analysis." hidden="1">{"EVA",#N/A,FALSE,"EVA";"WACC",#N/A,FALSE,"WACC"}</definedName>
    <definedName name="wrn.ENERGY." hidden="1">{#N/A,#N/A,FALSE,"CONSO-ENG"}</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verything." hidden="1">{"Summary_Financials",#N/A,TRUE,"FEA_SUMMARY";"Summary_Charts",#N/A,TRUE,"FEA_SUMMARY";"Assumptions_Buildings",#N/A,TRUE,"Assumptions";"Assumptions_Charts",#N/A,TRUE,"Assumptions"}</definedName>
    <definedName name="wrn.Executive._.Reports."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wrn.FB" hidden="1">{"FCB_ALL",#N/A,FALSE,"FCB"}</definedName>
    <definedName name="wrn.FCB." hidden="1">{"FCB_ALL",#N/A,FALSE,"FCB"}</definedName>
    <definedName name="wrn.fdb1_Imprime_Print." hidden="1">{"fdb1_Rapport_Report",#N/A,FALSE,"Report"}</definedName>
    <definedName name="wrn.fdb2_print_rpt." hidden="1">{"fdb2_print",#N/A,FALSE,"Report"}</definedName>
    <definedName name="wrn.FECH._.IMPOSTOS." hidden="1">{#N/A,#N/A,FALSE,"RESUMO";#N/A,#N/A,FALSE,"PDD";#N/A,#N/A,FALSE,"P.I.R.D. ";#N/A,#N/A,FALSE,"Contr.CT";#N/A,#N/A,FALSE,"Cofins";#N/A,#N/A,FALSE,"PIS";#N/A,#N/A,FALSE,"C.Social";#N/A,#N/A,FALSE,"C.Social (2)";#N/A,#N/A,FALSE,"Lalur";#N/A,#N/A,FALSE,"Lalur (2)";#N/A,#N/A,FALSE,"Estimado1";#N/A,#N/A,FALSE,"Temp 12";#N/A,#N/A,FALSE,"Estimado2"}</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ter." hidden="1">{#N/A,#N/A,FALSE,"Assump2";#N/A,#N/A,FALSE,"Income2";#N/A,#N/A,FALSE,"Balance2";#N/A,#N/A,FALSE,"DCF Filter";#N/A,#N/A,FALSE,"Trans Assump2";#N/A,#N/A,FALSE,"Combined Income2";#N/A,#N/A,FALSE,"Combined Balance2"}</definedName>
    <definedName name="wrn.FINANCIAL." hidden="1">{#N/A,#N/A,FALSE,"WC-MOST";#N/A,#N/A,FALSE,"WC-CA";#N/A,#N/A,FALSE,"WC-OH";#N/A,#N/A,FALSE,"WC-ALL";#N/A,#N/A,FALSE,"GL";#N/A,#N/A,FALSE,"PRODUCT";#N/A,#N/A,FALSE,"AL";#N/A,#N/A,FALSE,"WC-ULT";#N/A,#N/A,FALSE,"GL-ULT";#N/A,#N/A,FALSE,"AL-ULT";#N/A,#N/A,FALSE,"ALL-ULT";#N/A,#N/A,FALSE,"EXCESS-LOSS";#N/A,#N/A,FALSE,"WC-CASERES";#N/A,#N/A,FALSE,"GL-CASERES";#N/A,#N/A,FALSE,"AL-CASERES ";#N/A,#N/A,FALSE,"ALL-CASERES  ";#N/A,#N/A,FALSE,"WC-IBNR";#N/A,#N/A,FALSE,"GL-IBNR";#N/A,#N/A,FALSE,"AL-IBNR";#N/A,#N/A,FALSE,"ALL-IBNR";#N/A,#N/A,FALSE,"WC-ACCR";#N/A,#N/A,FALSE,"GL-ACCR";#N/A,#N/A,FALSE,"AL-ACCR";#N/A,#N/A,FALSE,"ALL-ACCR ";#N/A,#N/A,FALSE,"WC-FRICT";#N/A,#N/A,FALSE,"GL-FRICT";#N/A,#N/A,FALSE,"AL-FRICT";#N/A,#N/A,FALSE,"ALL-FRICT"}</definedName>
    <definedName name="wrn.financial._.package." hidden="1">{#N/A,#N/A,FALSE,"BALANCE SHEET";#N/A,#N/A,FALSE,"IS";#N/A,#N/A,FALSE,"ISCOMPAR";#N/A,#N/A,FALSE,"ADD RETMAR";#N/A,#N/A,FALSE,"VARIOUS COMP";#N/A,#N/A,FALSE,"RATIOS";#N/A,#N/A,FALSE,"GRAPHS"}</definedName>
    <definedName name="wrn.Financials." hidden="1">{#N/A,#N/A,FALSE,"Year";#N/A,#N/A,FALSE,"AC Fiscal Year";#N/A,#N/A,FALSE,"Financials By Line of Business";#N/A,#N/A,FALSE,"Line of Business Review";#N/A,#N/A,FALSE,"Activity Review";#N/A,#N/A,FALSE,"Financials By Custom Resource";#N/A,#N/A,FALSE,"Custom Resource Review"}</definedName>
    <definedName name="wrn.Financing._.Inputs." hidden="1">{"BuildIn 2 Funding Assump",#N/A,FALSE,"Building Inputs";"BuildIn Capex plus Extras",#N/A,FALSE,"Building Inputs"}</definedName>
    <definedName name="wrn.first2." hidden="1">{#N/A,#N/A,FALSE,"sum-don";#N/A,#N/A,FALSE,"inc-don"}</definedName>
    <definedName name="wrn.first3." hidden="1">{#N/A,#N/A,FALSE,"Summary";#N/A,#N/A,FALSE,"proj1";#N/A,#N/A,FALSE,"proj2"}</definedName>
    <definedName name="wrn.first4." hidden="1">{#N/A,#N/A,FALSE,"Summary";#N/A,#N/A,FALSE,"proj1";#N/A,#N/A,FALSE,"proj2";#N/A,#N/A,FALSE,"DCF"}</definedName>
    <definedName name="wrn.Five._.Year._.Model." hidden="1">{"income statement",#N/A,TRUE,"is";"balance sheet",#N/A,TRUE,"bs";"cashflow",#N/A,TRUE,"cf";"rev summary",#N/A,TRUE,"rev summary";"VAD worldwide",#N/A,TRUE,"VAD (worldwide)";"VAD geog brkdwn",#N/A,TRUE,"VAD (geog breakdown)";"VAD sys wrld wide",#N/A,TRUE,"VADSystem (worldwide)";"VAD sys geog brkdwn",#N/A,TRUE,"VADSystem (geog breakdown)";"VAD sys geog brkdwn 2",#N/A,TRUE,"VADSystem (geog breakdown)";"VAG",#N/A,TRUE,"VAG";"CABG",#N/A,TRUE,"CABG";"milestones",#N/A,TRUE,"milestones";"VAD mkt sum",#N/A,TRUE,"VAD Market Sum";"VAD Mkt WW",#N/A,TRUE,"VAD Mkt (worldwide)";"VAD Mkt geog",#N/A,TRUE,"VAD Mkt (Geog)"}</definedName>
    <definedName name="wrn.FIVE._.YEAR._.PROJECTION." hidden="1">{"FIVEYEAR",#N/A,TRUE,"SUMMARY";"FIVEYEAR",#N/A,TRUE,"Ratios";"FIVEYEAR",#N/A,TRUE,"Revenue";"FIVEYEAR",#N/A,TRUE,"DETAIL";"FIVEYEAR",#N/A,TRUE,"Payroll"}</definedName>
    <definedName name="wrn.Five._.Year._.Projections." hidden="1">{#N/A,#N/A,FALSE,"Cover";#N/A,#N/A,FALSE,"IncStmt";#N/A,#N/A,FALSE,"Balsht";#N/A,#N/A,FALSE,"Cashflow";#N/A,#N/A,FALSE,"SRI Revenues";#N/A,#N/A,FALSE,"Acquisitions";#N/A,#N/A,FALSE,"Franchise Fees";#N/A,#N/A,FALSE,"Royalties";#N/A,#N/A,FALSE,"POS Revenues";#N/A,#N/A,FALSE,"Expenses";#N/A,#N/A,FALSE,"CAPX";#N/A,#N/A,FALSE,"Amort";#N/A,#N/A,FALSE,"BSass";#N/A,#N/A,FALSE,"Interest"}</definedName>
    <definedName name="wrn.Flash." hidden="1">{#N/A,#N/A,FALSE,"JKFLASH2";#N/A,#N/A,FALSE,"Page 4";#N/A,#N/A,FALSE,"page 3"}</definedName>
    <definedName name="wrn.forecast." hidden="1">{#N/A,#N/A,FALSE,"model"}</definedName>
    <definedName name="wrn.Forecast._.Package." hidden="1">{"Five Yr Summ",#N/A,FALSE,"5Yr Summ";"Annual Comp",#N/A,FALSE,"Comp";"Amt to Go",#N/A,FALSE,"Comp";"Go Vs. Go",#N/A,FALSE,"Comp";"Cur. Mo. Impact",#N/A,FALSE,"Reconcile";"FC Changes",#N/A,FALSE,"Reconcile";"With Actuals",#N/A,FALSE,"Reconcile";"Comments",#N/A,FALSE,"Comments";"Annnual",#N/A,FALSE,"Annual";"Operating",#N/A,FALSE,"Operat";"Channels",#N/A,FALSE,"Channels";"Subscriber Info",#N/A,FALSE,"Subs"}</definedName>
    <definedName name="wrn.forecast2" hidden="1">{#N/A,#N/A,FALSE,"model"}</definedName>
    <definedName name="wrn.forecastassumptions." hidden="1">{#N/A,#N/A,FALSE,"model"}</definedName>
    <definedName name="wrn.forecastassumptions2" hidden="1">{#N/A,#N/A,FALSE,"model"}</definedName>
    <definedName name="wrn.forecastROIC." hidden="1">{#N/A,#N/A,FALSE,"model"}</definedName>
    <definedName name="wrn.forecastROIC2" hidden="1">{#N/A,#N/A,FALSE,"model"}</definedName>
    <definedName name="wrn.forms." hidden="1">{#N/A,#N/A,FALSE,"Set-Up";#N/A,#N/A,FALSE,"Comparison";#N/A,#N/A,FALSE,"AR";#N/A,#N/A,FALSE,"Inv";#N/A,#N/A,FALSE,"Concentrations";#N/A,#N/A,FALSE,"Past Dues";#N/A,#N/A,FALSE,"Trends";#N/A,#N/A,FALSE,"AR Trends";#N/A,#N/A,FALSE,"Inv Trends"}</definedName>
    <definedName name="wrn.FORXCOB." hidden="1">{#N/A,#N/A,FALSE,"FORXCOB"}</definedName>
    <definedName name="wrn.Freq_Res." hidden="1">{#N/A,#N/A,TRUE,"FR_HC";#N/A,#N/A,TRUE,"FR_REST";#N/A,#N/A,TRUE,"FR_RETA";#N/A,#N/A,TRUE,"FR_TECSOF";#N/A,#N/A,TRUE,"FR_NETTEC";#N/A,#N/A,TRUE,"FR_CLISER"}</definedName>
    <definedName name="wrn.FUEL." hidden="1">{#N/A,#N/A,TRUE,"TOTALS";#N/A,#N/A,TRUE,"COATBRIDGE";#N/A,#N/A,TRUE,"LEEDS";#N/A,#N/A,TRUE,"CLEVELAND";#N/A,#N/A,TRUE,"CARDIFF";#N/A,#N/A,TRUE,"SOUTHAMPTON";#N/A,#N/A,TRUE,"MANCHESTER";#N/A,#N/A,TRUE,"LIVERPOOL";#N/A,#N/A,TRUE,"BIRMINGHAM"}</definedName>
    <definedName name="wrn.Full." hidden="1">{"Summary",#N/A,TRUE,"Sheet1";"Returns",#N/A,TRUE,"Sheet1";"IS",#N/A,TRUE,"Sheet1";"BS",#N/A,TRUE,"Sheet1";"CF",#N/A,TRUE,"Sheet1";"Cover6",#N/A,TRUE,"Sheet1";"WC7",#N/A,TRUE,"Sheet1";"Debt8",#N/A,TRUE,"Sheet1";"Tax9",#N/A,TRUE,"Sheet1"}</definedName>
    <definedName name="wrn.Full._.Latest." hidden="1">{#N/A,#N/A,FALSE,"Pres.";#N/A,#N/A,FALSE,"P &amp; L - U.s.a.";#N/A,#N/A,FALSE,"P &amp; L - Forte";#N/A,#N/A,FALSE,"Revenue";#N/A,#N/A,FALSE,"Expenses";#N/A,#N/A,FALSE,"Payroll";#N/A,#N/A,FALSE,"Non-Op Reporting";#N/A,#N/A,FALSE,"Non-Op Bank"}</definedName>
    <definedName name="wrn.Full._.model." hidden="1">{#N/A,#N/A,TRUE,"Cover sheet";#N/A,#N/A,TRUE,"INPUTS";#N/A,#N/A,TRUE,"OUTPUTS";#N/A,#N/A,TRUE,"VALUATION"}</definedName>
    <definedName name="wrn.Full._.Set." hidden="1">{#N/A,#N/A,FALSE,"Pg. Garde";#N/A,#N/A,FALSE,"CONSO PL";#N/A,#N/A,FALSE,"CONSO-PL ROOMS";#N/A,#N/A,FALSE,"CONSO-MKT";#N/A,#N/A,FALSE,"CONSO- F&amp;B";#N/A,#N/A,FALSE,"CONSO-OI";#N/A,#N/A,FALSE,"CONSO - A &amp; G  -  Mktg";#N/A,#N/A,FALSE,"CONSO-ENG  -  Non Op."}</definedName>
    <definedName name="wrn.Funnel._.Report." hidden="1">{#N/A,#N/A,FALSE,"funnel";#N/A,#N/A,FALSE,"AE Summary";#N/A,#N/A,FALSE,"Product Summary"}</definedName>
    <definedName name="wrn.Funnels." hidden="1">{#N/A,#N/A,FALSE,"Closed  April ";#N/A,#N/A,FALSE,"Open  April"}</definedName>
    <definedName name="wrn.FW._.2000." hidden="1">{"Actuals 2000",#N/A,FALSE,"FW"}</definedName>
    <definedName name="wrn.FW._.2001." hidden="1">{"Budget 2001",#N/A,FALSE,"FW"}</definedName>
    <definedName name="wrn.FY95Combined." hidden="1">{"FY95_Combined",#N/A,FALSE,"MTHFCST4"}</definedName>
    <definedName name="wrn.gary" hidden="1">{#N/A,#N/A,TRUE,"Tar-Ass";#N/A,#N/A,TRUE,"Tar-Ass LBO";#N/A,#N/A,TRUE,"LBO Ret";#N/A,#N/A,TRUE,"Tar-BS LBO";#N/A,#N/A,TRUE,"Tar-IS LBO";#N/A,#N/A,TRUE,"Tar-CF LBO";#N/A,#N/A,TRUE,"Tar-Debt LBO";#N/A,#N/A,TRUE,"Tar-Int LBO";#N/A,#N/A,TRUE,"Tar-Taxes LBO";#N/A,#N/A,TRUE,"Tar-Val LBO"}</definedName>
    <definedName name="wrn.GEER_report." hidden="1">{#N/A,#N/A,FALSE,"Table_Ass.";#N/A,#N/A,FALSE,"# of cust";#N/A,#N/A,FALSE,"Res_Report";#N/A,#N/A,FALSE,"Income Statement";"Qtr Cust",#N/A,FALSE,"Qtrly Proj"}</definedName>
    <definedName name="wrn.GENERAL." hidden="1">{#N/A,#N/A,TRUE,"Summary";"GEN",#N/A,TRUE,"GENERAL 10024102";"CHQ",#N/A,TRUE,"Cheque  10024110";"REV",#N/A,TRUE,"Revenue";"MCB",#N/A,TRUE,"MCBCAMM";"DEP",#N/A,TRUE,"Deposits"}</definedName>
    <definedName name="wrn.General._.OTC." hidden="1">{#N/A,#N/A,FALSE,"Title Page (3)";#N/A,#N/A,FALSE,"YTD - OTC";#N/A,#N/A,FALSE,"MTH - OTC"}</definedName>
    <definedName name="wrn.General._.Pharm." hidden="1">{#N/A,#N/A,FALSE,"Title Page (2)";#N/A,#N/A,FALSE,"YTD - Pharm";#N/A,#N/A,FALSE,"MTH - Pharm"}</definedName>
    <definedName name="wrn.General._.Total." hidden="1">{#N/A,#N/A,FALSE,"Title Page (4)";#N/A,#N/A,FALSE,"YTD - Total";#N/A,#N/A,FALSE,"MTH - Total"}</definedName>
    <definedName name="wrn.Geral." hidden="1">{#N/A,#N/A,FALSE,"Relatórios";"Vendas e Custos",#N/A,FALSE,"Vendas e Custos";"Premissas",#N/A,FALSE,"Premissas";"Projeções",#N/A,FALSE,"Projeções";"Dolar",#N/A,FALSE,"Dolar";"Original",#N/A,FALSE,"Original e UFIR"}</definedName>
    <definedName name="wrn.GGR._.Network._.Exhibit." hidden="1">{"Network Summary",#N/A,TRUE,"Summary";"Piping Summary",#N/A,TRUE," Piping";"Meters Summary",#N/A,TRUE,"Meters &amp; Connections";"Connections Summary",#N/A,TRUE,"Meters &amp; Connections";"Stations Summary",#N/A,TRUE,"Stations Pivot"}</definedName>
    <definedName name="wrn.GGR._.Network._.Exhibit.a" hidden="1">{"Network Summary",#N/A,TRUE,"Summary";"Piping Summary",#N/A,TRUE," Piping";"Meters Summary",#N/A,TRUE,"Meters &amp; Connections";"Connections Summary",#N/A,TRUE,"Meters &amp; Connections";"Stations Summary",#N/A,TRUE,"Stations Pivot"}</definedName>
    <definedName name="wrn.Global._.Sourcing._.Reports." hidden="1">{#N/A,#N/A,FALSE,"GS_SCH_A";#N/A,#N/A,FALSE,"GS_SCH_B";#N/A,#N/A,FALSE,"GS_SCH_C"}</definedName>
    <definedName name="wrn.Group." hidden="1">{#N/A,#N/A,FALSE,"Summary";#N/A,#N/A,FALSE,"Projections";#N/A,#N/A,FALSE,"Debt Schedule";#N/A,#N/A,FALSE,"Mayline Sales Group";#N/A,#N/A,FALSE,"Sales Groups";#N/A,#N/A,FALSE,"Operating Expenses";#N/A,#N/A,FALSE,"Depreciation";#N/A,#N/A,FALSE,"Balance Sheet";#N/A,#N/A,FALSE,"Working Capital";#N/A,#N/A,FALSE,"Addbacks"}</definedName>
    <definedName name="wrn.gth." hidden="1">{#N/A,#N/A,FALSE,"Title Page";#N/A,#N/A,FALSE,"Summary Sheet"}</definedName>
    <definedName name="wrn.Headcount._.Review." hidden="1">{"Headcounts",#N/A,FALSE,"Campaign Results"}</definedName>
    <definedName name="wrn.Headcount._.Review._1" hidden="1">{"Headcounts",#N/A,FALSE,"Campaign Results"}</definedName>
    <definedName name="wrn.HEAT." hidden="1">{#N/A,#N/A,FALSE,"Heat";#N/A,#N/A,FALSE,"DCF";#N/A,#N/A,FALSE,"LBO";#N/A,#N/A,FALSE,"A";#N/A,#N/A,FALSE,"C";#N/A,#N/A,FALSE,"impd";#N/A,#N/A,FALSE,"Accr-Dilu"}</definedName>
    <definedName name="wrn.HIG." hidden="1">{#N/A,#N/A,FALSE,"Cover";"bs",#N/A,FALSE,"Final_Reports";"soo",#N/A,FALSE,"Final_Reports";"socf",#N/A,FALSE,"Final_Reports";"sose",#N/A,FALSE,"Final_Reports";"bs_by_month",#N/A,FALSE,"Final_Reports";"soo_by_month",#N/A,FALSE,"Final_Reports";"socf_by_month",#N/A,FALSE,"Final_Reports";#N/A,#N/A,FALSE,"Variance";"kpi",#N/A,FALSE,"KPI"}</definedName>
    <definedName name="wrn.High._.Level." hidden="1">{"COMP",#N/A,FALSE,"Comp";"SUMMARY",#N/A,FALSE,"5Yr Summ";"allocations",#N/A,FALSE,"W_O NY Alloc";"PAGE ONE",#N/A,FALSE,"Annual";"PAGE TWO",#N/A,FALSE,"Annual"}</definedName>
    <definedName name="wrn.HISTORICO." hidden="1">{#N/A,#N/A,FALSE,"balnc_hist";#N/A,#N/A,FALSE,"G&amp;P-HIST";#N/A,#N/A,FALSE,"PATRI_HIST";#N/A,#N/A,FALSE,"FLUJ_HIST"}</definedName>
    <definedName name="wrn.historicos." hidden="1">{#N/A,#N/A,FALSE,"Activo_Hist";#N/A,#N/A,FALSE,"Pasivo_Hist";#N/A,#N/A,FALSE,"Ganan_Perd_Hist";#N/A,#N/A,FALSE,"Patrimonio_Hist";#N/A,#N/A,FALSE,"Flujo_Hist"}</definedName>
    <definedName name="wrn.históricos." hidden="1">{#N/A,#N/A,FALSE,"balnc_hist";#N/A,#N/A,FALSE,"G&amp;P-HIST";#N/A,#N/A,FALSE,"PATRI_HIST";#N/A,#N/A,FALSE,"FLUJ_HIST"}</definedName>
    <definedName name="wrn.history." hidden="1">{#N/A,#N/A,FALSE,"model"}</definedName>
    <definedName name="wrn.history2" hidden="1">{#N/A,#N/A,FALSE,"model"}</definedName>
    <definedName name="wrn.histROIC." hidden="1">{#N/A,#N/A,FALSE,"model"}</definedName>
    <definedName name="wrn.histROIC2" hidden="1">{#N/A,#N/A,FALSE,"model"}</definedName>
    <definedName name="wrn.HQA5._.OUTLOOK." hidden="1">{"2001",#N/A,FALSE,"HQ";"2002",#N/A,FALSE,"HQ"}</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hidden="1">{#N/A,#N/A,FALSE,"HuscoCombined-Summ";#N/A,#N/A,FALSE,"HuscoCombined-Income";#N/A,#N/A,FALSE,"HuscoCombined-Offering";#N/A,#N/A,FALSE,"Husco-Income";#N/A,#N/A,FALSE,"TargetEngineer";#N/A,#N/A,FALSE,"TargetAcqCalc";#N/A,#N/A,FALSE,"Husco-Acq"}</definedName>
    <definedName name="wrn.IB." hidden="1">{#N/A,#N/A,FALSE,"final"}</definedName>
    <definedName name="wrn.IB._1" hidden="1">{#N/A,#N/A,FALSE,"final"}</definedName>
    <definedName name="wrn.IBCQRT." hidden="1">{#N/A,#N/A,FALSE,"SUM";#N/A,#N/A,FALSE,"LARGE.L";#N/A,#N/A,FALSE,"WC";#N/A,#N/A,FALSE,"AL";#N/A,#N/A,FALSE,"BORNHUETTER";#N/A,#N/A,FALSE,"ULT-WC";#N/A,#N/A,FALSE,"ULT-GL";#N/A,#N/A,FALSE,"ULT-AL";#N/A,#N/A,FALSE,"ULT-COMP";#N/A,#N/A,FALSE,"ULT-COMP (2)";#N/A,#N/A,FALSE,"ACC-COMP";#N/A,#N/A,FALSE,"ACC-COMP (2)";#N/A,#N/A,FALSE,"IBNR-COMP";#N/A,#N/A,FALSE,"IBNR-COMP (2)"}</definedName>
    <definedName name="wrn.icem." hidden="1">{#N/A,#N/A,FALSE,"Exb 2";#N/A,#N/A,FALSE,"Exb 3(a)";#N/A,#N/A,FALSE,"WACC";#N/A,#N/A,FALSE,"Exh 4(a)";#N/A,#N/A,FALSE,"Exh 4(b)";#N/A,#N/A,FALSE,"Exb 5(a)";#N/A,#N/A,FALSE,"Exb 5(b)"}</definedName>
    <definedName name="wrn.ICP." hidden="1">{#N/A,#N/A,FALSE,"ICP Europa";#N/A,#N/A,FALSE,"ICP Francia";#N/A,#N/A,FALSE,"ICP Oriente";#N/A,#N/A,FALSE,"ICP Giappone";#N/A,#N/A,FALSE,"ICP Korea";#N/A,#N/A,FALSE,"ICP Riepilogo"}</definedName>
    <definedName name="wrn.IMPRIME." hidden="1">{#N/A,#N/A,FALSE,"resumen";#N/A,#N/A,FALSE,"DETALLE GENERAL";#N/A,#N/A,FALSE,"DETALLE RETENCIONES DESDE 01-97"}</definedName>
    <definedName name="wrn.Imprimir._.Todos." hidden="1">{#N/A,#N/A,FALSE,"ACTIVO";#N/A,#N/A,FALSE,"PASIVO";#N/A,#N/A,FALSE,"RESULTAD_AJUS";#N/A,#N/A,FALSE,"PATRIMONIO_AJUS";#N/A,#N/A,FALSE,"FLUJO_AJUS";#N/A,#N/A,FALSE,"Activo_Hist";#N/A,#N/A,FALSE,"Pasivo_Hist";#N/A,#N/A,FALSE,"Ganan_Perd_Hist";#N/A,#N/A,FALSE,"Patrimonio_Hist";#N/A,#N/A,FALSE,"Flujo_Hist"}</definedName>
    <definedName name="wrn.Income." hidden="1">{#N/A,#N/A,TRUE,"Income";#N/A,#N/A,TRUE,"IncomeDetail";#N/A,#N/A,TRUE,"Balance";#N/A,#N/A,TRUE,"BalDetail"}</definedName>
    <definedName name="wrn.Income._.Detail." hidden="1">{#N/A,#N/A,FALSE,"Income";#N/A,#N/A,FALSE,"Cost of Goods Sold";#N/A,#N/A,FALSE,"Other Costs";#N/A,#N/A,FALSE,"Other Income";#N/A,#N/A,FALSE,"Taxes";#N/A,#N/A,FALSE,"Other Deductions";#N/A,#N/A,FALSE,"Compensation of Officers"}</definedName>
    <definedName name="wrn.Income._.Detail._1" hidden="1">{#N/A,#N/A,FALSE,"Income";#N/A,#N/A,FALSE,"Cost of Goods Sold";#N/A,#N/A,FALSE,"Other Costs";#N/A,#N/A,FALSE,"Other Income";#N/A,#N/A,FALSE,"Taxes";#N/A,#N/A,FALSE,"Other Deductions";#N/A,#N/A,FALSE,"Compensation of Officers"}</definedName>
    <definedName name="wrn.Income._.Detail._2" hidden="1">{#N/A,#N/A,FALSE,"Income";#N/A,#N/A,FALSE,"Cost of Goods Sold";#N/A,#N/A,FALSE,"Other Costs";#N/A,#N/A,FALSE,"Other Income";#N/A,#N/A,FALSE,"Taxes";#N/A,#N/A,FALSE,"Other Deductions";#N/A,#N/A,FALSE,"Compensation of Officers"}</definedName>
    <definedName name="wrn.Individual._.Port._.sheets." hidden="1">{"Total",#N/A,FALSE,"IndivPort";"Tilbury",#N/A,FALSE,"IndivPort";"Purfleet",#N/A,FALSE,"IndivPort";"Seaforth",#N/A,FALSE,"IndivPort";"Repo",#N/A,FALSE,"IndivPort";"Alcan",#N/A,FALSE,"IndivPort";"Bulk",#N/A,FALSE,"IndivPort";"Thamesport",#N/A,FALSE,"IndivPort";"Soton",#N/A,FALSE,"IndivPort";"Felixstowe",#N/A,FALSE,"IndivPort"}</definedName>
    <definedName name="wrn.Industry.xls." hidden="1">{#N/A,#N/A,FALSE,"Earnings";#N/A,#N/A,FALSE,"Overview";#N/A,#N/A,FALSE,"Summary";#N/A,#N/A,FALSE,"Summary II";#N/A,#N/A,FALSE,"R&amp;D";#N/A,#N/A,FALSE,"R&amp;D Forecast";#N/A,#N/A,FALSE,"Tax Adj";#N/A,#N/A,FALSE,"Goodwill";#N/A,#N/A,FALSE,"FX ";#N/A,#N/A,FALSE,"Consolidation";#N/A,#N/A,FALSE,"Provisions"}</definedName>
    <definedName name="wrn.Infectious._.Diseases." hidden="1">{#N/A,#N/A,FALSE,"Anti";#N/A,#N/A,FALSE,"Cefa";#N/A,#N/A,FALSE,"Ceph";#N/A,#N/A,FALSE,"Cefp";#N/A,#N/A,FALSE,"Cefe";#N/A,#N/A,FALSE,"Pens";#N/A,#N/A,FALSE,"Ampi";#N/A,#N/A,FALSE,"Amox";#N/A,#N/A,FALSE,"Isox";#N/A,#N/A,FALSE,"Aztr";#N/A,#N/A,FALSE,"Videx";#N/A,#N/A,FALSE,"Zerit"}</definedName>
    <definedName name="wrn.info." hidden="1">{#N/A,#N/A,FALSE,"IT_Summary";#N/A,#N/A,FALSE,"Renaissance";#N/A,#N/A,FALSE,"Intermetrics";#N/A,#N/A,FALSE,"Systems";#N/A,#N/A,FALSE,"IMI";#N/A,#N/A,FALSE,"Landmark";#N/A,#N/A,FALSE,"Rational";#N/A,#N/A,FALSE,"AGS";#N/A,#N/A,FALSE,"GE"}</definedName>
    <definedName name="wrn.ING." hidden="1">{"bs-ING",#N/A,FALSE,"ING Reports";"soo-ING",#N/A,FALSE,"ING Reports";"socf-ING",#N/A,FALSE,"ING Reports"}</definedName>
    <definedName name="wrn.Input._.and._.Cash._.Flow." hidden="1">{"print area 10yr",#N/A,FALSE,"Input";"print area 10yr cash flow",#N/A,FALSE,"TICA_EC"}</definedName>
    <definedName name="wrn.Input._.only." hidden="1">{"print area 10yr",#N/A,FALSE,"Input"}</definedName>
    <definedName name="wrn.Inputs._.and._.detail._.calculations." hidden="1">{#N/A,#N/A,TRUE,"Revenue &amp; Direct Expense";#N/A,#N/A,TRUE,"Indirect Expense";#N/A,#N/A,TRUE,"Assumptions";#N/A,#N/A,TRUE,"Headcount Inputs";#N/A,#N/A,TRUE,"Markets";#N/A,#N/A,TRUE,"Colocation";#N/A,#N/A,TRUE,"Demographics";#N/A,#N/A,TRUE,"ILEC Rates"}</definedName>
    <definedName name="wrn.Integral." hidden="1">{#N/A,#N/A,FALSE,"Holding";#N/A,#N/A,FALSE,"Acomp";#N/A,#N/A,FALSE,"Dre_ger";#N/A,#N/A,FALSE,"Atividade";#N/A,#N/A,FALSE,"Balancete"}</definedName>
    <definedName name="wrn.INTEGRATED._.SERV.._.ALL._.SCH.." hidden="1">{"INTEGRATED SERV. BUDGET ASSUM.",#N/A,FALSE,"INTEGRATED SERVICES";"INTEGRATED SERV MAJOR EXP.",#N/A,FALSE,"INTEGRATED SERVICES";"INTEGRATED SERV SCH1",#N/A,FALSE,"INTEGRATED SERVICES";"INTEGRATED SERV SCH2",#N/A,FALSE,"INTEGRATED SERVICES"}</definedName>
    <definedName name="wrn.INTEREST._.PHASING._.96_7." hidden="1">{#N/A,#N/A,FALSE,"Interest Phasing 96_7"}</definedName>
    <definedName name="wrn.INTERNAL._.REPORTS." hidden="1">{"capex",#N/A,FALSE,"CAPEX RECAP";"asset disposals",#N/A,FALSE,"ASSET DISPOSITIONS";#N/A,#N/A,FALSE,"G&amp;A by Month";#N/A,#N/A,FALSE,"G&amp;A Compare";#N/A,#N/A,FALSE,"G&amp;A Month Only Compare"}</definedName>
    <definedName name="wrn.INTL._.2000." hidden="1">{"Actuals 2000",#N/A,FALSE,"INTL"}</definedName>
    <definedName name="wrn.INTL._.2001." hidden="1">{"Budget 2001",#N/A,FALSE,"INTL"}</definedName>
    <definedName name="wrn.Inventories." hidden="1">{#N/A,#N/A,FALSE,"Presentation by Unit";#N/A,#N/A,FALSE,"Presentation by BD";#N/A,#N/A,FALSE,"Presentation Split by Biggest U";#N/A,#N/A,FALSE,"Presentation Split by Area";#N/A,#N/A,FALSE,"Presentation Split by BD"}</definedName>
    <definedName name="wrn.Investment._.Summary." hidden="1">{#N/A,#N/A,TRUE,"Summary";#N/A,#N/A,TRUE,"Financials";#N/A,#N/A,TRUE,"Assumptions";#N/A,#N/A,TRUE,"Pro Forma";#N/A,#N/A,TRUE,"Debt";#N/A,#N/A,TRUE,"Amortization";#N/A,#N/A,TRUE,"GG Returns"}</definedName>
    <definedName name="wrn.Investors." hidden="1">{#N/A,#N/A,TRUE,"FEA_SUMMARY (2)";"Investors_Financials",#N/A,TRUE,"FEA_Financials";"Investors_Personnel",#N/A,TRUE,"Personnel_Assumptions"}</definedName>
    <definedName name="wrn.ipovalue." hidden="1">{#N/A,#N/A,FALSE,"puboff";#N/A,#N/A,FALSE,"valuation";#N/A,#N/A,FALSE,"finanalsis";#N/A,#N/A,FALSE,"split";#N/A,#N/A,FALSE,"ownership"}</definedName>
    <definedName name="wrn.IRENDA." hidden="1">{#N/A,#N/A,FALSE,"IRENDA"}</definedName>
    <definedName name="wrn.is." hidden="1">{#N/A,#N/A,FALSE,"EPDCCon"}</definedName>
    <definedName name="wrn.IS._.Highlights._.by._.Business._.Area." hidden="1">{#N/A,#N/A,FALSE,"CEP IS";#N/A,#N/A,FALSE,"CTS IS";#N/A,#N/A,FALSE,"LHP IS";#N/A,#N/A,FALSE,"LVP IS";#N/A,#N/A,FALSE,"Consol IS"}</definedName>
    <definedName name="wrn.is.new" hidden="1">{#N/A,#N/A,FALSE,"EPDCCon"}</definedName>
    <definedName name="wrn.ISAnnualModel." hidden="1">{"AnnModel",#N/A,FALSE,"IS"}</definedName>
    <definedName name="wrn.ISCG._.model." hidden="1">{#N/A,#N/A,FALSE,"Second";#N/A,#N/A,FALSE,"ownership";#N/A,#N/A,FALSE,"Valuation";#N/A,#N/A,FALSE,"Eqiv";#N/A,#N/A,FALSE,"Mults";#N/A,#N/A,FALSE,"ISCG Graphics"}</definedName>
    <definedName name="wrn.ISQtrModel." hidden="1">{"QtrModel",#N/A,FALSE,"IS"}</definedName>
    <definedName name="wrn.IVTI_Rep." hidden="1">{#N/A,#N/A,FALSE,"Title Page";#N/A,#N/A,FALSE,"Summary Sheet";#N/A,#N/A,FALSE,"Fiscal Year Income Statement";#N/A,#N/A,FALSE,"Valuation Summary";#N/A,#N/A,FALSE,"Comps with IVT";#N/A,#N/A,FALSE,"Comps without IVT"}</definedName>
    <definedName name="wrn.jan." hidden="1">{#N/A,#N/A,FALSE,"Jan"}</definedName>
    <definedName name="wrn.jcbsum." hidden="1">{#N/A,#N/A,FALSE,"Finstmts";#N/A,#N/A,FALSE,"Lost Revenue";#N/A,#N/A,FALSE,"Ratios"}</definedName>
    <definedName name="wrn.jim." hidden="1">{"Inc_standard",#N/A,TRUE,"Inc"}</definedName>
    <definedName name="wrn.jim._1" hidden="1">{"Inc_standard",#N/A,TRUE,"Inc"}</definedName>
    <definedName name="wrn.JODM._.Graphs." hidden="1">{"graph",#N/A,FALSE,"WWJU";"graph",#N/A,FALSE,"WWSEM";"graph",#N/A,FALSE,"GOMJU";"graph",#N/A,FALSE,"GOMSEM";"graph",#N/A,FALSE,"NSJU";"graph",#N/A,FALSE,"NSSEM";"graph",#N/A,FALSE,"WAJU";"graph",#N/A,FALSE,"STOCKPRI";"graph",#N/A,FALSE,"CFTEV";"graph",#N/A,FALSE,"NAV-RCV";"graph",#N/A,FALSE,"CRUDEWW"}</definedName>
    <definedName name="wrn.Jury." hidden="1">{#N/A,#N/A,FALSE,"Year";#N/A,#N/A,FALSE,"AC Fiscal Year";#N/A,#N/A,FALSE,"Hourly Rate By Activity";#N/A,#N/A,FALSE,"Hourly Rate By Custom Resource";#N/A,#N/A,FALSE,"Sensitivity Analysis";#N/A,#N/A,FALSE,"Overall Staffing Review"}</definedName>
    <definedName name="wrn.JV._.Budget._.Summary." hidden="1">{#N/A,#N/A,FALSE,"10yr Plan Inputs";#N/A,#N/A,FALSE,"10yr Plan Results";#N/A,#N/A,FALSE,"JV Cost Splits";#N/A,#N/A,FALSE,"JV Variable Costs";#N/A,#N/A,FALSE,"JV Fixed Costs";#N/A,#N/A,FALSE,"Dow Alt Cost 98";#N/A,#N/A,FALSE,"Case Summary"}</definedName>
    <definedName name="wrn.k" hidden="1">{#N/A,#N/A,FALSE,"AD_Purchase";#N/A,#N/A,FALSE,"Credit";#N/A,#N/A,FALSE,"PF Acquisition";#N/A,#N/A,FALSE,"PF Offering"}</definedName>
    <definedName name="wrn.Key._.Pages." hidden="1">{#N/A,#N/A,TRUE,"Projection Summary ";#N/A,#N/A,TRUE,"Adjustment Summary ";#N/A,#N/A,TRUE,"Pharmacy Rates";#N/A,#N/A,TRUE,"Plan Options";#N/A,#N/A,TRUE,"Employee &amp; Member counts";#N/A,#N/A,TRUE,"Network Savings";#N/A,#N/A,TRUE,"Penetration";#N/A,#N/A,TRUE,"Plan Types";#N/A,#N/A,TRUE,"Specific Stop Loss";#N/A,#N/A,TRUE,"Ongoing Large Claimants";#N/A,#N/A,TRUE,"Fushia Information";#N/A,#N/A,TRUE,"Clinical Mgmt Utilization"}</definedName>
    <definedName name="wrn.LAST._.YEAR." hidden="1">{#N/A,#N/A,FALSE,"lst-year";#N/A,#N/A,FALSE,"MSEGLY";#N/A,#N/A,FALSE,"PL-ROOM-LY";#N/A,#N/A,FALSE,"f&amp;b-ly";#N/A,#N/A,FALSE,"OI-LY";#N/A,#N/A,FALSE,"ENG-LY";#N/A,#N/A,FALSE,"AD-LY"}</definedName>
    <definedName name="wrn.LBO._.Summary." hidden="1">{"LBO Summary",#N/A,FALSE,"Summary"}</definedName>
    <definedName name="wrn.LBO._.Summary.new" hidden="1">{"LBO Summary",#N/A,FALSE,"Summary"}</definedName>
    <definedName name="wrn.LDM." hidden="1">{"MRA IS",#N/A,FALSE,"MRA - IS";"MRA BS",#N/A,FALSE,"MRA - BS";"MRA Detail IS",#N/A,FALSE,"MRA - Detail IS";"MRA Detail IS Supplemental Info",#N/A,FALSE,"MRA - Detail IS";"MRA Monthly 1999",#N/A,FALSE,"MRA Monthly";"MRA Monthly IS 1998",#N/A,FALSE,"MRA Monthly";"MRA Monthly IS 1997",#N/A,FALSE,"MRA Monthly"}</definedName>
    <definedName name="wrn.Leasing." hidden="1">{"CODA",#N/A,FALSE,"Accrued Interest";#N/A,#N/A,FALSE,"Trend";"Repayment",#N/A,FALSE,"Accrued Interest";"Period Liability",#N/A,FALSE,"Periods"}</definedName>
    <definedName name="wrn.LM._.Gear." hidden="1">{"LM Gear IS",#N/A,FALSE,"LM Gear - IS";"LM Gear BS",#N/A,FALSE,"LM Gear BS";"LM Gear Detail IS",#N/A,FALSE,"LM Gear - Detail IS";"LM Gear Detail IS Supplemental Info",#N/A,FALSE,"LM Gear - Detail IS";"LM Gear Monthly 1999",#N/A,FALSE,"LM Gear Monthly";"LM Gear Monthly 1998",#N/A,FALSE,"LM Gear Monthly";"LM Gear Monthly 1997",#N/A,FALSE,"LM Gear Monthly"}</definedName>
    <definedName name="wrn.Long._.Report." hidden="1">{#N/A,#N/A,TRUE,"Cover";#N/A,#N/A,TRUE,"Header (ld)";#N/A,#N/A,TRUE,"T&amp;O By Region";#N/A,#N/A,TRUE,"Region Charts ";#N/A,#N/A,TRUE,"T&amp;O London";#N/A,#N/A,TRUE,"AD Report";#N/A,#N/A,TRUE,"Var by OU"}</definedName>
    <definedName name="wrn.Long._.Report.a" hidden="1">{#N/A,#N/A,TRUE,"Cover";#N/A,#N/A,TRUE,"Header (ld)";#N/A,#N/A,TRUE,"T&amp;O By Region";#N/A,#N/A,TRUE,"Region Charts ";#N/A,#N/A,TRUE,"T&amp;O London";#N/A,#N/A,TRUE,"AD Report";#N/A,#N/A,TRUE,"Var by OU"}</definedName>
    <definedName name="wrn.LONG._.TERM._.INCENTIVE." hidden="1">{#N/A,#N/A,FALSE,"Scenario Summary"}</definedName>
    <definedName name="wrn.main." hidden="1">{#N/A,#N/A,FALSE,"Finstmts";#N/A,#N/A,FALSE,"O&amp;M and Cap";#N/A,#N/A,FALSE,"Fuel";#N/A,#N/A,FALSE,"Gen Dat";#N/A,#N/A,FALSE,"Lost Revenue";#N/A,#N/A,FALSE,"Ratios"}</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_.PL." hidden="1">{#N/A,#N/A,FALSE,"Conso"}</definedName>
    <definedName name="wrn.Maine." hidden="1">{"Assumptions",#N/A,TRUE,"Assumptions";"Income",#N/A,TRUE,"Income";"Balance",#N/A,TRUE,"Balance"}</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NAGEMENT._.REPORT." hidden="1">{#N/A,#N/A,TRUE,"ALL RIGS (2)";#N/A,#N/A,TRUE,"JACKUPS 2";#N/A,#N/A,TRUE,"SEMIS 2";#N/A,#N/A,TRUE,"LABOUR C 2";#N/A,#N/A,TRUE,"GALAXY 2";#N/A,#N/A,TRUE,"MAGELLAN 2";#N/A,#N/A,TRUE,"MONARCH 2";#N/A,#N/A,TRUE,"MONITOR 2";#N/A,#N/A,TRUE,"BRITANNIA 2";#N/A,#N/A,TRUE,"RIG 135 2";#N/A,#N/A,TRUE,"RIG 140 2";#N/A,#N/A,TRUE,"SKID BASE 2";#N/A,#N/A,TRUE,"ANDREW 2";#N/A,#N/A,TRUE,"AUK 2";#N/A,#N/A,TRUE,"FULMAR 2";#N/A,#N/A,TRUE,"KITTIWAKE 2";#N/A,#N/A,TRUE,"MAGNUS 2";#N/A,#N/A,TRUE,"CLYDE 2";#N/A,#N/A,TRUE,"THISTLE 2";#N/A,#N/A,TRUE,"MILLER 2";#N/A,#N/A,TRUE,"MILLER EQ. 2";#N/A,#N/A,TRUE,"NELSON 2";#N/A,#N/A,TRUE,"NELSON EQ. 2 ";#N/A,#N/A,TRUE,"TIFFANY 2";#N/A,#N/A,TRUE,"TIFFANY EQ. 2";#N/A,#N/A,TRUE,"WS ALL CLIENTS 2"}</definedName>
    <definedName name="wrn.ManPack." hidden="1">{#N/A,#N/A,FALSE,"ReportBS";#N/A,#N/A,FALSE,"ReportCF";#N/A,#N/A,FALSE,"ReportAIOytd"}</definedName>
    <definedName name="wrn.MARKET._.SEG." hidden="1">{#N/A,#N/A,FALSE,"CONSO-MKT"}</definedName>
    <definedName name="wrn.MDB._.ALL._.SCHEDULES." hidden="1">{"MDB BUDGET ASUMPTIONS",#N/A,FALSE,"MDB 97";"MDB MAJOR EXPENDITURES",#N/A,FALSE,"MDB 97";"SCH100 MDB1",#N/A,FALSE,"MDB 97";"SCH 100 MDB2",#N/A,FALSE,"MDB 97"}</definedName>
    <definedName name="wrn.MDS._.ALL._.SCHEDULES." hidden="1">{"MDS BUDGET ASSUMPTIONS",#N/A,FALSE,"MDS 97";"MDS MAJOR EXP",#N/A,FALSE,"MDS 97";"SCH100 MDS",#N/A,FALSE,"MDS 97"}</definedName>
    <definedName name="WRN.MDT._.ALL._.SCHEDULE" hidden="1">{"BUDGET ASSUMPTIONS",#N/A,FALSE,"MDT 97";"MAJOR EXPENDITURES",#N/A,FALSE,"MDT 97";"SCH100 MDT1",#N/A,FALSE,"MDT 97";"SCH100 MDT2",#N/A,FALSE,"MDT 97"}</definedName>
    <definedName name="wrn.MDT._.ALL._.SCHEDULES." hidden="1">{"BUDGET ASSUMPTIONS",#N/A,FALSE,"MDT 97";"MAJOR EXPENDITURES",#N/A,FALSE,"MDT 97";"SCH100 MDT1",#N/A,FALSE,"MDT 97";"SCH100 MDT2",#N/A,FALSE,"MDT 97"}</definedName>
    <definedName name="wrn.merge." hidden="1">{#N/A,#N/A,FALSE,"IPO";#N/A,#N/A,FALSE,"DCF";#N/A,#N/A,FALSE,"LBO";#N/A,#N/A,FALSE,"MULT_VAL";#N/A,#N/A,FALSE,"Status Quo";#N/A,#N/A,FALSE,"Recap"}</definedName>
    <definedName name="wrn.merge.1" hidden="1">{#N/A,#N/A,FALSE,"IPO";#N/A,#N/A,FALSE,"DCF";#N/A,#N/A,FALSE,"LBO";#N/A,#N/A,FALSE,"MULT_VAL";#N/A,#N/A,FALSE,"Status Quo";#N/A,#N/A,FALSE,"Recap"}</definedName>
    <definedName name="wrn.MiniSum." hidden="1">{#N/A,#N/A,TRUE,"Facility-Input";#N/A,#N/A,TRUE,"Graphs";#N/A,#N/A,TRUE,"TOTAL"}</definedName>
    <definedName name="wrn.MOBIL." hidden="1">{"quarter",#N/A,FALSE,"MOB"}</definedName>
    <definedName name="wrn.model." hidden="1">{"page1",#N/A,FALSE,"GIRLBO";"page2",#N/A,FALSE,"GIRLBO";"page3",#N/A,FALSE,"GIRLBO";"page4",#N/A,FALSE,"GIRLBO";"page5",#N/A,FALSE,"GIRLBO"}</definedName>
    <definedName name="wrn.Model2" hidden="1">{"AnnInc",#N/A,TRUE,"Inc";"QtrInc1",#N/A,TRUE,"Inc";"Balance",#N/A,TRUE,"Bal";"Cflow",#N/A,TRUE,"Cash"}</definedName>
    <definedName name="wrn.model3" hidden="1">{"AnnInc",#N/A,TRUE,"Inc";"QtrInc1",#N/A,TRUE,"Inc";"Balance",#N/A,TRUE,"Bal";"Cflow",#N/A,TRUE,"Cash"}</definedName>
    <definedName name="wrn.model8" hidden="1">{"AnnInc",#N/A,TRUE,"Inc";"QtrInc1",#N/A,TRUE,"Inc";"Balance",#N/A,TRUE,"Bal";"Cflow",#N/A,TRUE,"Cash"}</definedName>
    <definedName name="wrn.Modelprint." hidden="1">{#N/A,#N/A,FALSE,"Annual";#N/A,#N/A,FALSE,"Quarterly";#N/A,#N/A,FALSE,"Monthly";#N/A,#N/A,FALSE,"Graphs";#N/A,#N/A,FALSE,"Client Metrics";#N/A,#N/A,FALSE,"Model Drivers";#N/A,#N/A,FALSE,"Balance Sheet";#N/A,#N/A,FALSE,"Cash Flow";#N/A,#N/A,FALSE,"Monthly BS";#N/A,#N/A,FALSE,"Monthly CF";#N/A,#N/A,FALSE,"Wireless Devices";#N/A,#N/A,FALSE,"Service Management";#N/A,#N/A,FALSE,"Handhelds";#N/A,#N/A,FALSE,"Wirless Enablement,Messaging";#N/A,#N/A,FALSE,"UC";#N/A,#N/A,FALSE,"Op Expenses";#N/A,#N/A,FALSE,"InPhonic";#N/A,#N/A,FALSE,"Simplexity";#N/A,#N/A,FALSE,"Reason";#N/A,#N/A,FALSE,"Headcount";#N/A,#N/A,FALSE,"CF Assumptions"}</definedName>
    <definedName name="wrn.Modelprint._1" hidden="1">{#N/A,#N/A,FALSE,"Annual";#N/A,#N/A,FALSE,"Quarterly";#N/A,#N/A,FALSE,"Monthly";#N/A,#N/A,FALSE,"Graphs";#N/A,#N/A,FALSE,"Client Metrics";#N/A,#N/A,FALSE,"Model Drivers";#N/A,#N/A,FALSE,"Balance Sheet";#N/A,#N/A,FALSE,"Cash Flow";#N/A,#N/A,FALSE,"Monthly BS";#N/A,#N/A,FALSE,"Monthly CF";#N/A,#N/A,FALSE,"Wireless Devices";#N/A,#N/A,FALSE,"Service Management";#N/A,#N/A,FALSE,"Handhelds";#N/A,#N/A,FALSE,"Wirless Enablement,Messaging";#N/A,#N/A,FALSE,"UC";#N/A,#N/A,FALSE,"Op Expenses";#N/A,#N/A,FALSE,"InPhonic";#N/A,#N/A,FALSE,"Simplexity";#N/A,#N/A,FALSE,"Reason";#N/A,#N/A,FALSE,"Headcount";#N/A,#N/A,FALSE,"CF Assumptions"}</definedName>
    <definedName name="wrn.models" hidden="1">{#N/A,#N/A,FALSE,"Summary";#N/A,#N/A,FALSE,"Projections";#N/A,#N/A,FALSE,"Mkt Mults";#N/A,#N/A,FALSE,"DCF";#N/A,#N/A,FALSE,"Accr Dil";#N/A,#N/A,FALSE,"PIC LBO";#N/A,#N/A,FALSE,"MULT10_4";#N/A,#N/A,FALSE,"CBI LBO"}</definedName>
    <definedName name="wrn.Monthly._.Detail._.Report." hidden="1">{"Monthly Detail",#N/A,FALSE,"Direct Ship Fcst"}</definedName>
    <definedName name="wrn.Monthly._.Report." hidden="1">{#N/A,#N/A,FALSE,"Summary Page";#N/A,#N/A,FALSE,"Collections Listing";#N/A,#N/A,FALSE,"Lessee 60 days past due";#N/A,#N/A,FALSE,"Revenues--Lend Base JP Morgan";#N/A,#N/A,FALSE,"JP Morgan Debt Amort Schedule";#N/A,#N/A,FALSE,"Covenant Analysis"}</definedName>
    <definedName name="wrn.MR2000." hidden="1">{"Essbase Retrieve",#N/A,FALSE,"Essbase";"Essbase Data",#N/A,FALSE,"Final Hyp Data";"Hyperion Load",#N/A,FALSE,"Hyperion Load";"Hyperion Verify",#N/A,FALSE,"Verify"}</definedName>
    <definedName name="wrn.MRA." hidden="1">{"MRA IS",#N/A,FALSE,"MRA - IS";"MRA BS",#N/A,FALSE,"MRA - BS";"MRA Detail IS",#N/A,FALSE,"MRA - Detail IS";"MRA Detail IS Supplemental Info",#N/A,FALSE,"MRA - Detail IS";"MRA Monthly 1999",#N/A,FALSE,"MRA Monthly";"MRA Monthly IS 1998",#N/A,FALSE,"MRA Monthly";"MRA Monthly IS 1997",#N/A,FALSE,"MRA Monthly"}</definedName>
    <definedName name="wrn.MSR."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wrn.Munsell." hidden="1">{#N/A,#N/A,FALSE,"Index";#N/A,#N/A,FALSE,"IncStmt";#N/A,#N/A,FALSE,"Ratios";#N/A,#N/A,FALSE,"CashFlows";#N/A,#N/A,FALSE,"Ins1";#N/A,#N/A,FALSE,"Ins2";#N/A,#N/A,FALSE,"SelfFund";#N/A,#N/A,FALSE,"SGA";#N/A,#N/A,FALSE,"Recon";#N/A,#N/A,FALSE,"Earnings";#N/A,#N/A,FALSE,"Earnings (2)";#N/A,#N/A,FALSE,"Stock";#N/A,#N/A,FALSE,"Stock (2)";#N/A,#N/A,FALSE,"PeerRatios";#N/A,#N/A,FALSE,"PeerRanks"}</definedName>
    <definedName name="wrn.nema." hidden="1">{#N/A,#N/A,FALSE,"Distbn Ntwrk";#N/A,#N/A,FALSE,"Workforce";#N/A,#N/A,FALSE,"cur-prod1";#N/A,#N/A,FALSE,"in-proc"}</definedName>
    <definedName name="wrn.new._.print."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wrn.new01.Print"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wrn.newdcf" hidden="1">{#N/A,#N/A,FALSE,"Combo-Ass ";#N/A,#N/A,FALSE,"Combo-AD sum";#N/A,#N/A,FALSE,"Combo-Syn Sens";#N/A,#N/A,FALSE,"Combo-Contr";#N/A,#N/A,FALSE,"Combo-Credit Sum";#N/A,#N/A,FALSE,"Combo-Credit";#N/A,#N/A,FALSE,"Combo-AD";#N/A,#N/A,FALSE,"Combo-AD CF"}</definedName>
    <definedName name="wrn.newest." hidden="1">{#N/A,#N/A,TRUE,"TS";#N/A,#N/A,TRUE,"Combo";#N/A,#N/A,TRUE,"FAIR";#N/A,#N/A,TRUE,"RBC";#N/A,#N/A,TRUE,"xxxx"}</definedName>
    <definedName name="wrn.Newreports." hidden="1">{#N/A,#N/A,FALSE,"Graph";#N/A,#N/A,FALSE,"Graphweeklytot";#N/A,#N/A,FALSE,"SumReport";#N/A,#N/A,FALSE,"SumWeekly";#N/A,#N/A,FALSE,"Rev";#N/A,#N/A,FALSE,"Pay";#N/A,#N/A,FALSE,"MCBaccounts"}</definedName>
    <definedName name="wrn.newreports1" hidden="1">{#N/A,#N/A,FALSE,"Graph";#N/A,#N/A,FALSE,"Graphweeklytot";#N/A,#N/A,FALSE,"SumReport";#N/A,#N/A,FALSE,"SumWeekly";#N/A,#N/A,FALSE,"Rev";#N/A,#N/A,FALSE,"Pay";#N/A,#N/A,FALSE,"MCBaccounts"}</definedName>
    <definedName name="wrn.Novembro." hidden="1">{"Fecha_Novembro",#N/A,FALSE,"FECHAMENTO-2002 ";"Defer_Novembro",#N/A,FALSE,"DIFERIDO";"Pis_Novembro",#N/A,FALSE,"PIS COFINS";"Iss_Novembro",#N/A,FALSE,"ISS"}</definedName>
    <definedName name="wrn.ntfinance." hidden="1">{"Rate",#N/A,TRUE,"SUMMARY";"Ratios",#N/A,TRUE,"Ratios";"BUDGETREVENUE",#N/A,TRUE,"Revenue";"TOTALS",#N/A,TRUE,"DETAIL"}</definedName>
    <definedName name="wrn.OB." hidden="1">{#N/A,#N/A,FALSE,"final"}</definedName>
    <definedName name="wrn.OB._1" hidden="1">{#N/A,#N/A,FALSE,"final"}</definedName>
    <definedName name="wrn.offering." hidden="1">{"nwp1",#N/A,FALSE,"pro forma offering";"first sensitivity",#N/A,FALSE,"pro forma offering";"summary",#N/A,FALSE,"pro forma offering";"ownership",#N/A,FALSE,"pro forma offering";"pf1",#N/A,FALSE,"pro forma offering";"data tables",#N/A,FALSE,"pro forma offering"}</definedName>
    <definedName name="wrn.Oncology." hidden="1">{#N/A,#N/A,FALSE,"Onco";#N/A,#N/A,FALSE,"Taxol";#N/A,#N/A,FALSE,"UFT";#N/A,#N/A,FALSE,"Carb"}</definedName>
    <definedName name="wrn.one." hidden="1">{"page1",#N/A,FALSE,"A";"page2",#N/A,FALSE,"A"}</definedName>
    <definedName name="wrn.ONTK." hidden="1">{#N/A,#N/A,FALSE,"Title Page";#N/A,#N/A,FALSE,"Summary Sheet";#N/A,#N/A,FALSE,"Quarterly Income Statement";#N/A,#N/A,FALSE,"Proforma QTR Income Statement";#N/A,#N/A,FALSE,"Fiscal Year Income Statement";#N/A,#N/A,FALSE,"Valuation Summary";#N/A,#N/A,FALSE,"Comps Without";#N/A,#N/A,FALSE,"Comps With"}</definedName>
    <definedName name="wrn.OPC." hidden="1">{#N/A,#N/A,FALSE,"Duran"}</definedName>
    <definedName name="wrn.OpCostIn." hidden="1">{"OpCostIn Technical",#N/A,FALSE,"Operations Cost Inputs";"OpCostIn V plus F",#N/A,FALSE,"Operations Cost Inputs";"OpCostIn Maint",#N/A,FALSE,"Operations Cost Inputs";"OpCostIn LDs Add Cost",#N/A,FALSE,"Operations Cost Inputs"}</definedName>
    <definedName name="wrn.Opportunity._.Assessment." hidden="1">{#N/A,#N/A,TRUE,"Summary";#N/A,#N/A,TRUE,"Assumptions";#N/A,#N/A,TRUE,"Comparison";#N/A,#N/A,TRUE,"Financials";#N/A,#N/A,TRUE,"Plan v. Act"}</definedName>
    <definedName name="wrn.OpReview." hidden="1">{#N/A,#N/A,TRUE,"Cover";#N/A,#N/A,TRUE,"HH  Bridge";#N/A,#N/A,TRUE,"Reforecast Vs Plan Bridge";#N/A,#N/A,TRUE,"IS Summary Vs. Plan";#N/A,#N/A,TRUE,"IS Summary Vs. Reforecast";#N/A,#N/A,TRUE,"IS Summary Vs. 1999";#N/A,#N/A,TRUE,"HH Month Results";#N/A,#N/A,TRUE,"HH YTD Results";#N/A,#N/A,TRUE,"Summary-Sale by SBE";#N/A,#N/A,TRUE,"Summary-GM by SBE";#N/A,#N/A,TRUE,"Month_GS_Customer";#N/A,#N/A,TRUE,"YTD_GS_Customer";#N/A,#N/A,TRUE,"HH Sales Projection";#N/A,#N/A,TRUE,"Appliances Sales Projection";#N/A,#N/A,TRUE,"Home Products Sales Projection";#N/A,#N/A,TRUE,"Beverages Sales Projection";#N/A,#N/A,TRUE,"HH POS";#N/A,#N/A,TRUE,"EARNED HOURS";#N/A,#N/A,TRUE,"MONTH VARIANCES";#N/A,#N/A,TRUE,"YTD VARIANCES";#N/A,#N/A,TRUE,"SG&amp;A";#N/A,#N/A,TRUE,"E&amp;O-Sales";#N/A,#N/A,TRUE,"E&amp;O-Reserves";#N/A,#N/A,TRUE,"Support Detail E &amp; O Res.";#N/A,#N/A,TRUE,"Inventory Metrix";#N/A,#N/A,TRUE,"Warranty";#N/A,#N/A,TRUE,"Capital Spending";#N/A,#N/A,TRUE,"Metrics";#N/A,#N/A,TRUE,"Sheet1";#N/A,#N/A,TRUE,"Metrics2";#N/A,#N/A,TRUE,"Sheet2";#N/A,#N/A,TRUE,"Forecast Accuracy";#N/A,#N/A,TRUE,"Customer Profitability";#N/A,#N/A,TRUE,"Schedule Attainment";#N/A,#N/A,TRUE,"Supplier Performance"}</definedName>
    <definedName name="wrn.Ops._.Report" hidden="1">{#N/A,#N/A,TRUE,"Summary";#N/A,#N/A,TRUE,"Appliances Summary";#N/A,#N/A,TRUE,"MRC Summary";#N/A,#N/A,TRUE,"Appliances";#N/A,#N/A,TRUE,"Appliances_YTD_Previous Mth";#N/A,#N/A,TRUE,"Mr. Coffee";#N/A,#N/A,TRUE,"MRC_YTD Prev Mth"}</definedName>
    <definedName name="wrn.OTC._.Market._.Report." hidden="1">{#N/A,#N/A,FALSE,"Sales Graph";#N/A,#N/A,FALSE,"BUC Graph";#N/A,#N/A,FALSE,"P&amp;L - YTD"}</definedName>
    <definedName name="wrn.OTHER._.DIRECT._.ALL._.SCHEDULES." hidden="1">{"OTHER D. BUDGET ASSUMPTIONS",#N/A,FALSE,"OTHER DIRECT EXP 97";"OTHER D. MAJOR EXP.",#N/A,FALSE,"OTHER DIRECT EXP 97";"OTHER DIRECT SCH",#N/A,FALSE,"OTHER DIRECT EXP 97"}</definedName>
    <definedName name="wrn.OTHER._.INCOME." hidden="1">{#N/A,#N/A,FALSE,"CONSO-OI"}</definedName>
    <definedName name="wrn.Other._.Pharm." hidden="1">{#N/A,#N/A,FALSE,"Other";#N/A,#N/A,FALSE,"Ace";#N/A,#N/A,FALSE,"Derm"}</definedName>
    <definedName name="wrn.Outlook._.for._.US._.Domestic._.Paging." hidden="1">{"Yearend_units",#N/A,TRUE,"Paging";"Unit_growth",#N/A,TRUE,"Paging";"Yearend_nationwide_units",#N/A,TRUE,"Paging";"nationwide_growth",#N/A,TRUE,"Paging";"ARPU",#N/A,TRUE,"Paging";"paging_industry_revenues",#N/A,TRUE,"Paging";"paging_net_add_breakdown",#N/A,TRUE,"Paging";"paging_churn",#N/A,TRUE,"Paging";"paging_gross_adds",#N/A,TRUE,"Paging"}</definedName>
    <definedName name="wrn.OUTPUT." hidden="1">{"DCF","UPSIDE CASE",FALSE,"Sheet1";"DCF","BASE CASE",FALSE,"Sheet1";"DCF","DOWNSIDE CASE",FALSE,"Sheet1"}</definedName>
    <definedName name="wrn.OUTPUT._1" hidden="1">{#N/A,#N/A,FALSE,"Sales Total"}</definedName>
    <definedName name="wrn.Outubro." hidden="1">{"Fecha_Outubro",#N/A,FALSE,"FECHAMENTO-2002 ";"Defer_Outubro",#N/A,FALSE,"DIFERIDO";"Pis_Outubro",#N/A,FALSE,"PIS COFINS";"Iss_Outubro",#N/A,FALSE,"ISS"}</definedName>
    <definedName name="wrn.OVERALL." hidden="1">{#N/A,#N/A,FALSE,"final"}</definedName>
    <definedName name="wrn.OVERALL._1" hidden="1">{#N/A,#N/A,FALSE,"final"}</definedName>
    <definedName name="wrn.p" hidden="1">{#N/A,#N/A,FALSE,"1";#N/A,#N/A,FALSE,"2";#N/A,#N/A,FALSE,"16 - 17";#N/A,#N/A,FALSE,"18 - 19";#N/A,#N/A,FALSE,"26";#N/A,#N/A,FALSE,"27";#N/A,#N/A,FALSE,"28"}</definedName>
    <definedName name="wrn.P_and_L." hidden="1">{#N/A,#N/A,FALSE,"RMS Base (allocated)";#N/A,#N/A,FALSE,"Humana";#N/A,#N/A,FALSE,"NJRM";#N/A,#N/A,FALSE,"GSNS";#N/A,#N/A,FALSE,"Total"}</definedName>
    <definedName name="wrn.PACKAGE_ROLLUP." hidden="1">{"COMP",#N/A,FALSE,"Comp";"PAGE ONE",#N/A,FALSE,"Annual";"PAGE TWO",#N/A,FALSE,"Annual";"RECONCILE",#N/A,FALSE,"Reconcile";"NETWORK_ROLL",#N/A,FALSE,"Operat";"TECHOPS_ROLL",#N/A,FALSE,"Operat";"CCARE_ROLL",#N/A,FALSE,"Operat";"IS_ROLL",#N/A,FALSE,"Operat";"RECMANG_ROLL",#N/A,FALSE,"Operat";"FA_ROLL",#N/A,FALSE,"Operat";"dist",#N/A,FALSE,"Channels";"ALL SUBS",#N/A,FALSE,"Subs"}</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_.1." hidden="1">{#N/A,#N/A,FALSE,"Job Sched"}</definedName>
    <definedName name="wrn.PAGE._.2." hidden="1">{"PAGE 2",#N/A,FALSE,"WEST_OT"}</definedName>
    <definedName name="wrn.PAGE._.3." hidden="1">{"PAGE 2",#N/A,FALSE,"WEST_OT"}</definedName>
    <definedName name="wrn.PAGE2." hidden="1">{#N/A,#N/A,FALSE,"PIPE-FAC";#N/A,#N/A,FALSE,"PIPE-FAC"}</definedName>
    <definedName name="wrn.PAGE2.1" hidden="1">{#N/A,#N/A,FALSE,"PIPE-FAC";#N/A,#N/A,FALSE,"PIPE-FAC"}</definedName>
    <definedName name="wrn.PAGE2.2" hidden="1">{#N/A,#N/A,FALSE,"PIPE-FAC";#N/A,#N/A,FALSE,"PIPE-FAC"}</definedName>
    <definedName name="wrn.PD8." hidden="1">{#N/A,#N/A,FALSE,"Summary";#N/A,#N/A,FALSE,"Revenue";#N/A,#N/A,FALSE,"Cheque  10024110";#N/A,#N/A,FALSE,"GENERAL 10024102";#N/A,#N/A,FALSE,"MCBCAMM"}</definedName>
    <definedName name="wrn.PERIODIC._.INSP._.ALL._.SCH.." hidden="1">{"P.I. BUDGET ASSUMPTIONS",#N/A,FALSE,"PERIODIC INSP 97";"P.I. MAJOR EXP",#N/A,FALSE,"PERIODIC INSP 97";"PERIODIC INSP",#N/A,FALSE,"PERIODIC INSP 97"}</definedName>
    <definedName name="wrn.Pharm._.Market._.Report." hidden="1">{#N/A,#N/A,FALSE,"Sales Graph";#N/A,#N/A,FALSE,"PSBM";#N/A,#N/A,FALSE,"BUC Graph";#N/A,#N/A,FALSE,"P&amp;L - YTD"}</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IS." hidden="1">{#N/A,#N/A,FALSE,"PIS"}</definedName>
    <definedName name="wrn.PL." hidden="1">{"PL",#N/A,FALSE,"TEMPLT3"}</definedName>
    <definedName name="wrn.PL._.FB." hidden="1">{#N/A,#N/A,FALSE,"CONSO- F&amp;B"}</definedName>
    <definedName name="wrn.PL._.ROOMS." hidden="1">{#N/A,#N/A,FALSE,"CONSO-PL ROOMS"}</definedName>
    <definedName name="wrn.Placer._.Dome." hidden="1">{"Placer Dome Mines",#N/A,FALSE,"PDG";"Placer Dome Summary",#N/A,FALSE,"PDG"}</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rtal._.2000." hidden="1">{"Actuals 2000",#N/A,FALSE,"Portal"}</definedName>
    <definedName name="wrn.Portal._.2001." hidden="1">{"Budget 2001",#N/A,FALSE,"Portal"}</definedName>
    <definedName name="wrn.Porterbrook." hidden="1">{#N/A,#N/A,FALSE,"porterbrook Lease"}</definedName>
    <definedName name="wrn.ppp" hidden="1">{#N/A,#N/A,FALSE,"1";#N/A,#N/A,FALSE,"2";#N/A,#N/A,FALSE,"16 - 17";#N/A,#N/A,FALSE,"18 - 19";#N/A,#N/A,FALSE,"26";#N/A,#N/A,FALSE,"27";#N/A,#N/A,FALSE,"28"}</definedName>
    <definedName name="wrn.Presentation." hidden="1">{#N/A,#N/A,TRUE,"Cover";#N/A,#N/A,TRUE,"Sum";#N/A,#N/A,TRUE,"SubsRev";#N/A,#N/A,TRUE,"CapEx";#N/A,#N/A,TRUE,"OpEx";#N/A,#N/A,TRUE,"SUs";#N/A,#N/A,TRUE,"OrgChart";#N/A,#N/A,TRUE,"Staff";#N/A,#N/A,TRUE,"P&amp;L";#N/A,#N/A,TRUE,"Cash";#N/A,#N/A,TRUE,"BS";#N/A,#N/A,TRUE,"Valuation";#N/A,#N/A,TRUE,"CapEx-Assumptions";#N/A,#N/A,TRUE,"OpEx-Assumptions"}</definedName>
    <definedName name="wrn.presentation2" hidden="1">{#N/A,#N/A,TRUE,"Cover";#N/A,#N/A,TRUE,"Sum";#N/A,#N/A,TRUE,"SubsRev";#N/A,#N/A,TRUE,"CapEx";#N/A,#N/A,TRUE,"OpEx";#N/A,#N/A,TRUE,"SUs";#N/A,#N/A,TRUE,"OrgChart";#N/A,#N/A,TRUE,"Staff";#N/A,#N/A,TRUE,"P&amp;L";#N/A,#N/A,TRUE,"Cash";#N/A,#N/A,TRUE,"BS";#N/A,#N/A,TRUE,"Valuation";#N/A,#N/A,TRUE,"CapEx-Assumptions";#N/A,#N/A,TRUE,"OpEx-Assumptions"}</definedName>
    <definedName name="wrn.prin2._.all." hidden="1">{#N/A,#N/A,FALSE,"Pharm";#N/A,#N/A,FALSE,"WWCM"}</definedName>
    <definedName name="wrn.prin3" hidden="1">{#N/A,#N/A,FALSE,"Pharm";#N/A,#N/A,FALSE,"WWCM"}</definedName>
    <definedName name="wrn.print" hidden="1">{#N/A,#N/A,FALSE,"Pharm";#N/A,#N/A,FALSE,"WWCM"}</definedName>
    <definedName name="wrn.Print." hidden="1">{#N/A,#N/A,FALSE,"Trading-Mult ";#N/A,#N/A,FALSE,"M&amp;A info"}</definedName>
    <definedName name="wrn.Print._.All." hidden="1">{"Str Model",#N/A,TRUE,"Store Model";"RevProj By QTR",#N/A,TRUE,"Rev Proj";"RevProj By Yr",#N/A,TRUE,"Rev Proj";"Qtr Model",#N/A,TRUE,"Model";"Bal Sheet",#N/A,TRUE,"Bal Sheet";"Cash Flow",#N/A,TRUE,"Cash Flow";"Yrly Model",#N/A,TRUE,"Income Year"}</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Spreadsheets."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wrn.Print._.All._.Spreadsheets._1" hidden="1">{#N/A,#N/A,FALSE,"Market Take Rates";#N/A,#N/A,FALSE,"Adoption Rates";#N/A,#N/A,FALSE,"Subscriber Base";#N/A,#N/A,FALSE,"Pricing Structure";#N/A,#N/A,FALSE,"Usage Statistics";#N/A,#N/A,FALSE,"Deployment Costs";#N/A,#N/A,FALSE,"IBM Costs";#N/A,#N/A,FALSE,"Operating Cash Flow";#N/A,#N/A,FALSE,"Revenue Summaries";#N/A,#N/A,FALSE,"Subscriber Summaries";#N/A,#N/A,FALSE,"Houston Center";#N/A,#N/A,FALSE,"DFW Center";#N/A,#N/A,FALSE,"St Louis Center";#N/A,#N/A,FALSE,"Kansas City Center";#N/A,#N/A,FALSE,"San Antonio Center";#N/A,#N/A,FALSE,"Austin Center";#N/A,#N/A,FALSE,"Oklahoma City Center";#N/A,#N/A,FALSE,"Tulsa Center";#N/A,#N/A,FALSE,"Wichita Center";#N/A,#N/A,FALSE,"Little Rock Center";#N/A,#N/A,FALSE,"Topeka Center"}</definedName>
    <definedName name="wrn.Print._.All._.Worksheets." hidden="1">{#N/A,#N/A,FALSE,"Capitaliztion Matrix";#N/A,#N/A,FALSE,"4YR P&amp;L";#N/A,#N/A,FALSE,"Program Contributions";#N/A,#N/A,FALSE,"P&amp;L Trans YR 2";#N/A,#N/A,FALSE,"Rev &amp; EBITDA YR2";#N/A,#N/A,FALSE,"P&amp;L Trans YR 1";#N/A,#N/A,FALSE,"Rev &amp; EBITDA YR1"}</definedName>
    <definedName name="wrn.Print._.All._Pages.new" hidden="1">{"LBO Summary",#N/A,FALSE,"Summary";"Income Statement",#N/A,FALSE,"Model";"Cash Flow",#N/A,FALSE,"Model";"Balance Sheet",#N/A,FALSE,"Model";"Working Capital",#N/A,FALSE,"Model";"Pro Forma Balance Sheets",#N/A,FALSE,"PFBS";"Debt Balances",#N/A,FALSE,"Model";"Fee Schedules",#N/A,FALSE,"Model"}</definedName>
    <definedName name="wrn.PRINT._.ALL.2" hidden="1">{#N/A,#N/A,FALSE,"Pharm";#N/A,#N/A,FALSE,"WWCM"}</definedName>
    <definedName name="wrn.print._.all2" hidden="1">{#N/A,#N/A,FALSE,"Pharm";#N/A,#N/A,FALSE,"WWCM"}</definedName>
    <definedName name="wrn.Print._.Supporting._.Data." hidden="1">{#N/A,#N/A,FALSE,"Data Input Sheet";#N/A,#N/A,FALSE,"Scenario 1 - Upfront &amp; Recur";#N/A,#N/A,FALSE,"Scenario 2 - Spread Upfront";#N/A,#N/A,FALSE,"GNO-GNMC Cost Analysis"}</definedName>
    <definedName name="wrn.PRINT._.TOTAL." hidden="1">{#N/A,#N/A,FALSE,"DirRpts_Sum";#N/A,#N/A,FALSE,"Exp_Adjmts";#N/A,#N/A,FALSE,"Advtg_Sum"}</definedName>
    <definedName name="wrn.PRINT._.TOTAL._.SC1." hidden="1">{#N/A,"SCENARIO1",FALSE,"DirRpts_Sum";#N/A,"SCENARIO1",FALSE,"Exp_Adjmts";#N/A,#N/A,FALSE,"Advtg_Sum"}</definedName>
    <definedName name="wrn.PRINT._.TOTAL._.SC2." hidden="1">{#N/A,"SCENARIO2",FALSE,"DirRpts_Sum";#N/A,"SCENARIO2",FALSE,"Exp_Adjmts";#N/A,#N/A,FALSE,"Advtg_Sum"}</definedName>
    <definedName name="wrn.print._all1." hidden="1">{#N/A,#N/A,FALSE,"Pharm";#N/A,#N/A,FALSE,"WWCM"}</definedName>
    <definedName name="wrn.Print_Buyer." hidden="1">{#N/A,"DR",FALSE,"increm pf";#N/A,"MAMSI",FALSE,"increm pf";#N/A,"MAXI",FALSE,"increm pf";#N/A,"PCAM",FALSE,"increm pf";#N/A,"PHSV",FALSE,"increm pf";#N/A,"SIE",FALSE,"increm pf"}</definedName>
    <definedName name="wrn.Print_Earnings_template." hidden="1">{"by_month",#N/A,TRUE,"template";"destec_month",#N/A,TRUE,"template";"by_quarter",#N/A,TRUE,"template";"destec_quarter",#N/A,TRUE,"template";"by_year",#N/A,TRUE,"template";"destec_annual",#N/A,TRUE,"template"}</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hidden="1">{"var_page",#N/A,FALSE,"template"}</definedName>
    <definedName name="wrn.print_variance." hidden="1">{"var_report",#N/A,FALSE,"template"}</definedName>
    <definedName name="wrn.Print_Variance_Page." hidden="1">{"variance_page",#N/A,FALSE,"template"}</definedName>
    <definedName name="wrn.print2" hidden="1">{#N/A,#N/A,FALSE,"Pharm";#N/A,#N/A,FALSE,"WWCM"}</definedName>
    <definedName name="wrn.PRINT2." hidden="1">{"PAGE1",#N/A,FALSE,"ADJMODL";"PAGE2",#N/A,FALSE,"ADJMODL";"PAGE3",#N/A,FALSE,"ADJMODL";"PAGE4",#N/A,FALSE,"ADJMODL";"PAGE5",#N/A,FALSE,"ADJMODL";"PAGE6",#N/A,FALSE,"ADJMODL";"PAGE7",#N/A,FALSE,"ADJMODL";"PAGE8",#N/A,FALSE,"ADJMODL"}</definedName>
    <definedName name="wrn.print3." hidden="1">{"PAGE1",#N/A,FALSE,"ADJMODL";"PAGE2",#N/A,FALSE,"ADJMODL";"PAGE3",#N/A,FALSE,"ADJMODL";"PAGE4",#N/A,FALSE,"ADJMODL";"PAGE5",#N/A,FALSE,"ADJMODL";"PAGE6",#N/A,FALSE,"ADJMODL";"PAGE7",#N/A,FALSE,"ADJMODL";"PAGE8",#N/A,FALSE,"ADJMODL"}</definedName>
    <definedName name="wrn.printac." hidden="1">{#N/A,#N/A,FALSE,"Op-BS";#N/A,#N/A,FALSE,"Assum";#N/A,#N/A,FALSE,"IS";#N/A,#N/A,FALSE,"Syn+Elim";#N/A,#N/A,FALSE,"BSCF";#N/A,#N/A,FALSE,"Blue_IS";#N/A,#N/A,FALSE,"Blue_BSCF";#N/A,#N/A,FALSE,"Ratings"}</definedName>
    <definedName name="wrn.Printall." hidden="1">{#N/A,#N/A,TRUE,"P&amp;L";#N/A,#N/A,TRUE,"Sold by Rev Type";#N/A,#N/A,TRUE,"P&amp;L2";#N/A,#N/A,TRUE,"Rollup";#N/A,#N/A,TRUE,"Sol Mktng";#N/A,#N/A,TRUE,"Development";#N/A,#N/A,TRUE,"Operations";#N/A,#N/A,TRUE,"Hosting";#N/A,#N/A,TRUE,"Strategy";#N/A,#N/A,TRUE,"SE";#N/A,#N/A,TRUE,"FMX";#N/A,#N/A,TRUE,"SMX";#N/A,#N/A,TRUE,"MRO";#N/A,#N/A,TRUE,"Settlement";#N/A,#N/A,TRUE,"CorpExpress";#N/A,#N/A,TRUE,"Management"}</definedName>
    <definedName name="wrn.PrintCap." hidden="1">{"page1",#N/A,FALSE,"Capital";"page2",#N/A,FALSE,"Capital";"page3",#N/A,FALSE,"Capital"}</definedName>
    <definedName name="wrn.Printout." hidden="1">{"page1",#N/A,FALSE,"Casual RLE";"page2",#N/A,FALSE,"Casual RLE"}</definedName>
    <definedName name="wrn.products" hidden="1">{#N/A,#N/A,FALSE,"1";#N/A,#N/A,FALSE,"2";#N/A,#N/A,FALSE,"16 - 17";#N/A,#N/A,FALSE,"18 - 19";#N/A,#N/A,FALSE,"26";#N/A,#N/A,FALSE,"27";#N/A,#N/A,FALSE,"28"}</definedName>
    <definedName name="wrn.Products." hidden="1">{#N/A,#N/A,FALSE,"1";#N/A,#N/A,FALSE,"2";#N/A,#N/A,FALSE,"16 - 17";#N/A,#N/A,FALSE,"18 - 19";#N/A,#N/A,FALSE,"26";#N/A,#N/A,FALSE,"27";#N/A,#N/A,FALSE,"28"}</definedName>
    <definedName name="wrn.Produzione." hidden="1">{#N/A,#N/A,FALSE,"Produzione 1";#N/A,#N/A,FALSE,"Rettifica 1";#N/A,#N/A,FALSE,"Produzione 2";#N/A,#N/A,FALSE,"Rettifica 2";#N/A,#N/A,FALSE,"Produzione 3"}</definedName>
    <definedName name="wrn.Profile._.Back._.Up." hidden="1">{#N/A,#N/A,FALSE,"Profile - 1";#N/A,#N/A,FALSE,"Profile - 2";#N/A,#N/A,FALSE,"Profile - 3";#N/A,#N/A,FALSE,"Profile - 4";#N/A,#N/A,FALSE,"Profile - 5";#N/A,#N/A,FALSE,"Profile - 6";#N/A,#N/A,FALSE,"Profile - 7";#N/A,#N/A,FALSE,"Profile - 8";#N/A,#N/A,FALSE,"Profile - 9";#N/A,#N/A,FALSE,"Profile - 10";#N/A,#N/A,FALSE,"Profile - 11";#N/A,#N/A,FALSE,"Profile - 12"}</definedName>
    <definedName name="wrn.ProfitLoss." hidden="1">{#N/A,#N/A,FALSE,"PLGROUP";#N/A,#N/A,FALSE,"PLFLINER";#N/A,#N/A,FALSE,"FLplbyheading";#N/A,#N/A,FALSE,"TOver";#N/A,#N/A,FALSE,"OtherI";#N/A,#N/A,FALSE,"Opex";#N/A,#N/A,FALSE,"Staff";#N/A,#N/A,FALSE,"Mats";#N/A,#N/A,FALSE,"TAC";#N/A,#N/A,FALSE,"Oheads";#N/A,#N/A,FALSE,"Depn";#N/A,#N/A,FALSE,"OpOther";#N/A,#N/A,FALSE,"Except";#N/A,#N/A,FALSE,"IntRec";#N/A,#N/A,FALSE,"IntPay";#N/A,#N/A,FALSE,"Tax";#N/A,#N/A,FALSE,"GWill";#N/A,#N/A,FALSE,"MCBPL"}</definedName>
    <definedName name="wrn.Project._.A." hidden="1">{"Proj Econ Summary",#N/A,FALSE,"Project A";"Income Statement",#N/A,FALSE,"Project A";"Cash Flow Statement",#N/A,FALSE,"Project A";"Balance Sheet",#N/A,FALSE,"Project A";"Scenario Summary (Proj A)",#N/A,FALSE,"Scenario Summary"}</definedName>
    <definedName name="wrn.Project._.Summary." hidden="1">{"Summary",#N/A,FALSE,"MICMULT";"Income Statement",#N/A,FALSE,"MICMULT";"Cash Flows",#N/A,FALSE,"MICMULT"}</definedName>
    <definedName name="wrn.pror" hidden="1">{#N/A,#N/A,FALSE,"Pharm";#N/A,#N/A,FALSE,"WWCM"}</definedName>
    <definedName name="wrn.PRT_ALL_CO." hidden="1">{"INV",#N/A,FALSE,"Plant";"INV_IC",#N/A,FALSE,"Plant";"INV_IS",#N/A,FALSE,"Plant";"INT",#N/A,FALSE,"Plant";"INT_IC",#N/A,FALSE,"Plant";"INT_IS",#N/A,FALSE,"Plant"}</definedName>
    <definedName name="wrn.prt_all_cos." hidden="1">{"INV",#N/A,FALSE,"Plant";"INV_IC",#N/A,FALSE,"Plant";"INV_IS",#N/A,FALSE,"Plant";"INT",#N/A,FALSE,"Plant";"INT_IC",#N/A,FALSE,"Plant";"INT_IS",#N/A,FALSE,"Plant"}</definedName>
    <definedName name="wrn.Pulp." hidden="1">{"Pulp Production",#N/A,FALSE,"Pulp";"Pulp Earnings",#N/A,FALSE,"Pulp"}</definedName>
    <definedName name="wrn.Pump." hidden="1">{#N/A,#N/A,FALSE,"Assump";#N/A,#N/A,FALSE,"Income";#N/A,#N/A,FALSE,"Balance";#N/A,#N/A,FALSE,"DCF Pump";#N/A,#N/A,FALSE,"Trans Assump";#N/A,#N/A,FALSE,"Combined Income";#N/A,#N/A,FALSE,"Combined Balance"}</definedName>
    <definedName name="wrn.Qtrly._.Summary." hidden="1">{"Qtrly Summary",#N/A,FALSE,"Direct Ship Fcst"}</definedName>
    <definedName name="wrn.QUICK." hidden="1">{"new base",#N/A,FALSE,"BP wo sections";"investment w/o areas",#N/A,FALSE,"BP wo sections";"total w/o areas",#N/A,FALSE,"BP wo sections"}</definedName>
    <definedName name="wrn.quick01." hidden="1">{"new base",#N/A,FALSE,"BP wo sections";"investment w/o areas",#N/A,FALSE,"BP wo sections";"total w/o areas",#N/A,FALSE,"BP wo sections"}</definedName>
    <definedName name="wrn.Rapport._.de._.tréso._.mensuel." hidden="1">{#N/A,#N/A,TRUE,"Sommaire";#N/A,#N/A,TRUE,"Alcatel";#N/A,#N/A,TRUE,"CFA_PART_ALC. NV";#N/A,#N/A,TRUE,"GO_SIKL_CIM_COD";#N/A,#N/A,TRUE,"Tréso nette";#N/A,#N/A,TRUE,"Passage";#N/A,#N/A,TRUE,"Résultat financier";#N/A,#N/A,TRUE,"Résultat financier (suite)";#N/A,#N/A,TRUE,"Résultat cumulé";#N/A,#N/A,TRUE,"Impact changes";#N/A,#N/A,TRUE,"Commentaires";#N/A,#N/A,TRUE,"Annexe 1";#N/A,#N/A,TRUE,"Annexe 2";#N/A,#N/A,TRUE,"Annexe 3";#N/A,#N/A,TRUE,"Annexe 4";#N/A,#N/A,TRUE,"Annexe 5";#N/A,#N/A,TRUE,"Annexe 6";#N/A,#N/A,TRUE,"Annexe 7";#N/A,#N/A,TRUE,"Annexe 8";#N/A,#N/A,TRUE,"Cpte atte données"}</definedName>
    <definedName name="wrn.Rapport._.de._.trésorerie." hidden="1">{#N/A,#N/A,TRUE,"Sommaire";#N/A,#N/A,TRUE,"Alcatel Alsthom";#N/A,#N/A,TRUE,"CFA_CIM_SOFICIM_CIVELEC";#N/A,#N/A,TRUE,"GO_SIKL_Cemilec_OR";#N/A,#N/A,TRUE,"Tréso nette";#N/A,#N/A,TRUE,"Passage";#N/A,#N/A,TRUE,"Résultat financier";#N/A,#N/A,TRUE,"Résultat financier (suite)";#N/A,#N/A,TRUE,"Résultat cumulé";#N/A,#N/A,TRUE,"Annexe 1";#N/A,#N/A,TRUE,"Annexe 2";#N/A,#N/A,TRUE,"Annexe 3";#N/A,#N/A,TRUE,"Annexe 4";#N/A,#N/A,TRUE,"Annexe 5"}</definedName>
    <definedName name="wrn.Rate._.Reports." hidden="1">{#N/A,#N/A,FALSE,"Monthly Rate By Activity";#N/A,#N/A,FALSE,"Hourly Rate By Activity";#N/A,#N/A,FALSE,"Monthly Rate By Custom Resource";#N/A,#N/A,FALSE,"Hourly Rate By Custom Resource"}</definedName>
    <definedName name="wrn.RE_Form6765." hidden="1">{"Form6765",#N/A,TRUE,"KC 11 R&amp;E";"Form6765_Statement",#N/A,TRUE,"KC 11 R&amp;E";"RE_Wages",#N/A,TRUE,"KC 11 R&amp;E";"Form6765_Cost_of_Supplies",#N/A,TRUE,"KC 11 R&amp;E"}</definedName>
    <definedName name="wrn.Recap." hidden="1">{"Recap",#N/A,FALSE,"N5TXDP1"}</definedName>
    <definedName name="wrn.recovery." hidden="1">{#N/A,#N/A,FALSE,"2Q Revenue to go Regions";#N/A,#N/A,FALSE,"3Q Revenue to go Regions";#N/A,#N/A,FALSE,"4Q Revenue to go Regions";#N/A,#N/A,FALSE,"1996 Revenue to go Regions";#N/A,#N/A,FALSE,"USD 2Q Revenue to go Regions";#N/A,#N/A,FALSE,"USD 3Q Revenue to go Regions";#N/A,#N/A,FALSE,"USD 4Q Revenue to go Regions";#N/A,#N/A,FALSE,"USD 1996 Revenue to go Regions"}</definedName>
    <definedName name="wrn.Reforcast._.Print." hidden="1">{#N/A,#N/A,FALSE,"RF Inc Stmt";#N/A,#N/A,FALSE,"RF-IS-1";#N/A,#N/A,FALSE,"RF-IS-2"}</definedName>
    <definedName name="wrn.Reforecast."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LATÓRIO._.CONTÁBIL." hidden="1">{#N/A,#N/A,FALSE,"COMENTARIOS";#N/A,#N/A,FALSE,"BALANÇO";#N/A,#N/A,FALSE,"RESULTADO";#N/A,#N/A,FALSE," SALDOS ATIVOS";#N/A,#N/A,FALSE,"SALDOS PASSIVOS";#N/A,#N/A,FALSE,"RECEITA DE VENDAS";#N/A,#N/A,FALSE," CPV";#N/A,#N/A,FALSE,"DESP COMERCIAIS";#N/A,#N/A,FALSE,"DESP ADM";#N/A,#N/A,FALSE,"RES FIN ";#N/A,#N/A,FALSE,"OUTRAS  OP ";#N/A,#N/A,FALSE,"RES N OP ";#N/A,#N/A,FALSE,"INTERCIAS JAN";#N/A,#N/A,FALSE,"INTERCIAS FEV";#N/A,#N/A,FALSE,"INTERCIAS MAR";#N/A,#N/A,FALSE,"INTERCIAS ABR";#N/A,#N/A,FALSE,"INTERCIAS MAI";#N/A,#N/A,FALSE,"INTERCIAS JUN";#N/A,#N/A,FALSE,"INTERCIAS JUL";#N/A,#N/A,FALSE,"INRECIAS AGO";#N/A,#N/A,FALSE,"INTERCIAS SET";#N/A,#N/A,FALSE,"INTERCIAS OUT";#N/A,#N/A,FALSE,"INTERCIAS NOV";#N/A,#N/A,FALSE,"INTERCIAS DEZ"}</definedName>
    <definedName name="wrn.RELEVANTSHEETS." hidden="1">{#N/A,#N/A,FALSE,"AD_Purch";#N/A,#N/A,FALSE,"Projections";#N/A,#N/A,FALSE,"DCF";#N/A,#N/A,FALSE,"Mkt Val"}</definedName>
    <definedName name="wrn.report." hidden="1">{#N/A,#N/A,FALSE,"Temp Staf_Summary";#N/A,#N/A,FALSE,"ATC Services";#N/A,#N/A,FALSE,"Brannon &amp; Tully";#N/A,#N/A,FALSE,"Debbie";#N/A,#N/A,FALSE,"Alternative";#N/A,#N/A,FALSE,"Mid-States";#N/A,#N/A,FALSE,"United Temp."}</definedName>
    <definedName name="wrn.Report._.2." hidden="1">{#N/A,#N/A,TRUE,"Pivots-Employee";#N/A,"Scenerio2",TRUE,"Assumptions Summary"}</definedName>
    <definedName name="wrn.Report1." hidden="1">{#N/A,#N/A,TRUE,"Pivots-Employee";#N/A,"Scenario1",TRUE,"Assumptions Summary"}</definedName>
    <definedName name="wrn.Reporting." hidden="1">{#N/A,#N/A,FALSE,"A";#N/A,#N/A,FALSE,"B"}</definedName>
    <definedName name="wrn.REPORTING._.PACKAGE." hidden="1">{#N/A,#N/A,TRUE,"Cover";#N/A,#N/A,TRUE,"BS";#N/A,#N/A,TRUE,"BS (2)";#N/A,#N/A,TRUE,"BS (3)";#N/A,#N/A,TRUE,"Supp Info-BS";#N/A,#N/A,TRUE,"IS";#N/A,#N/A,TRUE,"IS (2)";#N/A,#N/A,TRUE,"IS (3)";#N/A,#N/A,TRUE,"Supp Info-IS";#N/A,#N/A,TRUE,"CF";#N/A,#N/A,TRUE,"Supp Info-CF";#N/A,#N/A,TRUE,"SH";#N/A,#N/A,TRUE,"Supp Info-SH"}</definedName>
    <definedName name="wrn.RESULTS." hidden="1">{#N/A,#N/A,FALSE,"HMF";#N/A,#N/A,FALSE,"FACIL";#N/A,#N/A,FALSE,"HMFINANCE";#N/A,#N/A,FALSE,"HMEUROPE";#N/A,#N/A,FALSE,"HHAB CONSO";#N/A,#N/A,FALSE,"PAB";#N/A,#N/A,FALSE,"MMC";#N/A,#N/A,FALSE,"THAI";#N/A,#N/A,FALSE,"SINPA";#N/A,#N/A,FALSE,"POLAND"}</definedName>
    <definedName name="wrn.RESUMO." hidden="1">{#N/A,#N/A,FALSE,"HONORÁRIOS"}</definedName>
    <definedName name="wrn.Rev._.1._.Yr._.by._.SBU." hidden="1">{"REV 1 YR LIT",#N/A,FALSE,"Rev 1 yr";"REV 1 YR COMM SERV",#N/A,FALSE,"Rev 1 yr";"REV 1 YR HC",#N/A,FALSE,"Rev 1 yr";"REV 1 YR INVEST SERV",#N/A,FALSE,"Rev 1 yr"}</definedName>
    <definedName name="wrn.review." hidden="1">{"review",#N/A,FALSE,"FACTSHT"}</definedName>
    <definedName name="wrn.Review._.Report" hidden="1">{#N/A,#N/A,TRUE,"Summary";#N/A,#N/A,TRUE,"Appliances Summary";#N/A,#N/A,TRUE,"MRC Summary";#N/A,#N/A,TRUE,"Appliances";#N/A,#N/A,TRUE,"Appliances_YTD_Previous Mth";#N/A,#N/A,TRUE,"Mr. Coffee";#N/A,#N/A,TRUE,"MRC_YTD Prev Mth"}</definedName>
    <definedName name="wrn.review1." hidden="1">{"review",#N/A,FALSE,"FACTSHT"}</definedName>
    <definedName name="wrn.Rig" hidden="1">{"RIG LF BUDGET ASSUMPTIONS",#N/A,FALSE,"RIG LIVING FACILITIES";"RIG LF MAJOR EXP.",#N/A,FALSE,"RIG LIVING FACILITIES";"LIVING FAC. SCH",#N/A,FALSE,"RIG LIVING FACILITIES"}</definedName>
    <definedName name="wrn.RIG._.LIVING._.FAC._.ALL._.SCH.." hidden="1">{"RIG LF BUDGET ASSUMPTIONS",#N/A,FALSE,"RIG LIVING FACILITIES";"RIG LF MAJOR EXP.",#N/A,FALSE,"RIG LIVING FACILITIES";"LIVING FAC. SCH",#N/A,FALSE,"RIG LIVING FACILITIES"}</definedName>
    <definedName name="wrn.RIG._.PERSONNEL." hidden="1">{"RIG PERSONNEL",#N/A,FALSE," PERSONNEL 97 "}</definedName>
    <definedName name="wrn.RIG._.UTILIZATION." hidden="1">{"UTILIZATION",#N/A,FALSE,"RIG UTILIZATION"}</definedName>
    <definedName name="wrn.Rippert." hidden="1">{#N/A,#N/A,FALSE,"Year";#N/A,#N/A,FALSE,"AC Fiscal Year";#N/A,#N/A,FALSE,"Hourly Rate By Activity";#N/A,#N/A,FALSE,"Hourly Rate By Custom Resource";#N/A,#N/A,FALSE,"Line of Business Review";#N/A,#N/A,FALSE,"Assumptions";#N/A,#N/A,FALSE,"Sensitivity Analysis";#N/A,#N/A,FALSE,"Overall Staffing Review"}</definedName>
    <definedName name="wrn.Risk._.Reserves." hidden="1">{#N/A,#N/A,TRUE,"Reserves";#N/A,#N/A,TRUE,"Graphs"}</definedName>
    <definedName name="wrn.Roll._.Up._.Fields." hidden="1">{"Total",#N/A,FALSE,"Six Fields";"PDP",#N/A,FALSE,"Six Fields";"PNP",#N/A,FALSE,"Six Fields";"PUD",#N/A,FALSE,"Six Fields";"Prob",#N/A,FALSE,"Six Fields"}</definedName>
    <definedName name="wrn.RustyPresentation." hidden="1">{#N/A,#N/A,TRUE,"TransCore Summary";#N/A,#N/A,TRUE,"TransCore IS";#N/A,#N/A,TRUE,"TransCore Balance";#N/A,#N/A,TRUE,"TransCore Backlog";#N/A,#N/A,TRUE,"Syntonic IS";#N/A,#N/A,TRUE,"Syntonic Bal";#N/A,#N/A,TRUE,"Systems IS";#N/A,#N/A,TRUE,"Systems Bal"}</definedName>
    <definedName name="wrn.sales._.98." hidden="1">{"sales all 1998",#N/A,FALSE,"Total 99&amp;98 prelim";"sales 98 wholesale",#N/A,FALSE,"Total 99&amp;98 prelim";"sales 98 capsuleworks",#N/A,FALSE,"Total 99&amp;98 prelim"}</definedName>
    <definedName name="wrn.Scenario._.Summary." hidden="1">{#N/A,#N/A,TRUE,"Summary";#N/A,"1",TRUE,"Summary";#N/A,"2",TRUE,"Summary";#N/A,"3",TRUE,"Summary";#N/A,"4",TRUE,"Summary";#N/A,"5",TRUE,"Summary";#N/A,"6",TRUE,"Summary";#N/A,"7",TRUE,"Summary";#N/A,"8",TRUE,"Summary";#N/A,"9",TRUE,"Summary";#N/A,"10",TRUE,"Summary";#N/A,"11",TRUE,"Summary"}</definedName>
    <definedName name="wrn.SCHEDULE._.38." hidden="1">{#N/A,#N/A,FALSE,"ALL RIGS";#N/A,#N/A,FALSE,"JACKUPS";#N/A,#N/A,FALSE,"SEMIS";#N/A,#N/A,FALSE,"LABOUR C.";#N/A,#N/A,FALSE,"GALAXY";#N/A,#N/A,FALSE,"MAGELLAN";#N/A,#N/A,FALSE,"MONARCH";#N/A,#N/A,FALSE,"MONITOR";#N/A,#N/A,FALSE,"BRITANNIA";#N/A,#N/A,FALSE,"SKID BASE";#N/A,#N/A,FALSE,"RIG 135";#N/A,#N/A,FALSE,"RIG 140";#N/A,#N/A,FALSE,"ANDREW";#N/A,#N/A,FALSE,"AUK";#N/A,#N/A,FALSE,"FULMAR";#N/A,#N/A,FALSE,"KITTIWAKE";#N/A,#N/A,FALSE,"MAGNUS";#N/A,#N/A,FALSE,"CLYDE";#N/A,#N/A,FALSE,"THISTLE";#N/A,#N/A,FALSE,"MILLER";#N/A,#N/A,FALSE,"MILLER EQ.";#N/A,#N/A,FALSE,"NELSON";#N/A,#N/A,FALSE,"NELSON EQ.";#N/A,#N/A,FALSE,"TIFFANY";#N/A,#N/A,FALSE,"TIFFANY EQ.";#N/A,#N/A,FALSE,"WS ALL CLIENTS";#N/A,#N/A,FALSE,"WS MAGNUS";#N/A,#N/A,FALSE,"WS HUDSON";#N/A,#N/A,FALSE,"WS MAST";#N/A,#N/A,FALSE,"WS MILLER";#N/A,#N/A,FALSE,"WS SHEAR W";#N/A,#N/A,FALSE,"WS CFUS";#N/A,#N/A,FALSE,"WS ERSKINE"}</definedName>
    <definedName name="wrn.sdi." hidden="1">{#N/A,#N/A,FALSE,"Customer Base";#N/A,#N/A,FALSE,"Workforce";#N/A,#N/A,FALSE,"cur prod";#N/A,#N/A,FALSE,"in-proc";#N/A,#N/A,FALSE,"Trademark"}</definedName>
    <definedName name="wrn.Segment._.1." hidden="1">{#N/A,#N/A,TRUE,"Segment 1"}</definedName>
    <definedName name="wrn.Segment._.2." hidden="1">{#N/A,#N/A,TRUE,"Segment 2"}</definedName>
    <definedName name="wrn.Segment._.3." hidden="1">{#N/A,#N/A,TRUE,"Segment 3"}</definedName>
    <definedName name="wrn.Segment._.4." hidden="1">{#N/A,#N/A,TRUE,"Segment 4"}</definedName>
    <definedName name="wrn.Segment._.5." hidden="1">{#N/A,#N/A,TRUE,"Segment 5"}</definedName>
    <definedName name="wrn.Setembro." hidden="1">{"Fecha_Setembro",#N/A,FALSE,"FECHAMENTO-2002 ";"Defer_Setembro",#N/A,FALSE,"DIFERIDO";"Pis_Setembro",#N/A,FALSE,"PIS COFINS";"Iss_Setembro",#N/A,FALSE,"ISS"}</definedName>
    <definedName name="wrn.shamrock" hidden="1">{#N/A,#N/A,TRUE,"Tar-Ass";#N/A,#N/A,TRUE,"Tar-Ass LBO";#N/A,#N/A,TRUE,"LBO Ret";#N/A,#N/A,TRUE,"Tar-BS LBO";#N/A,#N/A,TRUE,"Tar-IS LBO";#N/A,#N/A,TRUE,"Tar-CF LBO";#N/A,#N/A,TRUE,"Tar-Debt LBO";#N/A,#N/A,TRUE,"Tar-Int LBO";#N/A,#N/A,TRUE,"Tar-Taxes LBO";#N/A,#N/A,TRUE,"Tar-Val LBO"}</definedName>
    <definedName name="wrn.Short._.Report." hidden="1">{#N/A,#N/A,TRUE,"Cover";#N/A,#N/A,TRUE,"Header (eu)";#N/A,#N/A,TRUE,"Region Charts";#N/A,#N/A,TRUE,"T&amp;O By Region";#N/A,#N/A,TRUE,"AD Report"}</definedName>
    <definedName name="wrn.SHORTIE." hidden="1">{#N/A,#N/A,FALSE,"No Dogs, 2nd by Bandwidth";#N/A,#N/A,FALSE,"No Dogs, 2nd by Costs";#N/A,#N/A,FALSE,"All Cities, 2nd By Costs";#N/A,#N/A,FALSE,"All Cities, 2nd by Bandwidth";#N/A,#N/A,FALSE,"SUMMARY"}</definedName>
    <definedName name="wrn.shortie2" hidden="1">{#N/A,#N/A,FALSE,"No Dogs, 2nd by Bandwidth";#N/A,#N/A,FALSE,"No Dogs, 2nd by Costs";#N/A,#N/A,FALSE,"All Cities, 2nd By Costs";#N/A,#N/A,FALSE,"All Cities, 2nd by Bandwidth";#N/A,#N/A,FALSE,"SUMMARY"}</definedName>
    <definedName name="wrn.Snapshot." hidden="1">{#N/A,#N/A,TRUE,"Facility-Input";#N/A,#N/A,TRUE,"Graphs"}</definedName>
    <definedName name="wrn.SPD._.WKLY._.STAFF._.CHARTS." hidden="1">{#N/A,#N/A,FALSE,"Cover Sheet";#N/A,#N/A,FALSE,"Key Indicators";#N/A,#N/A,FALSE,"Orders Summary";#N/A,#N/A,FALSE,"ORDERS TREND GRAPH";#N/A,#N/A,FALSE,"Revenue Summary";#N/A,#N/A,FALSE,"REVENUE TREND GRAPH";#N/A,#N/A,FALSE,"Revenue Actions";#N/A,#N/A,FALSE,"BACKLOG ANALYSIS";#N/A,#N/A,FALSE,"Keys to Success"}</definedName>
    <definedName name="wrn.Staffing." hidden="1">{#N/A,#N/A,FALSE,"Assessment";#N/A,#N/A,FALSE,"Staffing";#N/A,#N/A,FALSE,"Hires";#N/A,#N/A,FALSE,"Assumptions"}</definedName>
    <definedName name="wrn.Staffing._.Inputs." hidden="1">{#N/A,#N/A,FALSE,"Overall Staffing Review";#N/A,#N/A,FALSE,"Detailed Resource Mix Review";#N/A,#N/A,FALSE,"Detailed Pyramid Review";#N/A,#N/A,FALSE,"Hours By Activity";#N/A,#N/A,FALSE,"Hours By Custom Resource"}</definedName>
    <definedName name="wrn.Staffing1" hidden="1">{#N/A,#N/A,FALSE,"Assessment";#N/A,#N/A,FALSE,"Staffing";#N/A,#N/A,FALSE,"Hires";#N/A,#N/A,FALSE,"Assumptions"}</definedName>
    <definedName name="wrn.STAMPA_BD." hidden="1">{#N/A,#N/A,FALSE,"TOTAL";#N/A,#N/A,FALSE,"FND";#N/A,#N/A,FALSE,"FSD";#N/A,#N/A,FALSE,"OND";#N/A,#N/A,FALSE,"WTD";#N/A,#N/A,FALSE,"MND";#N/A,#N/A,FALSE,"MSD";#N/A,#N/A,FALSE,"MPD";#N/A,#N/A,FALSE,"ISD";#N/A,#N/A,FALSE,"ESD";#N/A,#N/A,FALSE,"OTH";#N/A,#N/A,FALSE,"PSD";#N/A,#N/A,FALSE,"ELIM";#N/A,#N/A,FALSE,"CHART_YTD";#N/A,#N/A,FALSE,"CHART_MONTH"}</definedName>
    <definedName name="wrn.STAND_ALONE_BOTH." hidden="1">{"FCB_ALL",#N/A,FALSE,"FCB";"GREY_ALL",#N/A,FALSE,"GREY"}</definedName>
    <definedName name="wrn.Statement._.Review."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wrn.Subject._.Preliminary." hidden="1">{#N/A,#N/A,FALSE,"PL";"no values",#N/A,FALSE,"value";#N/A,#N/A,FALSE,"PL%";#N/A,#N/A,FALSE,"R";#N/A,#N/A,FALSE,"MD";#N/A,#N/A,FALSE,"OpEx";#N/A,#N/A,FALSE,"CapEx";#N/A,#N/A,FALSE,"Stats"}</definedName>
    <definedName name="wrn.SUM." hidden="1">{#N/A,#N/A,FALSE,"PIPE-FAC"}</definedName>
    <definedName name="wrn.SUM.1" hidden="1">{#N/A,#N/A,FALSE,"PIPE-FAC"}</definedName>
    <definedName name="wrn.SUM.3" hidden="1">{#N/A,#N/A,FALSE,"PIPE-FAC"}</definedName>
    <definedName name="wrn.Summary." hidden="1">{#N/A,#N/A,FALSE,"ReportBS";#N/A,#N/A,FALSE,"ReportCF";#N/A,#N/A,FALSE,"ReportAIOPeriod";#N/A,#N/A,FALSE,"ReportAIOytd";#N/A,#N/A,FALSE,"CONSOL";#N/A,#N/A,FALSE,"P&amp;L"}</definedName>
    <definedName name="wrn.Summary._.Presentation." hidden="1">{#N/A,#N/A,FALSE,"Financial Statements";#N/A,#N/A,FALSE,"MM FA &amp; Multiples";#N/A,#N/A,FALSE,"Preliminary Valuation";#N/A,#N/A,FALSE,"WACC"}</definedName>
    <definedName name="wrn.Summary._.R.G.." hidden="1">{#N/A,#N/A,FALSE,"P &amp; L - U.s.a.";#N/A,#N/A,FALSE,"P &amp; L - Forte";#N/A,#N/A,FALSE,"Revenue";#N/A,#N/A,FALSE,"Fax"}</definedName>
    <definedName name="wrn.Summary._.Report._.by._.Month." hidden="1">{#N/A,#N/A,TRUE,"Cover Page";#N/A,#N/A,TRUE,"Summary Stats Month";#N/A,#N/A,TRUE,"Balance Sheet Month";#N/A,#N/A,TRUE,"Cash Flow Month";#N/A,#N/A,TRUE,"Income Statement Month";#N/A,#N/A,TRUE,"CAPEX Month";#N/A,#N/A,TRUE,"Headcount Summary Month";#N/A,#N/A,TRUE,"Assumptions"}</definedName>
    <definedName name="wrn.Summary._.Report._.by._.Year." hidden="1">{#N/A,#N/A,TRUE,"Cover Page";#N/A,#N/A,TRUE,"Summary Stats Annual";#N/A,#N/A,TRUE,"Balance Sheet Annual";#N/A,#N/A,TRUE,"Cash Flow Annual";#N/A,#N/A,TRUE,"Income Statement Annual";#N/A,#N/A,TRUE,"CAPEX Annual";#N/A,#N/A,TRUE,"Assumptions"}</definedName>
    <definedName name="wrn.summary2" hidden="1">{"SUMMARY",#N/A,FALSE,"Summary"}</definedName>
    <definedName name="wrn.summaryANDbackup." hidden="1">{#N/A,#N/A,FALSE,"Prem_Sum";#N/A,#N/A,FALSE,"Prem"}</definedName>
    <definedName name="wrn.SUNRISE." hidden="1">{#N/A,#N/A,TRUE,"income statement";#N/A,#N/A,TRUE,"balance sheet";#N/A,#N/A,TRUE,"cash flow";#N/A,#N/A,TRUE,"borrowing base";#N/A,#N/A,TRUE,"primary assumptions";#N/A,#N/A,TRUE,"finishing assumptions";#N/A,#N/A,TRUE,"sales summary";#N/A,#N/A,TRUE,"costs per ton";#N/A,#N/A,TRUE,"Coke";#N/A,#N/A,TRUE,"coke conversion";#N/A,#N/A,TRUE,"BF #1";#N/A,#N/A,TRUE,"bf1 conversion";#N/A,#N/A,TRUE,"BF #5";#N/A,#N/A,TRUE,"bf5 conversion";#N/A,#N/A,TRUE,"BOF";#N/A,#N/A,TRUE,"bof conversion";#N/A,#N/A,TRUE,"EAF";#N/A,#N/A,TRUE,"eaf conversion";#N/A,#N/A,TRUE,"Caster";#N/A,#N/A,TRUE,"caster conversion";#N/A,#N/A,TRUE,"HSM";#N/A,#N/A,TRUE,"hsm conversion";#N/A,#N/A,TRUE,"Stbnvl";#N/A,#N/A,TRUE,"Allenport";#N/A,#N/A,TRUE,"Yorkville";#N/A,#N/A,TRUE,"MF";#N/A,#N/A,TRUE,"WCC"}</definedName>
    <definedName name="wrn.Supplemental._.Information." hidden="1">{#N/A,#N/A,FALSE,"Assumptions";#N/A,#N/A,FALSE,"DNP Expense Summary";#N/A,#N/A,FALSE,"Sensitivity Analysis"}</definedName>
    <definedName name="wrn.SUPPLIES._.ALL._.SCHEDULES." hidden="1">{"BUDGET ASSUMPTIONS",#N/A,FALSE,"SUPPLIES 97";"MAJOR EXPENDITURES",#N/A,FALSE,"SUPPLIES 97";"SCH100 SUPPLIES",#N/A,FALSE,"SUPPLIES 97"}</definedName>
    <definedName name="wrn.Target."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LBO." hidden="1">{#N/A,#N/A,TRUE,"Tar-Ass";#N/A,#N/A,TRUE,"Tar-Ass LBO";#N/A,#N/A,TRUE,"LBO Ret";#N/A,#N/A,TRUE,"Tar-BS LBO";#N/A,#N/A,TRUE,"Tar-IS LBO";#N/A,#N/A,TRUE,"Tar-CF LBO";#N/A,#N/A,TRUE,"Tar-Debt LBO";#N/A,#N/A,TRUE,"Tar-Int LBO";#N/A,#N/A,TRUE,"Tar-Taxes LBO";#N/A,#N/A,TRUE,"Tar-Val LBO"}</definedName>
    <definedName name="wrn.TargetState." hidden="1">{#N/A,#N/A,FALSE,"Tar-Ass";#N/A,#N/A,FALSE,"Tar-IS";#N/A,#N/A,FALSE,"Tar-BS";#N/A,#N/A,FALSE,"Tar-Adg BS";#N/A,#N/A,FALSE,"Tar-CF"}</definedName>
    <definedName name="wrn.TargetVal." hidden="1">{#N/A,#N/A,TRUE,"Val - sum";#N/A,#N/A,TRUE,"Val - Sum1";#N/A,#N/A,TRUE,"Val - sum2";#N/A,#N/A,TRUE,"Val - Sum3";#N/A,#N/A,TRUE,"Tar-DCF";#N/A,#N/A,TRUE,"Tar-Val LBO";#N/A,#N/A,TRUE,"Tar-Mult Val"}</definedName>
    <definedName name="wrn.tel2." hidden="1">{#N/A,#N/A,FALSE,"FS_Summary";#N/A,#N/A,FALSE,"Tel_Summary";#N/A,#N/A,FALSE,"Tomahawk";#N/A,#N/A,FALSE,"Medical Marketing";#N/A,#N/A,FALSE,"DIMAC";#N/A,#N/A,FALSE,"Epsilon";#N/A,#N/A,FALSE,"Direct";#N/A,#N/A,FALSE,"DIMAC(2)"}</definedName>
    <definedName name="wrn.telem." hidden="1">{#N/A,#N/A,FALSE,"FS_Summary";#N/A,#N/A,FALSE,"Tomahawk";#N/A,#N/A,FALSE,"Medical Marketing";#N/A,#N/A,FALSE,"Epsilon";#N/A,#N/A,FALSE,"DIMAC";#N/A,#N/A,FALSE,"Direct";#N/A,#N/A,FALSE,"DIMAC(2)"}</definedName>
    <definedName name="wrn.Test." hidden="1">{"Assumptions",#N/A,FALSE,"MTHFCST4"}</definedName>
    <definedName name="wrn.Test.new" hidden="1">{"OperationsAssumptions",#N/A,FALSE,"Operations Assumptions"}</definedName>
    <definedName name="wrn.TheWholeEnchilada." hidden="1">{"CSheet",#N/A,FALSE,"C";"SmCap",#N/A,FALSE,"VAL1";"GulfCoast",#N/A,FALSE,"VAL1";"nav",#N/A,FALSE,"NAV";"Summary",#N/A,FALSE,"NAV"}</definedName>
    <definedName name="wrn.todos." hidden="1">{#N/A,#N/A,FALSE,"balnc_hist";#N/A,#N/A,FALSE,"G&amp;P-HIST";#N/A,#N/A,FALSE,"PATRI_HIST";#N/A,#N/A,FALSE,"FLUJ_HIST";#N/A,#N/A,FALSE,"balanc_ajus";#N/A,#N/A,FALSE,"G&amp;pAJUS";#N/A,#N/A,FALSE,"patr_ajus";#N/A,#N/A,FALSE,"fluj_ajus"}</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al." hidden="1">{#N/A,#N/A,FALSE,"P&amp;L";#N/A,#N/A,FALSE,"CONSOL";#N/A,#N/A,FALSE,"AllInOne";#N/A,#N/A,FALSE,"AIOYtD";#N/A,#N/A,FALSE,"Consolidated";#N/A,#N/A,FALSE,"MCBSum";#N/A,#N/A,FALSE,"MCBCODA";#N/A,#N/A,FALSE,"FLSum";#N/A,#N/A,FALSE,"Consadj";#N/A,#N/A,FALSE,"FLCODA";#N/A,#N/A,FALSE,"FLMvt";#N/A,#N/A,FALSE,"MCBMvt"}</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Company._.Reforecast._.Print."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GM." hidden="1">{"Total_Fcst_GMrgn",#N/A,FALSE,"FY96"}</definedName>
    <definedName name="wrn.Total._.Market._.Report." hidden="1">{#N/A,#N/A,FALSE,"Sales Graph";#N/A,#N/A,FALSE,"BUC Graph";#N/A,#N/A,FALSE,"P&amp;L - YTD"}</definedName>
    <definedName name="wrn.Total._.Presentation." hidden="1">{#N/A,#N/A,TRUE,"Financial Statements";#N/A,#N/A,TRUE,"Normalized Salaries";#N/A,#N/A,TRUE,"Valuation";#N/A,#N/A,TRUE,"Beta, Wd, We and Excess WC";#N/A,#N/A,TRUE,"WACC";#N/A,#N/A,TRUE,"MM FA &amp; Multiples"}</definedName>
    <definedName name="wrn.Total._.Proved." hidden="1">{"Total",#N/A,FALSE,"Total Proved";"PDP",#N/A,FALSE,"Total Proved";"PNP",#N/A,FALSE,"Total Proved";"PUD",#N/A,FALSE,"Total Proved"}</definedName>
    <definedName name="wrn.Total._.Proved._.plus._.Probable." hidden="1">{"Total",#N/A,FALSE,"Total Proved + Probable";"PDP",#N/A,FALSE,"Total Proved + Probable";"PNP",#N/A,FALSE,"Total Proved + Probable";"PUD",#N/A,FALSE,"Total Proved + Probable";"Prob",#N/A,FALSE,"Total Proved + Probable"}</definedName>
    <definedName name="wrn.TOTAL._.REPORT." hidden="1">{#N/A,#N/A,FALSE,"Consolidated";#N/A,#N/A,FALSE,"US Rehab-Total";#N/A,#N/A,FALSE,"US Rehab-Patient";#N/A,#N/A,FALSE,"Field &amp; PCS";#N/A,#N/A,FALSE,"Telemarketing";#N/A,#N/A,FALSE,"US Rehab-Clinic";#N/A,#N/A,FALSE,"US Rehab-Whlsle";#N/A,#N/A,FALSE,"US Incont";#N/A,#N/A,FALSE,"US Vet";#N/A,#N/A,FALSE,"International";#N/A,#N/A,FALSE,"Canada";#N/A,#N/A,FALSE,"Foreign"}</definedName>
    <definedName name="wrn.total._.year." hidden="1">{#N/A,#N/A,FALSE,"2003_Input - P&amp;L"}</definedName>
    <definedName name="wrn.total2" hidden="1">{"SUMMARY",#N/A,TRUE,"Summary";"FULLSEAS",#N/A,TRUE,"Full &amp; Seas Emp";"TEMPS",#N/A,TRUE,"Temps";"CONTRACTORS",#N/A,TRUE,"Contractors";"CAPEXA",#N/A,TRUE,"Capital Expenditures";"CAPEXB",#N/A,TRUE,"Capital Expenditures"}</definedName>
    <definedName name="wrn.TOTALREPORT." hidden="1">{#N/A,#N/A,FALSE,"SUMMARY";#N/A,#N/A,FALSE,"Sheet1";#N/A,#N/A,FALSE,"REALBWDATA";#N/A,#N/A,FALSE,"No Dogs, 2nd by Bandwidth";#N/A,#N/A,FALSE,"No Dogs, 2nd by Costs";#N/A,#N/A,FALSE,"All Cities, 2nd By Costs";#N/A,#N/A,FALSE,"All Cities, 2nd by Bandwidth"}</definedName>
    <definedName name="wrn.Totals." hidden="1">{#N/A,#N/A,TRUE,"TOTAL";#N/A,#N/A,TRUE,"Total Pipes"}</definedName>
    <definedName name="wrn.Track." hidden="1">{#N/A,#N/A,FALSE,"Inc Stmt";#N/A,#N/A,FALSE,"Indirect Costs";#N/A,#N/A,FALSE,"Capital"}</definedName>
    <definedName name="wrn.TRAINING._.ALL._.SCHEDULES." hidden="1">{"TRAINING BUDGET ASSUMPTIONS",#N/A,FALSE,"TRAINING 97";"TRAINING MAJOR EXP.",#N/A,FALSE,"TRAINING 97";"TRAINING COURSE FEES",#N/A,FALSE,"TRAINING 97";"TRAINING SCH",#N/A,FALSE,"TRAINING 97"}</definedName>
    <definedName name="wrn.TRANSPORT._.ALL._.SCH." hidden="1">{"TRANSPORT BUDGET ASSUMPTIONS",#N/A,FALSE,"TRANSPORTATION 97";"TRANSPORT MAJOR EXP.",#N/A,FALSE,"TRANSPORTATION 97";"TRANSPORT SCHEDULE",#N/A,FALSE,"TRANSPORTATION 97"}</definedName>
    <definedName name="wrn.TransPrcd_123." hidden="1">{#N/A,#N/A,TRUE,"TransPrcd 1";#N/A,#N/A,TRUE,"TransPrcd 2";#N/A,#N/A,TRUE,"TransPrcd 3"}</definedName>
    <definedName name="wrn.Trial._.balances." hidden="1">{#N/A,#N/A,FALSE,"P0013";#N/A,#N/A,FALSE,"P9913";#N/A,#N/A,FALSE,"NonCoda00";#N/A,#N/A,FALSE,"NonCoda99"}</definedName>
    <definedName name="wrn.ULTIBNR." hidden="1">{#N/A,#N/A,FALSE,"WC-ULT";#N/A,#N/A,FALSE,"GL-ULT";#N/A,#N/A,FALSE,"AL-ULT";#N/A,#N/A,FALSE,"ALL-ULT";#N/A,#N/A,FALSE,"WC-ACCRUAL";#N/A,#N/A,FALSE,"GL-ACCRUAL";#N/A,#N/A,FALSE,"AL-ACCRUAL";#N/A,#N/A,FALSE,"WC-CASERES";#N/A,#N/A,FALSE,"ALL-ACCRUAL";#N/A,#N/A,FALSE,"WC-IBNR";#N/A,#N/A,FALSE,"GL-IBNR";#N/A,#N/A,FALSE,"AL-IBNR";#N/A,#N/A,FALSE,"ALL-IBNR";#N/A,#N/A,FALSE,"GL-CASERES";#N/A,#N/A,FALSE,"AL-CASERES ";#N/A,#N/A,FALSE,"ALL-CASERES  ";#N/A,#N/A,FALSE,"WC-FRICT";#N/A,#N/A,FALSE,"GL-FRICT";#N/A,#N/A,FALSE,"AL-FRICT";#N/A,#N/A,FALSE,"ALL-FRICT"}</definedName>
    <definedName name="wrn.ULTIMATE." hidden="1">{#N/A,#N/A,FALSE,"WC-MOST";#N/A,#N/A,FALSE,"WC-CA";#N/A,#N/A,FALSE,"WC-OH";#N/A,#N/A,FALSE,"WC-ALL";#N/A,#N/A,FALSE,"GL";#N/A,#N/A,FALSE,"PRODUCT";#N/A,#N/A,FALSE,"AL";#N/A,#N/A,FALSE,"ALL";#N/A,#N/A,FALSE,"COMPARISON"}</definedName>
    <definedName name="wrn.upstairs." hidden="1">{"histincome",#N/A,FALSE,"hyfins";"closing balance",#N/A,FALSE,"hyfins"}</definedName>
    <definedName name="wrn.usd." hidden="1">{#N/A,#N/A,FALSE,"USD Front page";#N/A,#N/A,FALSE,"USD Financiel overview AOP";#N/A,#N/A,FALSE,"USD Operating P&amp;L AOP";#N/A,#N/A,FALSE,"USD Revenue by product";#N/A,#N/A,FALSE,"USD Revenue &amp; STD Marign Prod.";#N/A,#N/A,FALSE,"USD Std. Margin";#N/A,#N/A,FALSE,"USD Employees by Function";#N/A,#N/A,FALSE,"USD R&amp;D Costs";#N/A,#N/A,FALSE,"USD Inventory";#N/A,#N/A,FALSE,"USD Order Intake by Area";#N/A,#N/A,FALSE,"USD Backlog by area";#N/A,#N/A,FALSE,"USD Backlog by customer";#N/A,#N/A,FALSE,"USD Revenue by Area";#N/A,#N/A,FALSE,"GRAPH  4"}</definedName>
    <definedName name="wrn.USW." hidden="1">{"IS",#N/A,FALSE,"IS";"RPTIS",#N/A,FALSE,"RPTIS";"STATS",#N/A,FALSE,"STATS";"BS",#N/A,FALSE,"BS"}</definedName>
    <definedName name="wrn.VALUATION." hidden="1">{#N/A,#N/A,FALSE,"Pooling";#N/A,#N/A,FALSE,"income";#N/A,#N/A,FALSE,"valuation"}</definedName>
    <definedName name="wrn.valuation._.complete." hidden="1">{#N/A,#N/A,FALSE,"value";#N/A,#N/A,FALSE,"PL";#N/A,#N/A,FALSE,"PL%";#N/A,#N/A,FALSE,"R";#N/A,#N/A,FALSE,"MD";#N/A,#N/A,FALSE,"OpEx";#N/A,#N/A,FALSE,"CapEx";#N/A,#N/A,FALSE,"Stats"}</definedName>
    <definedName name="wrn.Value." hidden="1">{"NOPCAPEVA",#N/A,FALSE,"Nopat";"FCFCSTAR",#N/A,FALSE,"FCFVAL";"EVAVL",#N/A,FALSE,"EVAVAL";"LEASE",#N/A,FALSE,"OpLease"}</definedName>
    <definedName name="wrn.value2" hidden="1">{"NOPCAPEVA",#N/A,FALSE,"Nopat";"FCFCSTAR",#N/A,FALSE,"FCFVAL";"EVAVL",#N/A,FALSE,"EVAVAL";"LEASE",#N/A,FALSE,"OpLease"}</definedName>
    <definedName name="wrn.value3" hidden="1">{"NOPCAPEVA",#N/A,FALSE,"Nopat";"FCFCSTAR",#N/A,FALSE,"FCFVAL";"EVAVL",#N/A,FALSE,"EVAVAL";"LEASE",#N/A,FALSE,"OpLease"}</definedName>
    <definedName name="wrn.value4" hidden="1">{"NOPCAPEVA",#N/A,FALSE,"Nopat";"FCFCSTAR",#N/A,FALSE,"FCFVAL";"EVAVL",#N/A,FALSE,"EVAVAL";"LEASE",#N/A,FALSE,"OpLease"}</definedName>
    <definedName name="wrn.Vendite." hidden="1">{#N/A,#N/A,FALSE,"Vendite Europa";#N/A,#N/A,FALSE,"Vendite Francia";#N/A,#N/A,FALSE,"Vendite Korea";#N/A,#N/A,FALSE,"Vendite Oriente";#N/A,#N/A,FALSE,"Vendite Giappone";#N/A,#N/A,FALSE,"Vendite Riepilogo"}</definedName>
    <definedName name="wrn.WAREHOUSE._.ALL._.SCH.." hidden="1">{"WAREHOUSE BUDGET ASSUMPTINS",#N/A,FALSE,"WAREHOUSE 97";"WAREHOUSE MAJOR EXP.",#N/A,FALSE,"WAREHOUSE 97";"WAREHOUSE SCH",#N/A,FALSE,"WAREHOUSE 97"}</definedName>
    <definedName name="wrn.WATERTOWN._.BUDGET." hidden="1">{#N/A,#N/A,TRUE,"Inc. St.";#N/A,#N/A,TRUE,"SalesLabor";#N/A,#N/A,TRUE,"Labor";#N/A,#N/A,TRUE,"TEMP.";#N/A,#N/A,TRUE,"Manuf.";#N/A,#N/A,TRUE,"Repairs";#N/A,#N/A,TRUE,"G&amp;A";#N/A,#N/A,TRUE,"Inv.";#N/A,#N/A,TRUE,"Cap.X";#N/A,#N/A,TRUE,"Leases"}</definedName>
    <definedName name="wrn.Western._.Metal." hidden="1">{#N/A,#N/A,FALSE,"Western";#N/A,#N/A,FALSE,"Inc. St.";#N/A,#N/A,FALSE,"Hist.";#N/A,#N/A,FALSE,"SalesLabor";#N/A,#N/A,FALSE,"Labor";#N/A,#N/A,FALSE,"Manuf.";#N/A,#N/A,FALSE,"Repairs";#N/A,#N/A,FALSE,"G&amp;A";#N/A,#N/A,FALSE,"Inv.";#N/A,#N/A,FALSE,"Cap. X"}</definedName>
    <definedName name="wrn.WGHQ._.2000." hidden="1">{"Actuals 2000",#N/A,FALSE,"WGHQ"}</definedName>
    <definedName name="wrn.WGHQ._.2001." hidden="1">{"Budget 2001",#N/A,FALSE,"WGHQ"}</definedName>
    <definedName name="wrn.Whole._.Pack." hidden="1">{"Board Income Statement",#N/A,FALSE,"Board Summary";"Board Balance Sheet",#N/A,FALSE,"Board Summary";"Board Cash Flow",#N/A,FALSE,"Board Summary";"Op Cap Startup",#N/A,FALSE,"Operating-Startup Expense (2)";"Total Salary",#N/A,FALSE,"Operating-Startup Expense (2)";"Op Salary",#N/A,FALSE,"Operating-Startup Expense (2)";"Cap Salary",#N/A,FALSE,"Operating-Startup Expense (2)";"Startup Salary",#N/A,FALSE,"Operating-Startup Expense (2)";#N/A,#N/A,FALSE,"Advertising &amp; Promotion (2)";#N/A,#N/A,FALSE,"G&amp;A (2)";#N/A,#N/A,FALSE,"Billings (2)";#N/A,#N/A,FALSE,"Travel (2)";#N/A,#N/A,FALSE,"Comms Cost (2)";#N/A,#N/A,FALSE,"CAPEX (3)";#N/A,#N/A,FALSE,"CAPEX (2)"}</definedName>
    <definedName name="wrn.wicor." hidden="1">{#N/A,#N/A,FALSE,"FACTSHEETS";#N/A,#N/A,FALSE,"pump";#N/A,#N/A,FALSE,"filter"}</definedName>
    <definedName name="wrn.Work._.Item._.01._.Capital." hidden="1">{#N/A,#N/A,FALSE,"Overall Summaries"}</definedName>
    <definedName name="wrn.Work._.Item._.01._.Capital.1" hidden="1">{#N/A,#N/A,FALSE,"Overall Summaries"}</definedName>
    <definedName name="wrn.Work._.Item.01._.Capital.1" hidden="1">{#N/A,#N/A,FALSE,"Overall Summaries"}</definedName>
    <definedName name="wrn.workingdoc." hidden="1">{#N/A,#N/A,FALSE,"SumexRBIF";#N/A,#N/A,FALSE,"SumWeekly";#N/A,#N/A,FALSE,"SumReport";#N/A,#N/A,FALSE,"Rev";#N/A,#N/A,FALSE,"Pay";#N/A,#N/A,FALSE,"MCBaccounts"}</definedName>
    <definedName name="wrn.workingdoc._.PN." hidden="1">{#N/A,#N/A,FALSE,"SUMMARY (WK)";#N/A,#N/A,FALSE,"PayRun";#N/A,#N/A,FALSE,"SumexRBIF-Pbrook";#N/A,#N/A,FALSE,"SumWeekly";#N/A,#N/A,FALSE,"SumReport";#N/A,#N/A,FALSE,"Rev";#N/A,#N/A,FALSE,"Pay";#N/A,#N/A,FALSE,"MCBaccounts"}</definedName>
    <definedName name="wrn.WORLDNET." hidden="1">{#N/A,#N/A,FALSE,"WNSumm";#N/A,#N/A,FALSE,"WN";#N/A,#N/A,FALSE,"WNGrAdds";#N/A,#N/A,FALSE,"WNNETAdds";#N/A,#N/A,FALSE,"WNEOPSubs";#N/A,#N/A,FALSE," WN Rev";#N/A,#N/A,FALSE,"WNEBIT";#N/A,#N/A,FALSE,"WN Acq";#N/A,#N/A,FALSE,"WN Care";#N/A,#N/A,FALSE,"WN Bllng";#N/A,#N/A,FALSE,"WN Dev";#N/A,#N/A,FALSE,"WNUncoll";#N/A,#N/A,FALSE,"WNNW";#N/A,#N/A,FALSE,"WNChurn"}</definedName>
    <definedName name="wrn.XOTH._.2000." hidden="1">{"Actuals 2000",#N/A,FALSE,"XOTH"}</definedName>
    <definedName name="wrn.XOTH._.2001." hidden="1">{"Budget 2001",#N/A,FALSE,"XOTH"}</definedName>
    <definedName name="wrn.xrates." hidden="1">{#N/A,#N/A,FALSE,"1996";#N/A,#N/A,FALSE,"1995";#N/A,#N/A,FALSE,"1994"}</definedName>
    <definedName name="wrn.ytd." hidden="1">{#N/A,#N/A,FALSE,"YTD"}</definedName>
    <definedName name="wrn.YTS._.Business._.Plan._.0796."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wrn.YTS._.Business._.Plan._.07962" hidden="1">{"a96 Oper Forecast Monthly",#N/A,FALSE,"BPMON 7-96";"a96 Bal Sheet Monthly",#N/A,FALSE,"BPMON 7-96";"a96 Capital Expend Monthly",#N/A,FALSE,"BPMON 7-96";"a96 Cash Flow Monthly",#N/A,FALSE,"BPMON 7-96";"a96 Oper Forecast Qtrly",#N/A,FALSE,"BPMON 7-96";"a96 Bal Sheet Qtrly",#N/A,FALSE,"BPMON 7-96";"a96 Capital Expend Qtrly",#N/A,FALSE,"BPMON 7-96";"a96 Cash Flow Qtrly",#N/A,FALSE,"BPMON 7-96";"a97 Oper Forecast Monthly",#N/A,FALSE,"BPMON 7-96";"a97 Bal Sheet Monthly",#N/A,FALSE,"BPMON 7-96";"a97 Capital Expend Monthly",#N/A,FALSE,"BPMON 7-96";"a97 Cash Flow Monthly",#N/A,FALSE,"BPMON 7-96";"a97 Oper Forecast Qtrly",#N/A,FALSE,"BPMON 7-96";"a97 Bal Sheet Qtrly",#N/A,FALSE,"BPMON 7-96";"a97 Capital Expend Qtrly",#N/A,FALSE,"BPMON 7-96";"a97 Cash Flow Qtrly",#N/A,FALSE,"BPMON 7-96";"a98 99 Oper Forecast Annual",#N/A,FALSE,"BPMON 7-96";"a98 99 Bal Sheet Annual",#N/A,FALSE,"BPMON 7-96";"a98 99 Capital Expend Annual",#N/A,FALSE,"BPMON 7-96";"a98 99 Cash Flow Annual",#N/A,FALSE,"BPMON 7-96"}</definedName>
    <definedName name="wrn.YTS._.Business._.Plan._.0896"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wrn.YTS._.Business._.Plan._.0896."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wrn.YTS._.Business._.Plan._.0996."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wrn.YTS._.Business._.Plan._.09962" hidden="1">{"a96 Oper Forecast Monthly",#N/A,TRUE,"BPMON 9-96";"a96 Bal Sheet Monthly",#N/A,TRUE,"BPMON 9-96";"a96 Capital Expend Monthly",#N/A,TRUE,"BPMON 9-96";"a96 Cash Flow Monthly",#N/A,TRUE,"BPMON 9-96";"a96 Oper Forecast Qtrly",#N/A,TRUE,"BPMON 9-96";"a96 Bal Sheet Qtrly",#N/A,TRUE,"BPMON 9-96";"a96 Capital Expend Qtrly",#N/A,TRUE,"BPMON 9-96";"a96 Cash Flow Qtrly",#N/A,TRUE,"BPMON 9-96";"a97 Oper Forecast Monthly",#N/A,TRUE,"BPMON 9-96";"a97 Bal Sheet Monthly",#N/A,TRUE,"BPMON 9-96";"a97 Capital Expend Monthly",#N/A,TRUE,"BPMON 9-96";"a97 Cash Flow Monthly",#N/A,TRUE,"BPMON 9-96";"a97 Oper Forecast Qtrly",#N/A,TRUE,"BPMON 9-96";"a97 Bal Sheet Qtrly",#N/A,TRUE,"BPMON 9-96";"a97 Capital Expend Qtrly",#N/A,TRUE,"BPMON 9-96";"a97 Cash Flow Qtrly",#N/A,TRUE,"BPMON 9-96";"a98 99 Oper Forecast Annual",#N/A,TRUE,"BPMON 9-96";"a98 99 Bal Sheet Annual",#N/A,TRUE,"BPMON 9-96";"a98 99 Capital Expend Annual",#N/A,TRUE,"BPMON 9-96";"a98 99 Cash Flow Annual",#N/A,TRUE,"BPMON 9-96"}</definedName>
    <definedName name="wrn.zolfo._.package." hidden="1">{#N/A,#N/A,TRUE,"income statement";#N/A,#N/A,TRUE,"balance sheet";#N/A,#N/A,TRUE,"cash flow";#N/A,#N/A,TRUE,"primary assumptions";#N/A,#N/A,TRUE,"finishing assumptions";#N/A,#N/A,TRUE,"dist. assumptions";#N/A,#N/A,TRUE,"borrowing base";#N/A,#N/A,TRUE,"sales summary";#N/A,#N/A,TRUE,"costs per ton";#N/A,#N/A,TRUE,"cogs";#N/A,#N/A,TRUE,"Coke";#N/A,#N/A,TRUE,"coke conversion";#N/A,#N/A,TRUE,"BF #1";#N/A,#N/A,TRUE,"bf1 conversion";#N/A,#N/A,TRUE,"BF #5";#N/A,#N/A,TRUE,"bf5 conversion";#N/A,#N/A,TRUE,"BOF";#N/A,#N/A,TRUE,"bof conversion";#N/A,#N/A,TRUE,"EAF";#N/A,#N/A,TRUE,"eaf conversion";#N/A,#N/A,TRUE,"Caster";#N/A,#N/A,TRUE,"caster conversion";#N/A,#N/A,TRUE,"HSM";#N/A,#N/A,TRUE,"hsm conversion";#N/A,#N/A,TRUE,"Stbnvl";#N/A,#N/A,TRUE,"stbvl pickler";#N/A,#N/A,TRUE,"stbvl 14";#N/A,#N/A,TRUE,"stbvl slitter";#N/A,#N/A,TRUE,"Allenport";#N/A,#N/A,TRUE,"alport pickler";#N/A,#N/A,TRUE,"alport tandem";#N/A,#N/A,TRUE,"alport anneal";#N/A,#N/A,TRUE,"alport temper";#N/A,#N/A,TRUE,"Yorkville";#N/A,#N/A,TRUE,"ykvl pickler";#N/A,#N/A,TRUE,"ykvl tandem";#N/A,#N/A,TRUE,"ykvl cont annel";#N/A,#N/A,TRUE,"ykvl washer";#N/A,#N/A,TRUE,"ykvl batch anneal";#N/A,#N/A,TRUE,"ykvl 8";#N/A,#N/A,TRUE,"ykvl 11";#N/A,#N/A,TRUE,"ykvl DR";#N/A,#N/A,TRUE,"MF";#N/A,#N/A,TRUE,"mf 36";#N/A,#N/A,TRUE,"mf 48";#N/A,#N/A,TRUE,"mf 60";#N/A,#N/A,TRUE,"Canfield";#N/A,#N/A,TRUE,"can eg";#N/A,#N/A,TRUE,"can paint";#N/A,#N/A,TRUE,"can oscilate";#N/A,#N/A,TRUE,"can slitter";#N/A,#N/A,TRUE,"WCC"}</definedName>
    <definedName name="wrn1.full." hidden="1">{#N/A,#N/A,TRUE,"1998_Summary";#N/A,#N/A,TRUE,"1999_Summary";#N/A,#N/A,TRUE,"1998_IS";#N/A,#N/A,TRUE,"1999_IS"}</definedName>
    <definedName name="wrn1.history" hidden="1">{#N/A,#N/A,FALSE,"model"}</definedName>
    <definedName name="wrn2.is" hidden="1">{#N/A,#N/A,FALSE,"EPDCCon"}</definedName>
    <definedName name="wrn2.isNew" hidden="1">{#N/A,#N/A,FALSE,"EPDCCon"}</definedName>
    <definedName name="wrn3.histroic" hidden="1">{#N/A,#N/A,FALSE,"model"}</definedName>
    <definedName name="wrna.prod" hidden="1">{#N/A,#N/A,FALSE,"1";#N/A,#N/A,FALSE,"2";#N/A,#N/A,FALSE,"16 - 17";#N/A,#N/A,FALSE,"18 - 19";#N/A,#N/A,FALSE,"26";#N/A,#N/A,FALSE,"27";#N/A,#N/A,FALSE,"28"}</definedName>
    <definedName name="WRR" hidden="1">{#N/A,#N/A,FALSE,"Pharm";#N/A,#N/A,FALSE,"WWCM"}</definedName>
    <definedName name="wrrrrr" hidden="1">{#N/A,#N/A,FALSE,"REPORT"}</definedName>
    <definedName name="WRTFR">#REF!</definedName>
    <definedName name="WRTPA">#REF!</definedName>
    <definedName name="wru.Ong._.Report.a" hidden="1">{#N/A,#N/A,TRUE,"Cover";#N/A,#N/A,TRUE,"Header (ld)";#N/A,#N/A,TRUE,"T&amp;O By Region";#N/A,#N/A,TRUE,"Region Charts ";#N/A,#N/A,TRUE,"T&amp;O London";#N/A,#N/A,TRUE,"AD Report";#N/A,#N/A,TRUE,"Var by OU"}</definedName>
    <definedName name="WRVTR">#REF!</definedName>
    <definedName name="WSER" hidden="1">{#N/A,#N/A,FALSE,"Aging Summary";#N/A,#N/A,FALSE,"Ratio Analysis";#N/A,#N/A,FALSE,"Test 120 Day Accts";#N/A,#N/A,FALSE,"Tickmarks"}</definedName>
    <definedName name="wtx" hidden="1">{"a96 Oper Forecast Monthly",#N/A,FALSE,"BPMON 8-96";"a96 Bal Sheet Monthly",#N/A,FALSE,"BPMON 8-96";"a96 Capital Expend Monthly",#N/A,FALSE,"BPMON 8-96";"a96 Cash Flow Monthly",#N/A,FALSE,"BPMON 8-96";"a96 Oper Forecast Qtrly",#N/A,FALSE,"BPMON 8-96";"a96 Bal Sheet Qtrly",#N/A,FALSE,"BPMON 8-96";"a96 Capital Expend Qtrly",#N/A,FALSE,"BPMON 8-96";"a96 Cash Flow Qtrly",#N/A,FALSE,"BPMON 8-96";"a97 Oper Forecast Monthly",#N/A,FALSE,"BPMON 8-96";"a97 Bal Sheet Monthly",#N/A,FALSE,"BPMON 8-96";"a97 Capital Expend Monthly",#N/A,FALSE,"BPMON 8-96";"a97 Cash Flow Monthly",#N/A,FALSE,"BPMON 8-96";"a97 Oper Forecast Qtrly",#N/A,FALSE,"BPMON 8-96";"a97 Bal Sheet Qtrly",#N/A,FALSE,"BPMON 8-96";"a97 Capital Expend Qtrly",#N/A,FALSE,"BPMON 8-96";"a97 Cash Flow Qtrly",#N/A,FALSE,"BPMON 8-96";"a98 99 Oper Forecast Annual",#N/A,FALSE,"BPMON 8-96";"a98 99 Bal Sheet Annual",#N/A,FALSE,"BPMON 8-96";"a98 99 Capital Expend Annual",#N/A,FALSE,"BPMON 8-96";"a98 99 Cash Flow Annual",#N/A,FALSE,"BPMON 8-96"}</definedName>
    <definedName name="wv" hidden="1">{#N/A,#N/A,FALSE,"Pharm";#N/A,#N/A,FALSE,"WWCM"}</definedName>
    <definedName name="wvu.ACC." hidden="1">{TRUE,TRUE,-1.25,-15.5,484.5,278.25,FALSE,FALSE,TRUE,FALSE,0,1,#N/A,452,#N/A,5.92592592592593,22.5714285714286,1,FALSE,FALSE,3,TRUE,1,FALSE,100,"Swvu.ACC.","ACwvu.ACC.",#N/A,FALSE,FALSE,0,0,0,0,2,"","",FALSE,FALSE,FALSE,FALSE,1,90,#N/A,#N/A,"=R1C1:R650C11",FALSE,#N/A,#N/A,FALSE,FALSE,FALSE,1,65532,65532,FALSE,FALSE,TRUE,TRUE,TRUE}</definedName>
    <definedName name="wvu.AFAC." hidden="1">{TRUE,TRUE,-1.25,-15.5,484.5,278.25,FALSE,FALSE,TRUE,FALSE,0,1,#N/A,551,#N/A,5.92592592592593,22.5714285714286,1,FALSE,FALSE,3,TRUE,1,FALSE,100,"Swvu.AFAC.","ACwvu.AFAC.",#N/A,FALSE,FALSE,0,0,0,0,2,"","",FALSE,FALSE,FALSE,FALSE,1,90,#N/A,#N/A,"=R1C1:R650C11",FALSE,#N/A,#N/A,FALSE,FALSE,FALSE,1,65532,65532,FALSE,FALSE,TRUE,TRUE,TRUE}</definedName>
    <definedName name="wvu.ELIMLUCRO." hidden="1">{TRUE,TRUE,-1.25,-15.5,484.5,278.25,FALSE,FALSE,TRUE,FALSE,0,3,#N/A,574,#N/A,6.75,22.5714285714286,1,FALSE,FALSE,3,TRUE,1,FALSE,100,"Swvu.ELIMLUCRO.","ACwvu.ELIMLUCRO.",#N/A,FALSE,FALSE,0,0,0,0,2,"","",FALSE,FALSE,FALSE,FALSE,1,90,#N/A,#N/A,"=R1C1:R650C11",FALSE,#N/A,#N/A,FALSE,FALSE,FALSE,1,65532,65532,FALSE,FALSE,TRUE,TRUE,TRUE}</definedName>
    <definedName name="wvu.ESTOQUES." hidden="1">{TRUE,TRUE,-1.25,-15.5,484.5,278.25,FALSE,FALSE,TRUE,FALSE,0,1,#N/A,183,#N/A,5.92592592592593,22.5714285714286,1,FALSE,FALSE,3,TRUE,1,FALSE,100,"Swvu.ESTOQUES.","ACwvu.ESTOQUES.",#N/A,FALSE,FALSE,0,0,0,0,2,"","",FALSE,FALSE,FALSE,FALSE,1,90,#N/A,#N/A,"=R1C1:R650C11",FALSE,#N/A,#N/A,FALSE,FALSE,FALSE,1,65532,65532,FALSE,FALSE,TRUE,TRUE,TRUE}</definedName>
    <definedName name="wvu.Fabio." hidden="1">{TRUE,TRUE,-1.25,-15.5,484.5,276.75,FALSE,FALSE,TRUE,TRUE,0,2,3,6,469,1,1,4,TRUE,TRUE,3,TRUE,1,TRUE,100,"Swvu.Fabio.","ACwvu.Fabio.",#N/A,FALSE,FALSE,0,0,0.393700787401575,0.393700787401575,2,"","&amp;C&amp;""Times New Roman,Bold Italic""&amp;P",TRUE,FALSE,FALSE,FALSE,1,67,#N/A,#N/A,"=R1C2:R497C25","=R1:R7",#N/A,#N/A,FALSE,FALSE,FALSE,1,65532,65532,FALSE,FALSE,TRUE,TRUE,TRUE}</definedName>
    <definedName name="wvu.LPERDAS." hidden="1">{TRUE,TRUE,-1.25,-15.5,484.5,278.25,FALSE,FALSE,TRUE,FALSE,0,5,#N/A,63,#N/A,7.47457627118644,22.5714285714286,1,FALSE,FALSE,3,TRUE,1,FALSE,100,"Swvu.LPERDAS.","ACwvu.LPERDAS.",#N/A,FALSE,FALSE,0,0,0,0,2,"","",FALSE,FALSE,FALSE,FALSE,1,90,#N/A,#N/A,"=R1C1:R650C11",FALSE,#N/A,#N/A,FALSE,FALSE,FALSE,1,65532,65532,FALSE,FALSE,TRUE,TRUE,TRUE}</definedName>
    <definedName name="wvu.RES432." hidden="1">{TRUE,TRUE,-1.25,-15.5,484.5,278.25,FALSE,FALSE,TRUE,FALSE,0,5,#N/A,593,#N/A,7.47457627118644,22.5714285714286,1,FALSE,FALSE,3,TRUE,1,FALSE,100,"Swvu.RES432.","ACwvu.RES432.",#N/A,FALSE,FALSE,0,0,0,0,2,"","",FALSE,FALSE,FALSE,FALSE,1,90,#N/A,#N/A,"=R1C1:R650C11",FALSE,#N/A,#N/A,FALSE,FALSE,FALSE,1,65532,65532,FALSE,FALSE,TRUE,TRUE,TRUE}</definedName>
    <definedName name="wvu.VERLUCRO." hidden="1">{FALSE,FALSE,-1.25,-15.5,484.5,278.25,FALSE,FALSE,TRUE,FALSE,0,1,#N/A,1106,#N/A,12.4059405940594,23.2666666666667,1,FALSE,FALSE,3,TRUE,1,FALSE,100,"Swvu.VERLUCRO.","ACwvu.VERLUCRO.",#N/A,FALSE,FALSE,0,0,0,0,1,"","",TRUE,FALSE,FALSE,FALSE,1,95,#N/A,#N/A,FALSE,FALSE,FALSE,FALSE,FALSE,FALSE,FALSE,1,65532,65532,FALSE,FALSE,TRUE,TRUE,TRUE}</definedName>
    <definedName name="WW" hidden="1">{#N/A,#N/A,FALSE,"HMF";#N/A,#N/A,FALSE,"FACIL";#N/A,#N/A,FALSE,"HMFINANCE";#N/A,#N/A,FALSE,"HMEUROPE";#N/A,#N/A,FALSE,"HHAB CONSO";#N/A,#N/A,FALSE,"PAB";#N/A,#N/A,FALSE,"MMC";#N/A,#N/A,FALSE,"THAI";#N/A,#N/A,FALSE,"SINPA";#N/A,#N/A,FALSE,"POLAND"}</definedName>
    <definedName name="www" hidden="1">{"Qtrly Summary",#N/A,FALSE,"Direct Ship Fcst"}</definedName>
    <definedName name="wwww" hidden="1">{#N/A,#N/A,FALSE,"Aging Summary";#N/A,#N/A,FALSE,"Ratio Analysis";#N/A,#N/A,FALSE,"Test 120 Day Accts";#N/A,#N/A,FALSE,"Tickmarks"}</definedName>
    <definedName name="wwwwwww" hidden="1">{#N/A,#N/A,FALSE,"OUT  AREC"}</definedName>
    <definedName name="wx" hidden="1">{#N/A,#N/A,FALSE,"Pharm";#N/A,#N/A,FALSE,"WWCM"}</definedName>
    <definedName name="x" hidden="1">{#N/A,#N/A,FALSE,"ReportBS";#N/A,#N/A,FALSE,"ReportCF";#N/A,#N/A,FALSE,"ReportAIOytd"}</definedName>
    <definedName name="xa" hidden="1">{#N/A,#N/A,FALSE,"Aging Summary";#N/A,#N/A,FALSE,"Ratio Analysis";#N/A,#N/A,FALSE,"Test 120 Day Accts";#N/A,#N/A,FALSE,"Tickmarks"}</definedName>
    <definedName name="xcv" hidden="1">{#N/A,#N/A,FALSE,"Aging Summary";#N/A,#N/A,FALSE,"Ratio Analysis";#N/A,#N/A,FALSE,"Test 120 Day Accts";#N/A,#N/A,FALSE,"Tickmarks"}</definedName>
    <definedName name="XCXCX" hidden="1">{#N/A,#N/A,FALSE,"Aging Summary";#N/A,#N/A,FALSE,"Ratio Analysis";#N/A,#N/A,FALSE,"Test 120 Day Accts";#N/A,#N/A,FALSE,"Tickmarks"}</definedName>
    <definedName name="xcxzc" hidden="1">{#N/A,#N/A,FALSE,"AD_Purchase";#N/A,#N/A,FALSE,"Credit";#N/A,#N/A,FALSE,"PF Acquisition";#N/A,#N/A,FALSE,"PF Offering"}</definedName>
    <definedName name="xddd" hidden="1">{#N/A,#N/A,FALSE,"Presentation by Unit";#N/A,#N/A,FALSE,"Presentation by BD";#N/A,#N/A,FALSE,"Presentation Split by Biggest U";#N/A,#N/A,FALSE,"Presentation Split by Area";#N/A,#N/A,FALSE,"Presentation Split by BD"}</definedName>
    <definedName name="xdf" hidden="1">{#N/A,#N/A,FALSE,"Aging Summary";#N/A,#N/A,FALSE,"Ratio Analysis";#N/A,#N/A,FALSE,"Test 120 Day Accts";#N/A,#N/A,FALSE,"Tickmarks"}</definedName>
    <definedName name="XRe" hidden="1">#REF!</definedName>
    <definedName name="XRef" hidden="1">#REF!</definedName>
    <definedName name="XREF_COLUMN_1" hidden="1">#REF!</definedName>
    <definedName name="XREF_COLUMN_10" hidden="1">#REF!</definedName>
    <definedName name="XREF_COLUMN_11" hidden="1">#REF!</definedName>
    <definedName name="XREF_COLUMN_12" hidden="1">#REF!</definedName>
    <definedName name="XREF_COLUMN_13" hidden="1">#REF!</definedName>
    <definedName name="XREF_COLUMN_14" hidden="1">#REF!</definedName>
    <definedName name="XREF_COLUMN_15" hidden="1">#REF!</definedName>
    <definedName name="XREF_COLUMN_16" hidden="1">#REF!</definedName>
    <definedName name="XREF_COLUMN_17" hidden="1">#REF!</definedName>
    <definedName name="XREF_COLUMN_18" hidden="1">#REF!</definedName>
    <definedName name="XREF_COLUMN_19" hidden="1">#REF!</definedName>
    <definedName name="XREF_COLUMN_2" hidden="1">#REF!</definedName>
    <definedName name="XREF_COLUMN_20" hidden="1">#REF!</definedName>
    <definedName name="XREF_COLUMN_21" hidden="1">#REF!</definedName>
    <definedName name="XREF_COLUMN_22" hidden="1">#REF!</definedName>
    <definedName name="XREF_COLUMN_23" hidden="1">#REF!</definedName>
    <definedName name="XREF_COLUMN_24" hidden="1">#REF!</definedName>
    <definedName name="XREF_COLUMN_25" hidden="1">#REF!</definedName>
    <definedName name="XREF_COLUMN_26" hidden="1">#REF!</definedName>
    <definedName name="XREF_COLUMN_27" hidden="1">#REF!</definedName>
    <definedName name="XREF_COLUMN_28" hidden="1">#REF!</definedName>
    <definedName name="XREF_COLUMN_29" hidden="1">#REF!</definedName>
    <definedName name="XREF_COLUMN_3" hidden="1">#REF!</definedName>
    <definedName name="XREF_COLUMN_30" hidden="1">#REF!</definedName>
    <definedName name="XREF_COLUMN_31" hidden="1">#REF!</definedName>
    <definedName name="XREF_COLUMN_32" hidden="1">#REF!</definedName>
    <definedName name="XREF_COLUMN_33" hidden="1">#REF!</definedName>
    <definedName name="XREF_COLUMN_34" hidden="1">#REF!</definedName>
    <definedName name="XREF_COLUMN_35" hidden="1">#REF!</definedName>
    <definedName name="XREF_COLUMN_36" hidden="1">#REF!</definedName>
    <definedName name="XREF_COLUMN_37" hidden="1">#REF!</definedName>
    <definedName name="XREF_COLUMN_38" hidden="1">#REF!</definedName>
    <definedName name="XREF_COLUMN_39" hidden="1">#REF!</definedName>
    <definedName name="XREF_COLUMN_4" hidden="1">#REF!</definedName>
    <definedName name="XREF_COLUMN_40" hidden="1">#REF!</definedName>
    <definedName name="XREF_COLUMN_41" hidden="1">#REF!</definedName>
    <definedName name="XREF_COLUMN_42" hidden="1">#REF!</definedName>
    <definedName name="XREF_COLUMN_43" hidden="1">#REF!</definedName>
    <definedName name="XREF_COLUMN_44" hidden="1">#REF!</definedName>
    <definedName name="XREF_COLUMN_45" hidden="1">#REF!</definedName>
    <definedName name="XREF_COLUMN_46" hidden="1">#REF!</definedName>
    <definedName name="XREF_COLUMN_47" hidden="1">#REF!</definedName>
    <definedName name="XREF_COLUMN_48" hidden="1">#REF!</definedName>
    <definedName name="XREF_COLUMN_5" hidden="1">#REF!</definedName>
    <definedName name="XREF_COLUMN_50" hidden="1">#REF!</definedName>
    <definedName name="XREF_COLUMN_51" hidden="1">#REF!</definedName>
    <definedName name="XREF_COLUMN_6" hidden="1">#REF!</definedName>
    <definedName name="XREF_COLUMN_7" hidden="1">#REF!</definedName>
    <definedName name="XREF_COLUMN_8" hidden="1">#REF!</definedName>
    <definedName name="XREF_COLUMN_9" hidden="1">#REF!</definedName>
    <definedName name="XRefActiveRow" hidden="1">#REF!</definedName>
    <definedName name="XRefColumnsCount" hidden="1">1</definedName>
    <definedName name="XRefCopy1" hidden="1">#REF!</definedName>
    <definedName name="XRefCopy10" hidden="1">#REF!</definedName>
    <definedName name="XRefCopy100" hidden="1">#REF!</definedName>
    <definedName name="XRefCopy100Row" hidden="1">#REF!</definedName>
    <definedName name="XRefCopy101" hidden="1">#REF!</definedName>
    <definedName name="XRefCopy101Row" hidden="1">#REF!</definedName>
    <definedName name="XRefCopy105" hidden="1">#REF!</definedName>
    <definedName name="XRefCopy10Row" hidden="1">#REF!</definedName>
    <definedName name="XRefCopy11" hidden="1">#REF!</definedName>
    <definedName name="XRefCopy112" hidden="1">#REF!</definedName>
    <definedName name="XRefCopy114" hidden="1">#REF!</definedName>
    <definedName name="XRefCopy11Row"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9" hidden="1">#REF!</definedName>
    <definedName name="XRefCopy19Row" hidden="1">#REF!</definedName>
    <definedName name="XRefCopy1Row" hidden="1">#REF!</definedName>
    <definedName name="XRefCopy2" hidden="1">#REF!</definedName>
    <definedName name="XRefCopy20" hidden="1">#REF!</definedName>
    <definedName name="XRefCopy20Row" hidden="1">#REF!</definedName>
    <definedName name="XRefCopy21" hidden="1">#REF!</definedName>
    <definedName name="XRefCopy21Row" hidden="1">#REF!</definedName>
    <definedName name="XRefCopy22" hidden="1">#REF!</definedName>
    <definedName name="XRefCopy22Row" hidden="1">#REF!</definedName>
    <definedName name="XRefCopy23" hidden="1">#REF!</definedName>
    <definedName name="XRefCopy23Row" hidden="1">#REF!</definedName>
    <definedName name="XRefCopy24" hidden="1">#REF!</definedName>
    <definedName name="XRefCopy24Row" hidden="1">#REF!</definedName>
    <definedName name="XRefCopy25" hidden="1">#REF!</definedName>
    <definedName name="XRefCopy25Row" hidden="1">#REF!</definedName>
    <definedName name="XRefCopy26" hidden="1">#REF!</definedName>
    <definedName name="XRefCopy26Row" hidden="1">#REF!</definedName>
    <definedName name="XRefCopy27" hidden="1">#REF!</definedName>
    <definedName name="XRefCopy27Row" hidden="1">#REF!</definedName>
    <definedName name="XRefCopy28" hidden="1">#REF!</definedName>
    <definedName name="XRefCopy28Row" hidden="1">#REF!</definedName>
    <definedName name="XRefCopy29" hidden="1">#REF!</definedName>
    <definedName name="XRefCopy29Row" hidden="1">#REF!</definedName>
    <definedName name="XRefCopy2Row" hidden="1">#REF!</definedName>
    <definedName name="XRefCopy3" hidden="1">#REF!</definedName>
    <definedName name="XRefCopy30" hidden="1">#REF!</definedName>
    <definedName name="XRefCopy30Row" hidden="1">#REF!</definedName>
    <definedName name="XRefCopy31" hidden="1">#REF!</definedName>
    <definedName name="XRefCopy31Row" hidden="1">#REF!</definedName>
    <definedName name="XRefCopy32" hidden="1">#REF!</definedName>
    <definedName name="XRefCopy32Row" hidden="1">#REF!</definedName>
    <definedName name="XRefCopy33" hidden="1">#REF!</definedName>
    <definedName name="XRefCopy33Row" hidden="1">#REF!</definedName>
    <definedName name="XRefCopy34" hidden="1">#REF!</definedName>
    <definedName name="XRefCopy34Row" hidden="1">#REF!</definedName>
    <definedName name="XRefCopy35" hidden="1">#REF!</definedName>
    <definedName name="XRefCopy35Row" hidden="1">#REF!</definedName>
    <definedName name="XRefCopy36" hidden="1">#REF!</definedName>
    <definedName name="XRefCopy36Row" hidden="1">#REF!</definedName>
    <definedName name="XRefCopy37" hidden="1">#REF!</definedName>
    <definedName name="XRefCopy37Row" hidden="1">#REF!</definedName>
    <definedName name="XRefCopy38" hidden="1">#REF!</definedName>
    <definedName name="XRefCopy38Row" hidden="1">#REF!</definedName>
    <definedName name="XRefCopy39" hidden="1">#REF!</definedName>
    <definedName name="XRefCopy39Row" hidden="1">#REF!</definedName>
    <definedName name="XRefCopy3Row" hidden="1">#REF!</definedName>
    <definedName name="XRefCopy4" hidden="1">#REF!</definedName>
    <definedName name="XRefCopy40" hidden="1">#REF!</definedName>
    <definedName name="XRefCopy40Row" hidden="1">#REF!</definedName>
    <definedName name="XRefCopy41" hidden="1">#REF!</definedName>
    <definedName name="XRefCopy41Row" hidden="1">#REF!</definedName>
    <definedName name="XRefCopy42" hidden="1">#REF!</definedName>
    <definedName name="XRefCopy42Row" hidden="1">#REF!</definedName>
    <definedName name="XRefCopy43" hidden="1">#REF!</definedName>
    <definedName name="XRefCopy43Row" hidden="1">#REF!</definedName>
    <definedName name="XRefCopy44" hidden="1">#REF!</definedName>
    <definedName name="XRefCopy44Row" hidden="1">#REF!</definedName>
    <definedName name="XRefCopy45" hidden="1">#REF!</definedName>
    <definedName name="XRefCopy45Row" hidden="1">#REF!</definedName>
    <definedName name="XRefCopy46" hidden="1">#REF!</definedName>
    <definedName name="XRefCopy46Row" hidden="1">#REF!</definedName>
    <definedName name="XRefCopy47" hidden="1">#REF!</definedName>
    <definedName name="XRefCopy47Row" hidden="1">#REF!</definedName>
    <definedName name="XRefCopy48" hidden="1">#REF!</definedName>
    <definedName name="XRefCopy48Row" hidden="1">#REF!</definedName>
    <definedName name="XRefCopy49" hidden="1">#REF!</definedName>
    <definedName name="XRefCopy49Row" hidden="1">#REF!</definedName>
    <definedName name="XRefCopy4Row" hidden="1">#REF!</definedName>
    <definedName name="XRefCopy5" hidden="1">#REF!</definedName>
    <definedName name="XRefCopy50" hidden="1">#REF!</definedName>
    <definedName name="XRefCopy50Row" hidden="1">#REF!</definedName>
    <definedName name="XRefCopy51" hidden="1">#REF!</definedName>
    <definedName name="XRefCopy51Row" hidden="1">#REF!</definedName>
    <definedName name="XRefCopy52" hidden="1">#REF!</definedName>
    <definedName name="XRefCopy52Row" hidden="1">#REF!</definedName>
    <definedName name="XRefCopy53" hidden="1">#REF!</definedName>
    <definedName name="XRefCopy53Row" hidden="1">#REF!</definedName>
    <definedName name="XRefCopy54" hidden="1">#REF!</definedName>
    <definedName name="XRefCopy54Row" hidden="1">#REF!</definedName>
    <definedName name="XRefCopy55" hidden="1">#REF!</definedName>
    <definedName name="XRefCopy55Row" hidden="1">#REF!</definedName>
    <definedName name="XRefCopy56" hidden="1">#REF!</definedName>
    <definedName name="XRefCopy56Row" hidden="1">#REF!</definedName>
    <definedName name="XRefCopy57" hidden="1">#REF!</definedName>
    <definedName name="XRefCopy57Row" hidden="1">#REF!</definedName>
    <definedName name="XRefCopy58" hidden="1">#REF!</definedName>
    <definedName name="XRefCopy58Row" hidden="1">#REF!</definedName>
    <definedName name="XRefCopy59" hidden="1">#REF!</definedName>
    <definedName name="XRefCopy59Row" hidden="1">#REF!</definedName>
    <definedName name="XRefCopy5Row" hidden="1">#REF!</definedName>
    <definedName name="XRefCopy6" hidden="1">#REF!</definedName>
    <definedName name="XRefCopy60" hidden="1">#REF!</definedName>
    <definedName name="XRefCopy60Row" hidden="1">#REF!</definedName>
    <definedName name="XRefCopy61" hidden="1">#REF!</definedName>
    <definedName name="XRefCopy61Row" hidden="1">#REF!</definedName>
    <definedName name="XRefCopy62" hidden="1">#REF!</definedName>
    <definedName name="XRefCopy62Row" hidden="1">#REF!</definedName>
    <definedName name="XRefCopy63" hidden="1">#REF!</definedName>
    <definedName name="XRefCopy63Row" hidden="1">#REF!</definedName>
    <definedName name="XRefCopy64" hidden="1">#REF!</definedName>
    <definedName name="XRefCopy64Row" hidden="1">#REF!</definedName>
    <definedName name="XRefCopy65" hidden="1">#REF!</definedName>
    <definedName name="XRefCopy65Row" hidden="1">#REF!</definedName>
    <definedName name="XRefCopy66" hidden="1">#REF!</definedName>
    <definedName name="XRefCopy66Row" hidden="1">#REF!</definedName>
    <definedName name="XRefCopy67" hidden="1">#REF!</definedName>
    <definedName name="XRefCopy67Row" hidden="1">#REF!</definedName>
    <definedName name="XRefCopy68" hidden="1">#REF!</definedName>
    <definedName name="XRefCopy68Row" hidden="1">#REF!</definedName>
    <definedName name="XRefCopy69" hidden="1">#REF!</definedName>
    <definedName name="XRefCopy69Row" hidden="1">#REF!</definedName>
    <definedName name="XRefCopy6Row" hidden="1">#REF!</definedName>
    <definedName name="XRefCopy7" hidden="1">#REF!</definedName>
    <definedName name="XRefCopy70" hidden="1">#REF!</definedName>
    <definedName name="XRefCopy70Row" hidden="1">#REF!</definedName>
    <definedName name="XRefCopy71" hidden="1">#REF!</definedName>
    <definedName name="XRefCopy71Row" hidden="1">#REF!</definedName>
    <definedName name="XRefCopy72" hidden="1">#REF!</definedName>
    <definedName name="XRefCopy72Row" hidden="1">#REF!</definedName>
    <definedName name="XRefCopy73" hidden="1">#REF!</definedName>
    <definedName name="XRefCopy73Row" hidden="1">#REF!</definedName>
    <definedName name="XRefCopy74" hidden="1">#REF!</definedName>
    <definedName name="XRefCopy74Row" hidden="1">#REF!</definedName>
    <definedName name="XRefCopy75" hidden="1">#REF!</definedName>
    <definedName name="XRefCopy75Row" hidden="1">#REF!</definedName>
    <definedName name="XRefCopy76" hidden="1">#REF!</definedName>
    <definedName name="XRefCopy76Row" hidden="1">#REF!</definedName>
    <definedName name="XRefCopy77" hidden="1">#REF!</definedName>
    <definedName name="XRefCopy77Row" hidden="1">#REF!</definedName>
    <definedName name="XRefCopy78" hidden="1">#REF!</definedName>
    <definedName name="XRefCopy78Row" hidden="1">#REF!</definedName>
    <definedName name="XRefCopy79" hidden="1">#REF!</definedName>
    <definedName name="XRefCopy79Row" hidden="1">#REF!</definedName>
    <definedName name="XRefCopy7Row" hidden="1">#REF!</definedName>
    <definedName name="XRefCopy8" hidden="1">#REF!</definedName>
    <definedName name="XRefCopy80" hidden="1">#REF!</definedName>
    <definedName name="XRefCopy80Row" hidden="1">#REF!</definedName>
    <definedName name="XRefCopy81" hidden="1">#REF!</definedName>
    <definedName name="XRefCopy81Row" hidden="1">#REF!</definedName>
    <definedName name="XRefCopy82" hidden="1">#REF!</definedName>
    <definedName name="XRefCopy82Row" hidden="1">#REF!</definedName>
    <definedName name="XRefCopy83" hidden="1">#REF!</definedName>
    <definedName name="XRefCopy83Row" hidden="1">#REF!</definedName>
    <definedName name="XRefCopy84" hidden="1">#REF!</definedName>
    <definedName name="XRefCopy84Row" hidden="1">#REF!</definedName>
    <definedName name="XRefCopy85" hidden="1">#REF!</definedName>
    <definedName name="XRefCopy85Row" hidden="1">#REF!</definedName>
    <definedName name="XRefCopy86" hidden="1">#REF!</definedName>
    <definedName name="XRefCopy86Row" hidden="1">#REF!</definedName>
    <definedName name="XRefCopy87" hidden="1">#REF!</definedName>
    <definedName name="XRefCopy87Row" hidden="1">#REF!</definedName>
    <definedName name="XRefCopy88" hidden="1">#REF!</definedName>
    <definedName name="XRefCopy88Row" hidden="1">#REF!</definedName>
    <definedName name="XRefCopy89" hidden="1">#REF!</definedName>
    <definedName name="XRefCopy89Row" hidden="1">#REF!</definedName>
    <definedName name="XRefCopy8Row" hidden="1">#REF!</definedName>
    <definedName name="XRefCopy9" hidden="1">#REF!</definedName>
    <definedName name="XRefCopy90" hidden="1">#REF!</definedName>
    <definedName name="XRefCopy90Row" hidden="1">#REF!</definedName>
    <definedName name="XRefCopy91" hidden="1">#REF!</definedName>
    <definedName name="XRefCopy91Row" hidden="1">#REF!</definedName>
    <definedName name="XRefCopy92" hidden="1">#REF!</definedName>
    <definedName name="XRefCopy92Row" hidden="1">#REF!</definedName>
    <definedName name="XRefCopy93" hidden="1">#REF!</definedName>
    <definedName name="XRefCopy93Row" hidden="1">#REF!</definedName>
    <definedName name="XRefCopy94" hidden="1">#REF!</definedName>
    <definedName name="XRefCopy94Row" hidden="1">#REF!</definedName>
    <definedName name="XRefCopy95" hidden="1">#REF!</definedName>
    <definedName name="XRefCopy95Row" hidden="1">#REF!</definedName>
    <definedName name="XRefCopy96" hidden="1">#REF!</definedName>
    <definedName name="XRefCopy96Row" hidden="1">#REF!</definedName>
    <definedName name="XRefCopy97" hidden="1">#REF!</definedName>
    <definedName name="XRefCopy98" hidden="1">#REF!</definedName>
    <definedName name="XRefCopy98Row" hidden="1">#REF!</definedName>
    <definedName name="XRefCopy99" hidden="1">#REF!</definedName>
    <definedName name="XRefCopy99Row" hidden="1">#REF!</definedName>
    <definedName name="XRefCopy9Row" hidden="1">#REF!</definedName>
    <definedName name="XRefCopyRangeCount" hidden="1">2</definedName>
    <definedName name="XRefPaste1" hidden="1">#REF!</definedName>
    <definedName name="XRefPaste10" hidden="1">#REF!</definedName>
    <definedName name="XRefPaste10Row" hidden="1">#REF!</definedName>
    <definedName name="XRefPaste11" hidden="1">#REF!</definedName>
    <definedName name="XRefPaste11Row" hidden="1">#REF!</definedName>
    <definedName name="XRefPaste12" hidden="1">#REF!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 hidden="1">#REF!</definedName>
    <definedName name="XRefPaste15Row" hidden="1">#REF!</definedName>
    <definedName name="XRefPaste16" hidden="1">#REF!</definedName>
    <definedName name="XRefPaste16Row" hidden="1">#REF!</definedName>
    <definedName name="XRefPaste17" hidden="1">#REF!</definedName>
    <definedName name="XRefPaste17Row" hidden="1">#REF!</definedName>
    <definedName name="XRefPaste18"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 hidden="1">#REF!</definedName>
    <definedName name="XRefPaste20Row" hidden="1">#REF!</definedName>
    <definedName name="XRefPaste21" hidden="1">#REF!</definedName>
    <definedName name="XRefPaste21Row" hidden="1">#REF!</definedName>
    <definedName name="XRefPaste22" hidden="1">#REF!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 hidden="1">#REF!</definedName>
    <definedName name="XRefPaste25Row" hidden="1">#REF!</definedName>
    <definedName name="XRefPaste26" hidden="1">#REF!</definedName>
    <definedName name="XRefPaste26Row" hidden="1">#REF!</definedName>
    <definedName name="XRefPaste27" hidden="1">#REF!</definedName>
    <definedName name="XRefPaste27Row" hidden="1">#REF!</definedName>
    <definedName name="XRefPaste28" hidden="1">#REF!</definedName>
    <definedName name="XRefPaste28Row" hidden="1">#REF!</definedName>
    <definedName name="XRefPaste29" hidden="1">#REF!</definedName>
    <definedName name="XRefPaste29Row" hidden="1">#REF!</definedName>
    <definedName name="XRefPaste2Row" hidden="1">#REF!</definedName>
    <definedName name="XRefPaste3" hidden="1">#REF!</definedName>
    <definedName name="XRefPaste30" hidden="1">#REF!</definedName>
    <definedName name="XRefPaste30Row" hidden="1">#REF!</definedName>
    <definedName name="XRefPaste31" hidden="1">#REF!</definedName>
    <definedName name="XRefPaste31Row" hidden="1">#REF!</definedName>
    <definedName name="XRefPaste32" hidden="1">#REF!</definedName>
    <definedName name="XRefPaste32Row" hidden="1">#REF!</definedName>
    <definedName name="XRefPaste33" hidden="1">#REF!</definedName>
    <definedName name="XRefPaste33Row" hidden="1">#REF!</definedName>
    <definedName name="XRefPaste34" hidden="1">#REF!</definedName>
    <definedName name="XRefPaste34Row" hidden="1">#REF!</definedName>
    <definedName name="XRefPaste35" hidden="1">#REF!</definedName>
    <definedName name="XRefPaste35Row" hidden="1">#REF!</definedName>
    <definedName name="XRefPaste36" hidden="1">#REF!</definedName>
    <definedName name="XRefPaste36Row" hidden="1">#REF!</definedName>
    <definedName name="XRefPaste37" hidden="1">#REF!</definedName>
    <definedName name="XRefPaste37Row" hidden="1">#REF!</definedName>
    <definedName name="XRefPaste38" hidden="1">#REF!</definedName>
    <definedName name="XRefPaste38Row" hidden="1">#REF!</definedName>
    <definedName name="XRefPaste39" hidden="1">#REF!</definedName>
    <definedName name="XRefPaste39Row" hidden="1">#REF!</definedName>
    <definedName name="XRefPaste3Row" hidden="1">#REF!</definedName>
    <definedName name="XRefPaste4" hidden="1">#REF!</definedName>
    <definedName name="XRefPaste40" hidden="1">#REF!</definedName>
    <definedName name="XRefPaste40Row" hidden="1">#REF!</definedName>
    <definedName name="XRefPaste41" hidden="1">#REF!</definedName>
    <definedName name="XRefPaste41Row" hidden="1">#REF!</definedName>
    <definedName name="XRefPaste42" hidden="1">#REF!</definedName>
    <definedName name="XRefPaste42Row" hidden="1">#REF!</definedName>
    <definedName name="XRefPaste43" hidden="1">#REF!</definedName>
    <definedName name="XRefPaste43Row" hidden="1">#REF!</definedName>
    <definedName name="XRefPaste44" hidden="1">#REF!</definedName>
    <definedName name="XRefPaste44Row" hidden="1">#REF!</definedName>
    <definedName name="XRefPaste45" hidden="1">#REF!</definedName>
    <definedName name="XRefPaste45Row" hidden="1">#REF!</definedName>
    <definedName name="XRefPaste46" hidden="1">#REF!</definedName>
    <definedName name="XRefPaste46Row" hidden="1">#REF!</definedName>
    <definedName name="XRefPaste47" hidden="1">#REF!</definedName>
    <definedName name="XRefPaste47Row" hidden="1">#REF!</definedName>
    <definedName name="XRefPaste48" hidden="1">#REF!</definedName>
    <definedName name="XRefPaste48Row" hidden="1">#REF!</definedName>
    <definedName name="XRefPaste49" hidden="1">#REF!</definedName>
    <definedName name="XRefPaste49Row" hidden="1">#REF!</definedName>
    <definedName name="XRefPaste4Row" hidden="1">#REF!</definedName>
    <definedName name="XRefPaste5" hidden="1">#REF!</definedName>
    <definedName name="XRefPaste50" hidden="1">#REF!</definedName>
    <definedName name="XRefPaste50Row" hidden="1">#REF!</definedName>
    <definedName name="XRefPaste51" hidden="1">#REF!</definedName>
    <definedName name="XRefPaste51Row" hidden="1">#REF!</definedName>
    <definedName name="XRefPaste52" hidden="1">#REF!</definedName>
    <definedName name="XRefPaste52Row" hidden="1">#REF!</definedName>
    <definedName name="XRefPaste53" hidden="1">#REF!</definedName>
    <definedName name="XRefPaste53Row" hidden="1">#REF!</definedName>
    <definedName name="XRefPaste54" hidden="1">#REF!</definedName>
    <definedName name="XRefPaste54Row" hidden="1">#REF!</definedName>
    <definedName name="XRefPaste56" hidden="1">#REF!</definedName>
    <definedName name="XRefPaste56Row" hidden="1">#REF!</definedName>
    <definedName name="XRefPaste57" hidden="1">#REF!</definedName>
    <definedName name="XRefPaste57Row" hidden="1">#REF!</definedName>
    <definedName name="XRefPaste58" hidden="1">#REF!</definedName>
    <definedName name="XRefPaste58Row" hidden="1">#REF!</definedName>
    <definedName name="XRefPaste59" hidden="1">#REF!</definedName>
    <definedName name="XRefPaste59Row" hidden="1">#REF!</definedName>
    <definedName name="XRefPaste5Row" hidden="1">#REF!</definedName>
    <definedName name="XRefPaste6" hidden="1">#REF!</definedName>
    <definedName name="XRefPaste60" hidden="1">#REF!</definedName>
    <definedName name="XRefPaste60Row" hidden="1">#REF!</definedName>
    <definedName name="XRefPaste61" hidden="1">#REF!</definedName>
    <definedName name="XRefPaste61Row" hidden="1">#REF!</definedName>
    <definedName name="XRefPaste62" hidden="1">#REF!</definedName>
    <definedName name="XRefPaste62Row" hidden="1">#REF!</definedName>
    <definedName name="XRefPaste63" hidden="1">#REF!</definedName>
    <definedName name="XRefPaste63Row" hidden="1">#REF!</definedName>
    <definedName name="XRefPaste64" hidden="1">#REF!</definedName>
    <definedName name="XRefPaste64Row" hidden="1">#REF!</definedName>
    <definedName name="XRefPaste65" hidden="1">#REF!</definedName>
    <definedName name="XRefPaste65Row" hidden="1">#REF!</definedName>
    <definedName name="XRefPaste66" hidden="1">#REF!</definedName>
    <definedName name="XRefPaste66Row" hidden="1">#REF!</definedName>
    <definedName name="XRefPaste67" hidden="1">#REF!</definedName>
    <definedName name="XRefPaste67Row" hidden="1">#REF!</definedName>
    <definedName name="XRefPaste68" hidden="1">#REF!</definedName>
    <definedName name="XRefPaste68Row" hidden="1">#REF!</definedName>
    <definedName name="XRefPaste69" hidden="1">#REF!</definedName>
    <definedName name="XRefPaste69Row" hidden="1">#REF!</definedName>
    <definedName name="XRefPaste6Row" hidden="1">#REF!</definedName>
    <definedName name="XRefPaste7" hidden="1">#REF!</definedName>
    <definedName name="XRefPaste70" hidden="1">#REF!</definedName>
    <definedName name="XRefPaste70Row" hidden="1">#REF!</definedName>
    <definedName name="XRefPaste71" hidden="1">#REF!</definedName>
    <definedName name="XRefPaste71Row" hidden="1">#REF!</definedName>
    <definedName name="XRefPaste72" hidden="1">#REF!</definedName>
    <definedName name="XRefPaste72Row" hidden="1">#REF!</definedName>
    <definedName name="XRefPaste73" hidden="1">#REF!</definedName>
    <definedName name="XRefPaste73Row" hidden="1">#REF!</definedName>
    <definedName name="XRefPaste74" hidden="1">#REF!</definedName>
    <definedName name="XRefPaste74Row" hidden="1">#REF!</definedName>
    <definedName name="XRefPaste75" hidden="1">#REF!</definedName>
    <definedName name="XRefPaste75Row" hidden="1">#REF!</definedName>
    <definedName name="XRefPaste76" hidden="1">#REF!</definedName>
    <definedName name="XRefPaste76Row" hidden="1">#REF!</definedName>
    <definedName name="XRefPaste77" hidden="1">#REF!</definedName>
    <definedName name="XRefPaste77Row" hidden="1">#REF!</definedName>
    <definedName name="XRefPaste78" hidden="1">#REF!</definedName>
    <definedName name="XRefPaste78Row" hidden="1">#REF!</definedName>
    <definedName name="XRefPaste79" hidden="1">#REF!</definedName>
    <definedName name="XRefPaste79Row" hidden="1">#REF!</definedName>
    <definedName name="XRefPaste7Row" hidden="1">#REF!</definedName>
    <definedName name="XRefPaste8" hidden="1">#REF!</definedName>
    <definedName name="XRefPaste80" hidden="1">#REF!</definedName>
    <definedName name="XRefPaste80Row" hidden="1">#REF!</definedName>
    <definedName name="XRefPaste81" hidden="1">#REF!</definedName>
    <definedName name="XRefPaste81Row" hidden="1">#REF!</definedName>
    <definedName name="XRefPaste82" hidden="1">#REF!</definedName>
    <definedName name="XRefPaste82Row" hidden="1">#REF!</definedName>
    <definedName name="XRefPaste83" hidden="1">#REF!</definedName>
    <definedName name="XRefPaste83Row" hidden="1">#REF!</definedName>
    <definedName name="XRefPaste84" hidden="1">#REF!</definedName>
    <definedName name="XRefPaste84Row" hidden="1">#REF!</definedName>
    <definedName name="XRefPaste85" hidden="1">#REF!</definedName>
    <definedName name="XRefPaste85Row" hidden="1">#REF!</definedName>
    <definedName name="XRefPaste86" hidden="1">#REF!</definedName>
    <definedName name="XRefPaste86Row" hidden="1">#REF!</definedName>
    <definedName name="XRefPaste8Row" hidden="1">#REF!</definedName>
    <definedName name="XRefPaste9" hidden="1">#REF!</definedName>
    <definedName name="XRefPaste91" hidden="1">#REF!</definedName>
    <definedName name="XRefPaste95" hidden="1">#REF!</definedName>
    <definedName name="XRefPaste96" hidden="1">#REF!</definedName>
    <definedName name="XRefPaste9Row" hidden="1">#REF!</definedName>
    <definedName name="XRefPasteRangeCount" hidden="1">1</definedName>
    <definedName name="xrfe" hidden="1">#REF!</definedName>
    <definedName name="xrttd" hidden="1">{"Total",#N/A,FALSE,"Total Proved + Probable";"PDP",#N/A,FALSE,"Total Proved + Probable";"PNP",#N/A,FALSE,"Total Proved + Probable";"PUD",#N/A,FALSE,"Total Proved + Probable";"Prob",#N/A,FALSE,"Total Proved + Probable"}</definedName>
    <definedName name="XValStatER" hidden="1">#REF!</definedName>
    <definedName name="XValStatFR" hidden="1">#REF!</definedName>
    <definedName name="xx" hidden="1">{"SUMMARY",#N/A,TRUE,"Summary";"FULLSEAS",#N/A,TRUE,"Full &amp; Seas Emp";"TEMPS",#N/A,TRUE,"Temps";"CONTRACTORS",#N/A,TRUE,"Contractors";"CAPEXA",#N/A,TRUE,"Capital Expenditures";"CAPEXB",#N/A,TRUE,"Capital Expenditures"}</definedName>
    <definedName name="xxx" hidden="1">#REF!</definedName>
    <definedName name="xxxx" hidden="1">{"SUMMARY",#N/A,TRUE,"Summary";"FULLSEAS",#N/A,TRUE,"Full &amp; Seas Emp";"TEMPS",#N/A,TRUE,"Temps";"CONTRACTORS",#N/A,TRUE,"Contractors";"CAPEXA",#N/A,TRUE,"Capital Expenditures";"CAPEXB",#N/A,TRUE,"Capital Expenditures"}</definedName>
    <definedName name="xxxxx" hidden="1">#REF!</definedName>
    <definedName name="xxxxxx" hidden="1">{#N/A,#N/A,FALSE,"Assessment";#N/A,#N/A,FALSE,"Staffing";#N/A,#N/A,FALSE,"Hires";#N/A,#N/A,FALSE,"Assumptions"}</definedName>
    <definedName name="xxxxxxx" hidden="1">{#N/A,#N/A,FALSE,"Assessment";#N/A,#N/A,FALSE,"Staffing";#N/A,#N/A,FALSE,"Hires";#N/A,#N/A,FALSE,"Assumptions"}</definedName>
    <definedName name="xxxxxxxx" hidden="1">{#N/A,#N/A,FALSE,"Assessment";#N/A,#N/A,FALSE,"Staffing";#N/A,#N/A,FALSE,"Hires";#N/A,#N/A,FALSE,"Assumptions"}</definedName>
    <definedName name="xxxxxxxxxx" hidden="1">{#N/A,#N/A,FALSE,"Assessment";#N/A,#N/A,FALSE,"Staffing";#N/A,#N/A,FALSE,"Hires";#N/A,#N/A,FALSE,"Assumptions"}</definedName>
    <definedName name="xxxxxxxxxxx" hidden="1">{#N/A,#N/A,FALSE,"Costi per Gruppo ";#N/A,#N/A,FALSE,"New-RegularBevel";#N/A,#N/A,FALSE,"Optiva-Optiva2";#N/A,#N/A,FALSE,"Cathlon-Monoblok";#N/A,#N/A,FALSE,"Stylets";#N/A,#N/A,FALSE,"Totali"}</definedName>
    <definedName name="xxxxxxxxxxxx" hidden="1">#REF!</definedName>
    <definedName name="xxxxxxxxxxxxx" hidden="1">{#N/A,#N/A,FALSE,"Assessment";#N/A,#N/A,FALSE,"Staffing";#N/A,#N/A,FALSE,"Hires";#N/A,#N/A,FALSE,"Assumptions"}</definedName>
    <definedName name="xxxxxxxxxxxxxx" hidden="1">{#N/A,#N/A,FALSE,"Assessment";#N/A,#N/A,FALSE,"Staffing";#N/A,#N/A,FALSE,"Hires";#N/A,#N/A,FALSE,"Assumptions"}</definedName>
    <definedName name="xxxxxxxxxxxxxxxxx" hidden="1">{#N/A,#N/A,FALSE,"Assessment";#N/A,#N/A,FALSE,"Staffing";#N/A,#N/A,FALSE,"Hires";#N/A,#N/A,FALSE,"Assumptions"}</definedName>
    <definedName name="xxxxxxxxxxxxxxxxxxxxxxxxxx" hidden="1">{#N/A,#N/A,FALSE,"Year";#N/A,#N/A,FALSE,"Client Savings";#N/A,#N/A,FALSE,"Staged Delivery by Hour";#N/A,#N/A,FALSE,"Hourly Rate By Activity";#N/A,#N/A,FALSE,"Hourly Rate By Custom Resource";#N/A,#N/A,FALSE,"Line of Business Review";#N/A,#N/A,FALSE,"Financials By Custom Resource";#N/A,#N/A,FALSE,"Assumptions";#N/A,#N/A,FALSE,"Sensitivity Analysis";#N/A,#N/A,FALSE,"Financing By Year";#N/A,#N/A,FALSE,"Billings";#N/A,#N/A,FALSE,"Overall Staffing Review"}</definedName>
    <definedName name="xxxxxxxxxxxxxxxxxxxxxxxxxxx" hidden="1">{#N/A,#N/A,FALSE,"Year";#N/A,#N/A,FALSE,"AC Fiscal Year";#N/A,#N/A,FALSE,"Financials By Line of Business";#N/A,#N/A,FALSE,"Line of Business Review";#N/A,#N/A,FALSE,"Activity Review";#N/A,#N/A,FALSE,"Financials By Custom Resource";#N/A,#N/A,FALSE,"Custom Resource Review"}</definedName>
    <definedName name="xxxxxxxxxxxxxxxxxxxxxxxxxxxxxx" hidden="1">{#N/A,#N/A,FALSE,"Monthly Rate By Activity";#N/A,#N/A,FALSE,"Hourly Rate By Activity";#N/A,#N/A,FALSE,"Monthly Rate By Custom Resource";#N/A,#N/A,FALSE,"Hourly Rate By Custom Resource"}</definedName>
    <definedName name="xxxxxxxxxxxxxxxxxxxxxxxxxxxxxxxx" hidden="1">{#N/A,#N/A,FALSE,"Assessment";#N/A,#N/A,FALSE,"Staffing";#N/A,#N/A,FALSE,"Hires";#N/A,#N/A,FALSE,"Assumptions"}</definedName>
    <definedName name="xxxxxxxxxxxxxxxxxxxxxxxxxxxxxxxxx" hidden="1">{#N/A,#N/A,FALSE,"Year";#N/A,#N/A,FALSE,"AC Fiscal Year";#N/A,#N/A,FALSE,"Hourly Rate By Activity";#N/A,#N/A,FALSE,"Hourly Rate By Custom Resource";#N/A,#N/A,FALSE,"Line of Business Review";#N/A,#N/A,FALSE,"Assumptions";#N/A,#N/A,FALSE,"Sensitivity Analysis";#N/A,#N/A,FALSE,"Overall Staffing Review"}</definedName>
    <definedName name="xxxxxxxxxxxxxxxxxxxxxxxxxxxxxxxxxx" hidden="1">{#N/A,#N/A,FALSE,"Year";#N/A,#N/A,FALSE,"AC Fiscal Year";#N/A,#N/A,FALSE,"Hourly Rate By Activity";#N/A,#N/A,FALSE,"Hourly Rate By Custom Resource";#N/A,#N/A,FALSE,"Sensitivity Analysis";#N/A,#N/A,FALSE,"Overall Staffing Review"}</definedName>
    <definedName name="xxxxxxxxxxxxxxxxxxxxxxxxxxxxxxxxxxxx" hidden="1">{#N/A,#N/A,FALSE,"Assessment";#N/A,#N/A,FALSE,"Staffing";#N/A,#N/A,FALSE,"Hires";#N/A,#N/A,FALSE,"Assumptions"}</definedName>
    <definedName name="xxxxxxxxxxxxxxxxxxxxxxxxxxxxxxxxxxxxx" hidden="1">{#N/A,#N/A,FALSE,"Overall Staffing Review";#N/A,#N/A,FALSE,"Detailed Resource Mix Review";#N/A,#N/A,FALSE,"Detailed Pyramid Review";#N/A,#N/A,FALSE,"Hours By Activity";#N/A,#N/A,FALSE,"Hours By Custom Resource"}</definedName>
    <definedName name="xyxyx" hidden="1">#REF!</definedName>
    <definedName name="xyz" hidden="1">1</definedName>
    <definedName name="y" hidden="1">{#N/A,#N/A,FALSE,"Sheet1"}</definedName>
    <definedName name="ya" hidden="1">{#N/A,#N/A,FALSE,"OUT  AREC"}</definedName>
    <definedName name="yeah" hidden="1">{#N/A,#N/A,FALSE,"Antigua";#N/A,#N/A,FALSE,"Argentina";#N/A,#N/A,FALSE,"Australia";#N/A,#N/A,FALSE,"Austria-Belgium";#N/A,#N/A,FALSE,"Bermuda";#N/A,#N/A,FALSE,"Brazil";#N/A,#N/A,FALSE,"China";#N/A,#N/A,FALSE,"Colombia";#N/A,#N/A,FALSE,"Germany-WorldClass";#N/A,#N/A,FALSE,"Denmark-Finland-France-Germany";#N/A,#N/A,FALSE,"Dom. Republic";#N/A,#N/A,FALSE,"Guam";#N/A,#N/A,FALSE,"Guam to Hawaii";#N/A,#N/A,FALSE,"Hawaii";#N/A,#N/A,FALSE,"Hawaii HAW4";#N/A,#N/A,FALSE,"Hong Kong";#N/A,#N/A,FALSE,"Ireland";#N/A,#N/A,FALSE,"Israel";#N/A,#N/A,FALSE,"Israel SE-Me-We2";#N/A,#N/A,FALSE,"Italy";#N/A,#N/A,FALSE,"Jamaica";#N/A,#N/A,FALSE,"Japan";#N/A,#N/A,FALSE,"Korea";#N/A,#N/A,FALSE,"Malaysia";#N/A,#N/A,FALSE,"Netherlands-Norway";#N/A,#N/A,FALSE,"New Zealand";#N/A,#N/A,FALSE,"Phillipines";#N/A,#N/A,FALSE,"Portugal";#N/A,#N/A,FALSE,"Puerto Rico";#N/A,#N/A,FALSE,"Puerto Rico TCS-1";#N/A,#N/A,FALSE,"Russia";#N/A,#N/A,FALSE,"Scotland";#N/A,#N/A,FALSE,"Singapore";#N/A,#N/A,FALSE,"St. Thomas";#N/A,#N/A,FALSE,"Spain-Sweden-Switzerland";#N/A,#N/A,FALSE,"Taiwan";#N/A,#N/A,FALSE,"UK";#N/A,#N/A,FALSE,"UK WClass";#N/A,#N/A,FALSE,"Venezuela"}</definedName>
    <definedName name="yeah2" hidden="1">{#N/A,#N/A,FALSE,"No Dogs, 2nd by Bandwidth";#N/A,#N/A,FALSE,"No Dogs, 2nd by Costs";#N/A,#N/A,FALSE,"All Cities, 2nd By Costs";#N/A,#N/A,FALSE,"All Cities, 2nd by Bandwidth";#N/A,#N/A,FALSE,"SUMMARY"}</definedName>
    <definedName name="yeah3" hidden="1">{#N/A,#N/A,FALSE,"SUMMARY";#N/A,#N/A,FALSE,"Sheet1";#N/A,#N/A,FALSE,"REALBWDATA";#N/A,#N/A,FALSE,"No Dogs, 2nd by Bandwidth";#N/A,#N/A,FALSE,"No Dogs, 2nd by Costs";#N/A,#N/A,FALSE,"All Cities, 2nd By Costs";#N/A,#N/A,FALSE,"All Cities, 2nd by Bandwidth"}</definedName>
    <definedName name="YEAR" localSheetId="10">#REF!</definedName>
    <definedName name="YEAR" localSheetId="24">#REF!</definedName>
    <definedName name="YEAR">#REF!</definedName>
    <definedName name="YEAR2" localSheetId="10">#REF!</definedName>
    <definedName name="YEAR2" localSheetId="24">#REF!</definedName>
    <definedName name="YEAR2">#REF!</definedName>
    <definedName name="yellow" hidden="1">{"SUMMARY",#N/A,FALSE,"Summary"}</definedName>
    <definedName name="YENY" hidden="1">{#N/A,#N/A,FALSE,"Aging Summary";#N/A,#N/A,FALSE,"Ratio Analysis";#N/A,#N/A,FALSE,"Test 120 Day Accts";#N/A,#N/A,FALSE,"Tickmarks"}</definedName>
    <definedName name="yes" hidden="1">{"PAGE 1",#N/A,FALSE,"WEST_OT"}</definedName>
    <definedName name="yhi" hidden="1">{"NOPCAPEVA",#N/A,FALSE,"Nopat";"FCFCSTAR",#N/A,FALSE,"FCFVAL";"EVAVL",#N/A,FALSE,"EVAVAL";"LEASE",#N/A,FALSE,"OpLease"}</definedName>
    <definedName name="yhjhj" hidden="1">{"cred comp",#N/A,FALSE,"Comparable Credit Analysis";"IS",#N/A,FALSE,"IS";"Sensitivity",#N/A,FALSE,"Sensitivity";"BS",#N/A,FALSE,"BS";"Bond Summary",#N/A,FALSE,"B Summary";"AD",#N/A,FALSE,"Accretion";"NAV",#N/A,FALSE,"NAV";"SU",#N/A,FALSE,"S&amp;U";"acq. study",#N/A,FALSE,"Acq. Study";"F Charges",#N/A,FALSE,"Fixed Charges"}</definedName>
    <definedName name="yhn" hidden="1">{#N/A,#N/A,FALSE,"TS";#N/A,#N/A,FALSE,"Combo";#N/A,#N/A,FALSE,"FAIR";#N/A,#N/A,FALSE,"RBC";#N/A,#N/A,FALSE,"xxxx";#N/A,#N/A,FALSE,"A_D";#N/A,#N/A,FALSE,"WACC";#N/A,#N/A,FALSE,"DCF";#N/A,#N/A,FALSE,"LBO";#N/A,#N/A,FALSE,"AcqMults";#N/A,#N/A,FALSE,"CompMults"}</definedName>
    <definedName name="youh" hidden="1">{#N/A,#N/A,FALSE,"AD_Purchase";#N/A,#N/A,FALSE,"Credit";#N/A,#N/A,FALSE,"PF Acquisition";#N/A,#N/A,FALSE,"PF Offering"}</definedName>
    <definedName name="yrd" hidden="1">{"PAGE 1",#N/A,FALSE,"WEST_OT"}</definedName>
    <definedName name="yre" hidden="1">{"NOPCAPEVA",#N/A,FALSE,"Nopat";"FCFCSTAR",#N/A,FALSE,"FCFVAL";"EVAVL",#N/A,FALSE,"EVAVAL";"LEASE",#N/A,FALSE,"OpLease"}</definedName>
    <definedName name="yrh" hidden="1">{#N/A,#N/A,FALSE,"Aging Summary";#N/A,#N/A,FALSE,"Ratio Analysis";#N/A,#N/A,FALSE,"Test 120 Day Accts";#N/A,#N/A,FALSE,"Tickmarks"}</definedName>
    <definedName name="yrha" hidden="1">{#N/A,#N/A,FALSE,"Aging Summary";#N/A,#N/A,FALSE,"Ratio Analysis";#N/A,#N/A,FALSE,"Test 120 Day Accts";#N/A,#N/A,FALSE,"Tickmarks"}</definedName>
    <definedName name="yrty" hidden="1">{"NOPCAPEVA",#N/A,FALSE,"Nopat";"FCFCSTAR",#N/A,FALSE,"FCFVAL";"EVAVL",#N/A,FALSE,"EVAVAL";"LEASE",#N/A,FALSE,"OpLease"}</definedName>
    <definedName name="YTD" localSheetId="10">#REF!</definedName>
    <definedName name="YTD" localSheetId="24">#REF!</definedName>
    <definedName name="YTD" localSheetId="1">#REF!</definedName>
    <definedName name="YTD">#REF!</definedName>
    <definedName name="ytr" hidden="1">{"AnnInc",#N/A,TRUE,"Inc";"QtrInc1",#N/A,TRUE,"Inc";"Balance",#N/A,TRUE,"Bal";"Cflow",#N/A,TRUE,"Cash"}</definedName>
    <definedName name="ytrytrd" hidden="1">{#N/A,#N/A,FALSE,"Aging Summary";#N/A,#N/A,FALSE,"Ratio Analysis";#N/A,#N/A,FALSE,"Test 120 Day Accts";#N/A,#N/A,FALSE,"Tickmarks"}</definedName>
    <definedName name="ytut" hidden="1">{#N/A,#N/A,FALSE,"Aging Summary";#N/A,#N/A,FALSE,"Ratio Analysis";#N/A,#N/A,FALSE,"Test 120 Day Accts";#N/A,#N/A,FALSE,"Tickmarks"}</definedName>
    <definedName name="yu" hidden="1">{#N/A,#N/A,FALSE,"Projections";#N/A,#N/A,FALSE,"AccrDil";#N/A,#N/A,FALSE,"PurchPriMult";#N/A,#N/A,FALSE,"Mults7_13";#N/A,#N/A,FALSE,"Mkt Mults";#N/A,#N/A,FALSE,"Acq Mults";#N/A,#N/A,FALSE,"StockPrices";#N/A,#N/A,FALSE,"Prem Paid";#N/A,#N/A,FALSE,"DCF";#N/A,#N/A,FALSE,"AUTO";#N/A,#N/A,FALSE,"Relative Trading";#N/A,#N/A,FALSE,"Mkt Val";#N/A,#N/A,FALSE,"Acq Val"}</definedName>
    <definedName name="yui" hidden="1">{#N/A,#N/A,FALSE,"Graph";#N/A,#N/A,FALSE,"Graphweeklytot";#N/A,#N/A,FALSE,"SumReport";#N/A,#N/A,FALSE,"SumWeekly";#N/A,#N/A,FALSE,"Rev";#N/A,#N/A,FALSE,"Pay";#N/A,#N/A,FALSE,"MCBaccounts"}</definedName>
    <definedName name="yuiiuy" hidden="1">{#N/A,#N/A,FALSE,"P0013";#N/A,#N/A,FALSE,"P9913";#N/A,#N/A,FALSE,"NonCoda00";#N/A,#N/A,FALSE,"NonCoda99"}</definedName>
    <definedName name="yuiouyi" hidden="1">{#N/A,#N/A,FALSE,"ReportBS";#N/A,#N/A,FALSE,"ReportCF";#N/A,#N/A,FALSE,"ReportAIOPeriod";#N/A,#N/A,FALSE,"ReportAIOytd";#N/A,#N/A,FALSE,"CONSOL";#N/A,#N/A,FALSE,"P&amp;L"}</definedName>
    <definedName name="yuiyi" hidden="1">{#N/A,#N/A,FALSE,"Graph";#N/A,#N/A,FALSE,"Graphweeklytot";#N/A,#N/A,FALSE,"SumReport";#N/A,#N/A,FALSE,"SumWeekly";#N/A,#N/A,FALSE,"Rev";#N/A,#N/A,FALSE,"Pay";#N/A,#N/A,FALSE,"MCBaccounts"}</definedName>
    <definedName name="yuoyouyo" hidden="1">{#N/A,#N/A,FALSE,"SUMMARY (WK)";#N/A,#N/A,FALSE,"PayRun";#N/A,#N/A,FALSE,"SumexRBIF-Pbrook";#N/A,#N/A,FALSE,"SumWeekly";#N/A,#N/A,FALSE,"SumReport";#N/A,#N/A,FALSE,"Rev";#N/A,#N/A,FALSE,"Pay";#N/A,#N/A,FALSE,"MCBaccounts"}</definedName>
    <definedName name="yuuioyuo" hidden="1">{#N/A,#N/A,FALSE,"SumexRBIF";#N/A,#N/A,FALSE,"SumWeekly";#N/A,#N/A,FALSE,"SumReport";#N/A,#N/A,FALSE,"Rev";#N/A,#N/A,FALSE,"Pay";#N/A,#N/A,FALSE,"MCBaccounts"}</definedName>
    <definedName name="yy" hidden="1">{#N/A,#N/A,FALSE,"Sheet1"}</definedName>
    <definedName name="yyy" hidden="1">{"Fecha_Novembro",#N/A,FALSE,"FECHAMENTO-2002 ";"Defer_Novembro",#N/A,FALSE,"DIFERIDO";"Pis_Novembro",#N/A,FALSE,"PIS COFINS";"Iss_Novembro",#N/A,FALSE,"ISS"}</definedName>
    <definedName name="yyyy" hidden="1">{"new base",#N/A,FALSE,"5YR TREND";"compare",#N/A,FALSE,"Baseline Variance";"investment w/o areas",#N/A,FALSE,"Baseline Variance";"total w/o areas",#N/A,FALSE,"HQ Assumptions";"Alcar",#N/A,FALSE,"LEK ALCAR ";"ni assume",#N/A,FALSE,"LEK ALCAR ";"hq assume",#N/A,FALSE,"Baseline Variance";"BALANCE SHEET",#N/A,FALSE,"Balance Sheet";"CASH FLOW",#N/A,FALSE,"Balance Sheet";"stacked",#N/A,FALSE,"BP wo sections"}</definedName>
    <definedName name="yyyyy" hidden="1">{"Fecha_Outubro",#N/A,FALSE,"FECHAMENTO-2002 ";"Defer_Outubro",#N/A,FALSE,"DIFERIDO";"Pis_Outubro",#N/A,FALSE,"PIS COFINS";"Iss_Outubro",#N/A,FALSE,"ISS"}</definedName>
    <definedName name="yyyyyy" hidden="1">{"Fecha_Setembro",#N/A,FALSE,"FECHAMENTO-2002 ";"Defer_Setembro",#N/A,FALSE,"DIFERIDO";"Pis_Setembro",#N/A,FALSE,"PIS COFINS";"Iss_Setembro",#N/A,FALSE,"ISS"}</definedName>
    <definedName name="yyyyyyy" hidden="1">{#N/A,#N/A,FALSE,"HONORÁRIOS"}</definedName>
    <definedName name="yyyyyyyy" hidden="1">{"Fecha_Dezembro",#N/A,FALSE,"FECHAMENTO-2002 ";"Defer_Dezermbro",#N/A,FALSE,"DIFERIDO";"Pis_Dezembro",#N/A,FALSE,"PIS COFINS";"Iss_Dezembro",#N/A,FALSE,"ISS"}</definedName>
    <definedName name="yyyyyyyyyyyyyyyy" hidden="1">{"Fecha_Dezembro",#N/A,FALSE,"FECHAMENTO-2002 ";"Defer_Dezermbro",#N/A,FALSE,"DIFERIDO";"Pis_Dezembro",#N/A,FALSE,"PIS COFINS";"Iss_Dezembro",#N/A,FALSE,"ISS"}</definedName>
    <definedName name="yyyyyyyyyyyyyyyyyyy" hidden="1">{"Fecha_Dezembro",#N/A,FALSE,"FECHAMENTO-2002 ";"Defer_Dezermbro",#N/A,FALSE,"DIFERIDO";"Pis_Dezembro",#N/A,FALSE,"PIS COFINS";"Iss_Dezembro",#N/A,FALSE,"ISS"}</definedName>
    <definedName name="ｚ" hidden="1">{"'下期集計（10.27迄・速報値）'!$Q$16"}</definedName>
    <definedName name="Z_0D0B497D_21F8_11D5_91EF_00B0D058E5A7_.wvu.Cols" hidden="1">#REF!</definedName>
    <definedName name="Z_0D0B497D_21F8_11D5_91EF_00B0D058E5A7_.wvu.FilterData" hidden="1">#REF!</definedName>
    <definedName name="Z_1711050D_B2D8_42FB_A40D_E4BD90297684_.wvu.Cols" hidden="1">#REF!,#REF!,#REF!,#REF!,#REF!</definedName>
    <definedName name="Z_28688A69_3707_4CE3_8475_24FAAFCE25D4_.wvu.PrintTitles" hidden="1">#REF!</definedName>
    <definedName name="Z_357E2EEC_43F9_493A_8ADA_B15F5CB26AE1_.wvu.PrintArea" hidden="1">#REF!</definedName>
    <definedName name="Z_4A46EA52_2668_4898_867A_57B6C79B029D_.wvu.Rows" hidden="1">#REF!,#REF!,#REF!</definedName>
    <definedName name="Z_4E52133B_5336_4E81_9A32_F84CDAF488E5_.wvu.PrintArea" hidden="1">#REF!</definedName>
    <definedName name="Z_4E52133B_5336_4E81_9A32_F84CDAF488E5_.wvu.PrintTitles" hidden="1">#REF!</definedName>
    <definedName name="Z_7628DC41_0FA8_11D3_9758_002035867318_.wvu.PrintArea" hidden="1">#REF!</definedName>
    <definedName name="Z_92DC0E15_5841_4422_A986_333B73468ED3_.wvu.FilterData" hidden="1">#REF!</definedName>
    <definedName name="Z_92DC0E15_5841_4422_A986_333B73468ED3_.wvu.PrintArea" hidden="1">#REF!</definedName>
    <definedName name="Z_92DC0E15_5841_4422_A986_333B73468ED3_.wvu.PrintTitles" hidden="1">#REF!</definedName>
    <definedName name="Z_9592D2BF_986A_44EB_96B5_D697FC639A1B_.wvu.Rows" hidden="1">#REF!,#REF!,#REF!,#REF!,#REF!,#REF!,#REF!,#REF!,#REF!</definedName>
    <definedName name="Z_D6A399A1_3411_11D2_88B3_A98C263D353B_.wvu.Rows" hidden="1">#REF!,#REF!,#REF!,#REF!,#REF!</definedName>
    <definedName name="Z_D6A399A2_3411_11D2_88B3_A98C263D353B_.wvu.Cols" hidden="1">#REF!</definedName>
    <definedName name="Z_D6A399A2_3411_11D2_88B3_A98C263D353B_.wvu.Rows" hidden="1">#REF!,#REF!,#REF!,#REF!,#REF!</definedName>
    <definedName name="Z_D6A399A3_3411_11D2_88B3_A98C263D353B_.wvu.Cols" hidden="1">#REF!,#REF!</definedName>
    <definedName name="Z_D6A399A3_3411_11D2_88B3_A98C263D353B_.wvu.Rows" hidden="1">#REF!,#REF!,#REF!,#REF!,#REF!</definedName>
    <definedName name="Z_D6A399AF_3411_11D2_88B3_A98C263D353B_.wvu.Cols" hidden="1">#REF!</definedName>
    <definedName name="Z_D6A399AF_3411_11D2_88B3_A98C263D353B_.wvu.Rows" hidden="1">#REF!,#REF!,#REF!,#REF!,#REF!</definedName>
    <definedName name="Z_D6A399B0_3411_11D2_88B3_A98C263D353B_.wvu.Cols" hidden="1">#REF!</definedName>
    <definedName name="Z_E229A99D_0A58_4BF5_8138_3F9FA4C445E6_.wvu.PrintArea" hidden="1">#REF!,#REF!</definedName>
    <definedName name="Z_E229A99D_0A58_4BF5_8138_3F9FA4C445E6_.wvu.PrintTitles" hidden="1">#REF!</definedName>
    <definedName name="Z_EEE73571_6B22_11D5_8341_00105A102CD4_.wvu.PrintArea" hidden="1">#REF!</definedName>
    <definedName name="za" hidden="1">{#N/A,#N/A,FALSE,"Aging Summary";#N/A,#N/A,FALSE,"Ratio Analysis";#N/A,#N/A,FALSE,"Test 120 Day Accts";#N/A,#N/A,FALSE,"Tickmarks"}</definedName>
    <definedName name="zcvqa" hidden="1">{#N/A,#N/A,FALSE,"AD_Purchase";#N/A,#N/A,FALSE,"Credit";#N/A,#N/A,FALSE,"PF Acquisition";#N/A,#N/A,FALSE,"PF Offering"}</definedName>
    <definedName name="zcvzaa" hidden="1">{#N/A,#N/A,FALSE,"Debt Accr";#N/A,#N/A,FALSE,"Stock Accr";#N/A,#N/A,FALSE,"Debt Stock Accr"}</definedName>
    <definedName name="zcxzxva" hidden="1">{#N/A,#N/A,FALSE,"HuscoCombined-Summ";#N/A,#N/A,FALSE,"HuscoCombined-Income";#N/A,#N/A,FALSE,"HuscoCombined-Offering";#N/A,#N/A,FALSE,"Husco-Income";#N/A,#N/A,FALSE,"TargetEngineer";#N/A,#N/A,FALSE,"TargetAcqCalc";#N/A,#N/A,FALSE,"Husco-Acq"}</definedName>
    <definedName name="zhu" hidden="1">{#N/A,#N/A,FALSE,"REPORT"}</definedName>
    <definedName name="zhutr" hidden="1">{#N/A,#N/A,FALSE,"REPORT"}</definedName>
    <definedName name="ZScore">#REF!</definedName>
    <definedName name="zscz" hidden="1">{#N/A,#N/A,FALSE,"Pooling";#N/A,#N/A,FALSE,"income";#N/A,#N/A,FALSE,"valuation"}</definedName>
    <definedName name="zsz" hidden="1">{#N/A,#N/A,FALSE,"Aging Summary";#N/A,#N/A,FALSE,"Ratio Analysis";#N/A,#N/A,FALSE,"Test 120 Day Accts";#N/A,#N/A,FALSE,"Tickmarks"}</definedName>
    <definedName name="zx" hidden="1">{#N/A,#N/A,FALSE,"AD_Purchase";#N/A,#N/A,FALSE,"Credit";#N/A,#N/A,FALSE,"PF Acquisition";#N/A,#N/A,FALSE,"PF Offering"}</definedName>
    <definedName name="zxc" hidden="1">{#N/A,#N/A,FALSE,"SumexRBIF";#N/A,#N/A,FALSE,"SumWeekly";#N/A,#N/A,FALSE,"SumReport";#N/A,#N/A,FALSE,"Rev";#N/A,#N/A,FALSE,"Pay";#N/A,#N/A,FALSE,"MCBaccounts"}</definedName>
    <definedName name="zxcc" hidden="1">{#N/A,#N/A,FALSE,"Projections";#N/A,#N/A,FALSE,"Contribution_Stock";#N/A,#N/A,FALSE,"PF_Combo_Stock";#N/A,#N/A,FALSE,"Projections";#N/A,#N/A,FALSE,"Contribution_Cash";#N/A,#N/A,FALSE,"PF_Combo_Cash";#N/A,#N/A,FALSE,"IPO_Cash"}</definedName>
    <definedName name="zxcv" hidden="1">{"NOPCAPEVA",#N/A,FALSE,"Nopat";"FCFCSTAR",#N/A,FALSE,"FCFVAL";"EVAVL",#N/A,FALSE,"EVAVAL";"LEASE",#N/A,FALSE,"OpLease"}</definedName>
    <definedName name="zxcvv" hidden="1">{"SUMMARY",#N/A,FALSE,"Summary"}</definedName>
    <definedName name="ZZ" hidden="1">{#N/A,#N/A,FALSE,"Financiel overview AOP";#N/A,#N/A,FALSE,"Operating P&amp;L AOP";#N/A,#N/A,FALSE,"Revenue by product";#N/A,#N/A,FALSE,"Revenue &amp; STD Marign Prod.";#N/A,#N/A,FALSE,"Std. Margin";#N/A,#N/A,FALSE,"Employees by Function";#N/A,#N/A,FALSE,"R&amp;D Costs";#N/A,#N/A,FALSE,"Inventory";#N/A,#N/A,FALSE,"Order Intake by Area";#N/A,#N/A,FALSE,"Backlog by area";#N/A,#N/A,FALSE,"Backlog by customer";#N/A,#N/A,FALSE,"Revenue by Area"}</definedName>
    <definedName name="zza4pg" hidden="1">{#N/A,#N/A,FALSE,"REPORT"}</definedName>
    <definedName name="zzee" hidden="1">{#N/A,#N/A,FALSE,"Pharm";#N/A,#N/A,FALSE,"WWCM"}</definedName>
    <definedName name="zzz" hidden="1">{"'comite'!$A$9:$G$44","'comite'!$A$1:$G$6"}</definedName>
    <definedName name="zzza" hidden="1">{#N/A,#N/A,FALSE,"Aging Summary";#N/A,#N/A,FALSE,"Ratio Analysis";#N/A,#N/A,FALSE,"Test 120 Day Accts";#N/A,#N/A,FALSE,"Tickmarks"}</definedName>
    <definedName name="zzzz" hidden="1">{#N/A,#N/A,FALSE,"OUT  AREC"}</definedName>
    <definedName name="zzzzz" hidden="1">{#N/A,#N/A,FALSE,"REPORT"}</definedName>
    <definedName name="zzzzzzzz" hidden="1">{#N/A,#N/A,FALSE,"WNSumm";#N/A,#N/A,FALSE,"WN";#N/A,#N/A,FALSE,"WNGrAdds";#N/A,#N/A,FALSE,"WNNETAdds";#N/A,#N/A,FALSE,"WNEOPSubs";#N/A,#N/A,FALSE," WN Rev";#N/A,#N/A,FALSE,"WNEBIT";#N/A,#N/A,FALSE,"WN Acq";#N/A,#N/A,FALSE,"WN Care";#N/A,#N/A,FALSE,"WN Bllng";#N/A,#N/A,FALSE,"WN Dev";#N/A,#N/A,FALSE,"WNUncoll";#N/A,#N/A,FALSE,"WNNW";#N/A,#N/A,FALSE,"WNChurn"}</definedName>
    <definedName name="zzzzzzzzz" hidden="1">{#N/A,#N/A,FALSE,"Assumptions";#N/A,#N/A,FALSE,"DNP Expense Summary";#N/A,#N/A,FALSE,"Sensitivity Analysis"}</definedName>
    <definedName name="ぁ" hidden="1">{"'下期集計（10.27迄・速報値）'!$Q$16"}</definedName>
    <definedName name="あ" hidden="1">{"'下期集計（10.27迄・速報値）'!$Q$16"}</definedName>
    <definedName name="あああ" hidden="1">{"'下期集計（10.27迄・速報値）'!$Q$16"}</definedName>
    <definedName name="なんで" hidden="1">{"'下期集計（10.27迄・速報値）'!$Q$16"}</definedName>
    <definedName name="なんなの" hidden="1">{"'下期集計（10.27迄・速報値）'!$Q$16"}</definedName>
    <definedName name="고" hidden="1">{#N/A,#N/A,FALSE,"REPORT"}</definedName>
    <definedName name="ㄶㅇ노ㅗㄶ호" hidden="1">{#N/A,#N/A,FALSE,"REPORT"}</definedName>
    <definedName name="미애" hidden="1">{#N/A,#N/A,FALSE,"REPORT"}</definedName>
    <definedName name="年間収支買掛" hidden="1">{"'下期集計（10.27迄・速報値）'!$Q$16"}</definedName>
    <definedName name="年間資金収支あ" hidden="1">{"'下期集計（10.27迄・速報値）'!$Q$16"}</definedName>
    <definedName name="日繰06" hidden="1">{"'下期集計（10.27迄・速報値）'!$Q$16"}</definedName>
    <definedName name="要処理資産②" hidden="1">{"'下期集計（10.27迄・速報値）'!$Q$16"}</definedName>
    <definedName name="資金" hidden="1">{"'下期集計（10.27迄・速報値）'!$Q$16"}</definedName>
    <definedName name="金利体系" hidden="1">{"'下期集計（10.27迄・速報値）'!$Q$16"}</definedName>
    <definedName name="関連" hidden="1">{"'下期集計（10.27迄・速報値）'!$Q$16"}</definedName>
  </definedNames>
  <calcPr calcId="191028" iterateCount="1000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0" i="46" l="1"/>
  <c r="N9" i="46" s="1"/>
  <c r="M10" i="46"/>
  <c r="M9" i="46" s="1"/>
  <c r="V106" i="46"/>
  <c r="V107" i="46"/>
  <c r="V108" i="46"/>
  <c r="V109" i="46"/>
  <c r="V110" i="46"/>
  <c r="V111" i="46"/>
  <c r="V112" i="46"/>
  <c r="V113" i="46"/>
  <c r="V114" i="46"/>
  <c r="V115" i="46"/>
  <c r="V116" i="46"/>
  <c r="V117" i="46"/>
  <c r="V118" i="46"/>
  <c r="V119" i="46"/>
  <c r="V120" i="46"/>
  <c r="V121" i="46"/>
  <c r="V122" i="46"/>
  <c r="V123" i="46"/>
  <c r="V124" i="46"/>
  <c r="V105" i="46"/>
  <c r="U125" i="46"/>
  <c r="U124" i="46"/>
  <c r="U106" i="46"/>
  <c r="U107" i="46"/>
  <c r="U108" i="46"/>
  <c r="U109" i="46"/>
  <c r="U110" i="46"/>
  <c r="U111" i="46"/>
  <c r="U112" i="46"/>
  <c r="U113" i="46"/>
  <c r="U114" i="46"/>
  <c r="U115" i="46"/>
  <c r="U116" i="46"/>
  <c r="U117" i="46"/>
  <c r="U118" i="46"/>
  <c r="U119" i="46"/>
  <c r="U120" i="46"/>
  <c r="U121" i="46"/>
  <c r="U122" i="46"/>
  <c r="U123" i="46"/>
  <c r="U105" i="46"/>
  <c r="M105" i="46"/>
  <c r="F11" i="16"/>
  <c r="Z51" i="45"/>
  <c r="Z52" i="45"/>
  <c r="Z53" i="45"/>
  <c r="Z54" i="45"/>
  <c r="Z55" i="45"/>
  <c r="Z56" i="45"/>
  <c r="Z57" i="45"/>
  <c r="Z58" i="45"/>
  <c r="Z59" i="45"/>
  <c r="Z60" i="45"/>
  <c r="Z61" i="45"/>
  <c r="Z62" i="45"/>
  <c r="Z63" i="45"/>
  <c r="Z64" i="45"/>
  <c r="Z65" i="45"/>
  <c r="Z66" i="45"/>
  <c r="Z67" i="45"/>
  <c r="Z68" i="45"/>
  <c r="Z69" i="45"/>
  <c r="Z50" i="45"/>
  <c r="Y51" i="45"/>
  <c r="Y52" i="45"/>
  <c r="Y53" i="45"/>
  <c r="Y54" i="45"/>
  <c r="Y55" i="45"/>
  <c r="Y56" i="45"/>
  <c r="Y57" i="45"/>
  <c r="Y58" i="45"/>
  <c r="Y59" i="45"/>
  <c r="Y60" i="45"/>
  <c r="Y61" i="45"/>
  <c r="Y62" i="45"/>
  <c r="Y63" i="45"/>
  <c r="Y64" i="45"/>
  <c r="Y65" i="45"/>
  <c r="Y66" i="45"/>
  <c r="Y67" i="45"/>
  <c r="Y68" i="45"/>
  <c r="Y69" i="45"/>
  <c r="Y50" i="45"/>
  <c r="D106" i="46"/>
  <c r="E106" i="46"/>
  <c r="D107" i="46"/>
  <c r="E107" i="46"/>
  <c r="D108" i="46"/>
  <c r="E108" i="46"/>
  <c r="D109" i="46"/>
  <c r="E109" i="46"/>
  <c r="D110" i="46"/>
  <c r="E110" i="46"/>
  <c r="D111" i="46"/>
  <c r="E111" i="46"/>
  <c r="D112" i="46"/>
  <c r="E112" i="46"/>
  <c r="D113" i="46"/>
  <c r="E113" i="46"/>
  <c r="D114" i="46"/>
  <c r="E114" i="46"/>
  <c r="D115" i="46"/>
  <c r="E115" i="46"/>
  <c r="D116" i="46"/>
  <c r="E116" i="46"/>
  <c r="D117" i="46"/>
  <c r="E117" i="46"/>
  <c r="D118" i="46"/>
  <c r="E118" i="46"/>
  <c r="D119" i="46"/>
  <c r="E119" i="46"/>
  <c r="D120" i="46"/>
  <c r="E120" i="46"/>
  <c r="D121" i="46"/>
  <c r="E121" i="46"/>
  <c r="D122" i="46"/>
  <c r="E122" i="46"/>
  <c r="D123" i="46"/>
  <c r="E123" i="46"/>
  <c r="D124" i="46"/>
  <c r="E124" i="46"/>
  <c r="E105" i="46"/>
  <c r="D105" i="46"/>
  <c r="J125" i="46"/>
  <c r="K106" i="46"/>
  <c r="L106" i="46"/>
  <c r="L125" i="46" s="1"/>
  <c r="K107" i="46"/>
  <c r="L107" i="46"/>
  <c r="K108" i="46"/>
  <c r="L108" i="46"/>
  <c r="K109" i="46"/>
  <c r="L109" i="46"/>
  <c r="K110" i="46"/>
  <c r="L110" i="46"/>
  <c r="K111" i="46"/>
  <c r="L111" i="46"/>
  <c r="K112" i="46"/>
  <c r="L112" i="46"/>
  <c r="K113" i="46"/>
  <c r="L113" i="46"/>
  <c r="K114" i="46"/>
  <c r="L114" i="46"/>
  <c r="K115" i="46"/>
  <c r="L115" i="46"/>
  <c r="K116" i="46"/>
  <c r="L116" i="46"/>
  <c r="K117" i="46"/>
  <c r="L117" i="46"/>
  <c r="K118" i="46"/>
  <c r="L118" i="46"/>
  <c r="K119" i="46"/>
  <c r="L119" i="46"/>
  <c r="K120" i="46"/>
  <c r="L120" i="46"/>
  <c r="K121" i="46"/>
  <c r="L121" i="46"/>
  <c r="K122" i="46"/>
  <c r="L122" i="46"/>
  <c r="K123" i="46"/>
  <c r="L123" i="46"/>
  <c r="K124" i="46"/>
  <c r="L124" i="46"/>
  <c r="L105" i="46"/>
  <c r="K105" i="46"/>
  <c r="K125" i="46" s="1"/>
  <c r="J106" i="46"/>
  <c r="J107" i="46"/>
  <c r="J108" i="46"/>
  <c r="J109" i="46"/>
  <c r="J110" i="46"/>
  <c r="J111" i="46"/>
  <c r="J112" i="46"/>
  <c r="J113" i="46"/>
  <c r="J114" i="46"/>
  <c r="J115" i="46"/>
  <c r="J116" i="46"/>
  <c r="J117" i="46"/>
  <c r="J118" i="46"/>
  <c r="J119" i="46"/>
  <c r="J120" i="46"/>
  <c r="J121" i="46"/>
  <c r="J122" i="46"/>
  <c r="J123" i="46"/>
  <c r="J124" i="46"/>
  <c r="J105" i="46"/>
  <c r="M14" i="56"/>
  <c r="B9" i="56"/>
  <c r="M17" i="56"/>
  <c r="M18" i="56"/>
  <c r="M19" i="56"/>
  <c r="M20" i="56"/>
  <c r="M21" i="56"/>
  <c r="M22" i="56"/>
  <c r="M23" i="56"/>
  <c r="M24" i="56"/>
  <c r="M25" i="56"/>
  <c r="M26" i="56"/>
  <c r="M27" i="56"/>
  <c r="M28" i="56"/>
  <c r="M29" i="56"/>
  <c r="M30" i="56"/>
  <c r="M31" i="56"/>
  <c r="M32" i="56"/>
  <c r="M33" i="56"/>
  <c r="M15" i="56"/>
  <c r="M16" i="56"/>
  <c r="L14" i="56" a="1"/>
  <c r="L14" i="56" s="1"/>
  <c r="W25" i="44"/>
  <c r="W26" i="44"/>
  <c r="W27" i="44"/>
  <c r="W28" i="44"/>
  <c r="W29" i="44"/>
  <c r="W30" i="44"/>
  <c r="W31" i="44"/>
  <c r="W32" i="44"/>
  <c r="W33" i="44"/>
  <c r="W34" i="44"/>
  <c r="W35" i="44"/>
  <c r="W36" i="44"/>
  <c r="W37" i="44"/>
  <c r="W38" i="44"/>
  <c r="W39" i="44"/>
  <c r="W40" i="44"/>
  <c r="W41" i="44"/>
  <c r="W42" i="44"/>
  <c r="W43" i="44"/>
  <c r="W24" i="44"/>
  <c r="GE12" i="65"/>
  <c r="GF12" i="65" s="1"/>
  <c r="GE13" i="65"/>
  <c r="GE14" i="65"/>
  <c r="GE15" i="65"/>
  <c r="GE16" i="65"/>
  <c r="GE17" i="65"/>
  <c r="GE18" i="65"/>
  <c r="GE19" i="65"/>
  <c r="GE20" i="65"/>
  <c r="GE21" i="65"/>
  <c r="GE22" i="65"/>
  <c r="GE23" i="65"/>
  <c r="GE24" i="65"/>
  <c r="GE25" i="65"/>
  <c r="GE26" i="65"/>
  <c r="GE27" i="65"/>
  <c r="GE28" i="65"/>
  <c r="GE29" i="65"/>
  <c r="GE30" i="65"/>
  <c r="GE31" i="65"/>
  <c r="GE32" i="65"/>
  <c r="GE33" i="65"/>
  <c r="GF33" i="65" s="1"/>
  <c r="GE34" i="65"/>
  <c r="GF34" i="65" s="1"/>
  <c r="GE35" i="65"/>
  <c r="GE36" i="65"/>
  <c r="GE37" i="65"/>
  <c r="GE38" i="65"/>
  <c r="GE39" i="65"/>
  <c r="GE40" i="65"/>
  <c r="GE41" i="65"/>
  <c r="GE42" i="65"/>
  <c r="GE43" i="65"/>
  <c r="GE44" i="65"/>
  <c r="GF44" i="65" s="1"/>
  <c r="GE45" i="65"/>
  <c r="GF45" i="65" s="1"/>
  <c r="GE46" i="65"/>
  <c r="GE47" i="65" s="1"/>
  <c r="GE48" i="65" s="1"/>
  <c r="GE49" i="65" s="1"/>
  <c r="GE50" i="65" s="1"/>
  <c r="GE51" i="65" s="1"/>
  <c r="GE52" i="65" s="1"/>
  <c r="GE53" i="65" s="1"/>
  <c r="GE54" i="65" s="1"/>
  <c r="GE55" i="65" s="1"/>
  <c r="GE56" i="65" s="1"/>
  <c r="GE57" i="65" s="1"/>
  <c r="GE58" i="65" s="1"/>
  <c r="GE59" i="65" s="1"/>
  <c r="GE60" i="65" s="1"/>
  <c r="GE61" i="65" s="1"/>
  <c r="GE62" i="65" s="1"/>
  <c r="GE63" i="65" s="1"/>
  <c r="GE64" i="65" s="1"/>
  <c r="GE65" i="65" s="1"/>
  <c r="GE66" i="65" s="1"/>
  <c r="GE67" i="65" s="1"/>
  <c r="GE68" i="65" s="1"/>
  <c r="GE69" i="65" s="1"/>
  <c r="GE70" i="65" s="1"/>
  <c r="GE71" i="65" s="1"/>
  <c r="GE72" i="65" s="1"/>
  <c r="GE73" i="65" s="1"/>
  <c r="GE74" i="65" s="1"/>
  <c r="GE75" i="65" s="1"/>
  <c r="GE76" i="65" s="1"/>
  <c r="GE77" i="65" s="1"/>
  <c r="GE78" i="65" s="1"/>
  <c r="GE79" i="65" s="1"/>
  <c r="GE80" i="65" s="1"/>
  <c r="GE81" i="65" s="1"/>
  <c r="GE82" i="65" s="1"/>
  <c r="GE83" i="65" s="1"/>
  <c r="GE84" i="65" s="1"/>
  <c r="GE11" i="65"/>
  <c r="GD12" i="65"/>
  <c r="GD13" i="65"/>
  <c r="GD14" i="65"/>
  <c r="GD15" i="65"/>
  <c r="GD16" i="65"/>
  <c r="GD17" i="65"/>
  <c r="GD18" i="65"/>
  <c r="GD19" i="65"/>
  <c r="GD20" i="65"/>
  <c r="GF20" i="65" s="1"/>
  <c r="GD21" i="65"/>
  <c r="GD22" i="65"/>
  <c r="GD23" i="65"/>
  <c r="GF23" i="65" s="1"/>
  <c r="GD24" i="65"/>
  <c r="GF24" i="65" s="1"/>
  <c r="GD25" i="65"/>
  <c r="GD26" i="65"/>
  <c r="GD27" i="65"/>
  <c r="GF27" i="65" s="1"/>
  <c r="GD28" i="65"/>
  <c r="GD29" i="65"/>
  <c r="GD30" i="65"/>
  <c r="GD31" i="65"/>
  <c r="GD32" i="65"/>
  <c r="GD33" i="65"/>
  <c r="GD34" i="65"/>
  <c r="GD35" i="65"/>
  <c r="GD36" i="65"/>
  <c r="GD37" i="65"/>
  <c r="GD38" i="65"/>
  <c r="GD39" i="65"/>
  <c r="GD40" i="65"/>
  <c r="GF40" i="65" s="1"/>
  <c r="GD41" i="65"/>
  <c r="GD42" i="65"/>
  <c r="GD43" i="65"/>
  <c r="GD44" i="65"/>
  <c r="GD45" i="65"/>
  <c r="GD46" i="65"/>
  <c r="GD47" i="65" s="1"/>
  <c r="GD48" i="65" s="1"/>
  <c r="GD49" i="65" s="1"/>
  <c r="GD50" i="65" s="1"/>
  <c r="GD51" i="65" s="1"/>
  <c r="GD52" i="65" s="1"/>
  <c r="GD53" i="65" s="1"/>
  <c r="GD54" i="65" s="1"/>
  <c r="GD55" i="65" s="1"/>
  <c r="GD56" i="65" s="1"/>
  <c r="GD57" i="65" s="1"/>
  <c r="GD58" i="65" s="1"/>
  <c r="GD59" i="65" s="1"/>
  <c r="GD60" i="65" s="1"/>
  <c r="GD61" i="65" s="1"/>
  <c r="GD62" i="65" s="1"/>
  <c r="GD63" i="65" s="1"/>
  <c r="GD64" i="65" s="1"/>
  <c r="GD65" i="65" s="1"/>
  <c r="GD66" i="65" s="1"/>
  <c r="GD67" i="65" s="1"/>
  <c r="GD68" i="65" s="1"/>
  <c r="GD69" i="65" s="1"/>
  <c r="GD70" i="65" s="1"/>
  <c r="GD71" i="65" s="1"/>
  <c r="GD72" i="65" s="1"/>
  <c r="GD73" i="65" s="1"/>
  <c r="GD74" i="65" s="1"/>
  <c r="GD75" i="65" s="1"/>
  <c r="GD76" i="65" s="1"/>
  <c r="GD77" i="65" s="1"/>
  <c r="GD78" i="65" s="1"/>
  <c r="GD79" i="65" s="1"/>
  <c r="GD80" i="65" s="1"/>
  <c r="GD81" i="65" s="1"/>
  <c r="GD82" i="65" s="1"/>
  <c r="GD83" i="65" s="1"/>
  <c r="GD84" i="65" s="1"/>
  <c r="GD11" i="65"/>
  <c r="GF35" i="65"/>
  <c r="GF39" i="65"/>
  <c r="GF42" i="65"/>
  <c r="GF43" i="65"/>
  <c r="GF15" i="65"/>
  <c r="GF19" i="65"/>
  <c r="GF18" i="65"/>
  <c r="GF31" i="65"/>
  <c r="GF38" i="65"/>
  <c r="GF22" i="65"/>
  <c r="GF36" i="65"/>
  <c r="GB12" i="65"/>
  <c r="GB13" i="65"/>
  <c r="GB14" i="65"/>
  <c r="GB15" i="65"/>
  <c r="GB16" i="65"/>
  <c r="GB17" i="65"/>
  <c r="GB18" i="65"/>
  <c r="GB19" i="65"/>
  <c r="GB20" i="65"/>
  <c r="GB21" i="65"/>
  <c r="GB22" i="65"/>
  <c r="GB23" i="65"/>
  <c r="GB24" i="65"/>
  <c r="GB25" i="65"/>
  <c r="GB26" i="65"/>
  <c r="GB27" i="65"/>
  <c r="GB28" i="65"/>
  <c r="GB29" i="65"/>
  <c r="GB30" i="65"/>
  <c r="GB31" i="65"/>
  <c r="GB32" i="65"/>
  <c r="GB33" i="65"/>
  <c r="GB34" i="65"/>
  <c r="GB35" i="65"/>
  <c r="GB36" i="65"/>
  <c r="GB37" i="65"/>
  <c r="GB38" i="65"/>
  <c r="GB39" i="65"/>
  <c r="GB40" i="65"/>
  <c r="GB41" i="65"/>
  <c r="GB42" i="65"/>
  <c r="GB43" i="65"/>
  <c r="GB44" i="65"/>
  <c r="GB45" i="65"/>
  <c r="GB46" i="65"/>
  <c r="GB47" i="65"/>
  <c r="GB48" i="65"/>
  <c r="GB49" i="65"/>
  <c r="GB50" i="65"/>
  <c r="GB51" i="65"/>
  <c r="GB52" i="65"/>
  <c r="GB53" i="65"/>
  <c r="GB54" i="65"/>
  <c r="GB55" i="65"/>
  <c r="GB56" i="65"/>
  <c r="GB57" i="65"/>
  <c r="GB58" i="65"/>
  <c r="GB59" i="65"/>
  <c r="GB60" i="65"/>
  <c r="GB61" i="65"/>
  <c r="GB62" i="65"/>
  <c r="GB63" i="65"/>
  <c r="GB64" i="65"/>
  <c r="GB65" i="65"/>
  <c r="GB66" i="65"/>
  <c r="GB67" i="65"/>
  <c r="GB68" i="65"/>
  <c r="GB69" i="65"/>
  <c r="GB70" i="65"/>
  <c r="GB71" i="65"/>
  <c r="GB72" i="65"/>
  <c r="GB73" i="65"/>
  <c r="GB74" i="65"/>
  <c r="GB75" i="65"/>
  <c r="GB76" i="65"/>
  <c r="GB77" i="65"/>
  <c r="GB78" i="65"/>
  <c r="GB79" i="65"/>
  <c r="GB80" i="65"/>
  <c r="GB81" i="65"/>
  <c r="GB82" i="65"/>
  <c r="GB83" i="65"/>
  <c r="GB84" i="65"/>
  <c r="GB11" i="65"/>
  <c r="GA11" i="65"/>
  <c r="GA76" i="65"/>
  <c r="GA77" i="65"/>
  <c r="GA78" i="65"/>
  <c r="GA79" i="65"/>
  <c r="GA80" i="65"/>
  <c r="GA81" i="65"/>
  <c r="GA82" i="65"/>
  <c r="GA83" i="65"/>
  <c r="GA84" i="65"/>
  <c r="GA12" i="65"/>
  <c r="GA13" i="65"/>
  <c r="GA14" i="65"/>
  <c r="GA15" i="65"/>
  <c r="GA16" i="65"/>
  <c r="GA17" i="65"/>
  <c r="GA18" i="65"/>
  <c r="GA19" i="65"/>
  <c r="GA20" i="65"/>
  <c r="GA21" i="65"/>
  <c r="GA22" i="65"/>
  <c r="GA23" i="65"/>
  <c r="GA24" i="65"/>
  <c r="GA25" i="65"/>
  <c r="GA26" i="65"/>
  <c r="GA27" i="65"/>
  <c r="GA28" i="65"/>
  <c r="GA29" i="65"/>
  <c r="GA30" i="65"/>
  <c r="GA31" i="65"/>
  <c r="GA32" i="65"/>
  <c r="GA33" i="65"/>
  <c r="GA34" i="65"/>
  <c r="GA35" i="65"/>
  <c r="GA36" i="65"/>
  <c r="GA37" i="65"/>
  <c r="GA38" i="65"/>
  <c r="GA39" i="65"/>
  <c r="GA40" i="65"/>
  <c r="GA41" i="65"/>
  <c r="GA42" i="65"/>
  <c r="GA43" i="65"/>
  <c r="GA44" i="65"/>
  <c r="GA45" i="65"/>
  <c r="GA46" i="65"/>
  <c r="GA47" i="65"/>
  <c r="GA48" i="65"/>
  <c r="GA49" i="65"/>
  <c r="GA50" i="65"/>
  <c r="GA51" i="65"/>
  <c r="GA52" i="65"/>
  <c r="GA53" i="65"/>
  <c r="GA54" i="65"/>
  <c r="GA55" i="65"/>
  <c r="GA56" i="65"/>
  <c r="GA57" i="65"/>
  <c r="GA58" i="65"/>
  <c r="GA59" i="65"/>
  <c r="GA60" i="65"/>
  <c r="GA61" i="65"/>
  <c r="GA62" i="65"/>
  <c r="GA63" i="65"/>
  <c r="GA64" i="65"/>
  <c r="GA65" i="65"/>
  <c r="GA66" i="65"/>
  <c r="GA67" i="65"/>
  <c r="GA68" i="65"/>
  <c r="GA69" i="65"/>
  <c r="GA70" i="65"/>
  <c r="GA71" i="65"/>
  <c r="GA72" i="65"/>
  <c r="GA73" i="65"/>
  <c r="GA74" i="65"/>
  <c r="GA75" i="65"/>
  <c r="FZ11" i="65"/>
  <c r="FZ12" i="65"/>
  <c r="FZ13" i="65"/>
  <c r="FZ14" i="65"/>
  <c r="FZ15" i="65"/>
  <c r="FZ16" i="65"/>
  <c r="FZ17" i="65"/>
  <c r="FZ18" i="65"/>
  <c r="FZ19" i="65"/>
  <c r="FZ20" i="65"/>
  <c r="FZ21" i="65"/>
  <c r="FZ22" i="65"/>
  <c r="FZ23" i="65"/>
  <c r="FZ24" i="65"/>
  <c r="FZ25" i="65"/>
  <c r="FZ26" i="65"/>
  <c r="FZ27" i="65"/>
  <c r="FZ28" i="65"/>
  <c r="FZ29" i="65"/>
  <c r="FZ30" i="65"/>
  <c r="FZ31" i="65"/>
  <c r="FZ32" i="65"/>
  <c r="FZ33" i="65"/>
  <c r="FZ34" i="65"/>
  <c r="FZ35" i="65"/>
  <c r="FZ36" i="65"/>
  <c r="FZ37" i="65"/>
  <c r="FZ38" i="65"/>
  <c r="FZ39" i="65"/>
  <c r="FZ40" i="65"/>
  <c r="FZ41" i="65"/>
  <c r="FZ42" i="65"/>
  <c r="FZ43" i="65"/>
  <c r="FZ44" i="65"/>
  <c r="FZ45" i="65"/>
  <c r="FZ46" i="65"/>
  <c r="FZ47" i="65"/>
  <c r="FZ48" i="65"/>
  <c r="FZ49" i="65"/>
  <c r="FZ50" i="65"/>
  <c r="FZ51" i="65"/>
  <c r="FZ52" i="65"/>
  <c r="FZ53" i="65"/>
  <c r="FZ54" i="65"/>
  <c r="FZ55" i="65"/>
  <c r="FZ56" i="65"/>
  <c r="FZ63" i="65"/>
  <c r="FZ64" i="65"/>
  <c r="FZ65" i="65"/>
  <c r="FZ66" i="65"/>
  <c r="FZ67" i="65"/>
  <c r="FZ68" i="65"/>
  <c r="FZ69" i="65"/>
  <c r="FZ70" i="65"/>
  <c r="FZ71" i="65"/>
  <c r="FZ72" i="65"/>
  <c r="FZ73" i="65"/>
  <c r="FZ74" i="65"/>
  <c r="FZ75" i="65"/>
  <c r="FZ76" i="65"/>
  <c r="FZ77" i="65"/>
  <c r="FZ78" i="65"/>
  <c r="FZ79" i="65"/>
  <c r="FZ80" i="65"/>
  <c r="FZ81" i="65"/>
  <c r="FZ82" i="65"/>
  <c r="FZ83" i="65"/>
  <c r="FZ84" i="65"/>
  <c r="FZ57" i="65"/>
  <c r="FZ58" i="65"/>
  <c r="FZ59" i="65"/>
  <c r="FZ60" i="65"/>
  <c r="FZ61" i="65"/>
  <c r="FZ62" i="65"/>
  <c r="FX68" i="65"/>
  <c r="FY68" i="65" s="1"/>
  <c r="FX69" i="65"/>
  <c r="FX70" i="65"/>
  <c r="FY70" i="65" s="1"/>
  <c r="FX71" i="65"/>
  <c r="FY71" i="65" s="1"/>
  <c r="FX72" i="65"/>
  <c r="FY72" i="65" s="1"/>
  <c r="FX73" i="65"/>
  <c r="FX74" i="65"/>
  <c r="FX75" i="65"/>
  <c r="FX76" i="65"/>
  <c r="FX77" i="65"/>
  <c r="FX78" i="65"/>
  <c r="FX79" i="65"/>
  <c r="FX80" i="65"/>
  <c r="FX81" i="65"/>
  <c r="FX82" i="65"/>
  <c r="FX83" i="65"/>
  <c r="FY83" i="65" s="1"/>
  <c r="FX84" i="65"/>
  <c r="FY84" i="65" s="1"/>
  <c r="FX12" i="65"/>
  <c r="FX13" i="65"/>
  <c r="FX14" i="65"/>
  <c r="FX15" i="65"/>
  <c r="FX16" i="65"/>
  <c r="FY16" i="65" s="1"/>
  <c r="FX17" i="65"/>
  <c r="FX18" i="65"/>
  <c r="FX19" i="65"/>
  <c r="FX20" i="65"/>
  <c r="FX21" i="65"/>
  <c r="FX22" i="65"/>
  <c r="FX23" i="65"/>
  <c r="FX24" i="65"/>
  <c r="FX25" i="65"/>
  <c r="FX26" i="65"/>
  <c r="FX27" i="65"/>
  <c r="FY27" i="65" s="1"/>
  <c r="FX28" i="65"/>
  <c r="FX29" i="65"/>
  <c r="FX30" i="65"/>
  <c r="FX31" i="65"/>
  <c r="FX32" i="65"/>
  <c r="FX33" i="65"/>
  <c r="FX34" i="65"/>
  <c r="FX35" i="65"/>
  <c r="FX36" i="65"/>
  <c r="FY36" i="65" s="1"/>
  <c r="FX37" i="65"/>
  <c r="FX38" i="65"/>
  <c r="FX39" i="65"/>
  <c r="FX40" i="65"/>
  <c r="FX41" i="65"/>
  <c r="FX42" i="65"/>
  <c r="FX43" i="65"/>
  <c r="FX44" i="65"/>
  <c r="FY44" i="65" s="1"/>
  <c r="FX45" i="65"/>
  <c r="FX46" i="65"/>
  <c r="FX47" i="65"/>
  <c r="FX48" i="65"/>
  <c r="FY48" i="65" s="1"/>
  <c r="FX49" i="65"/>
  <c r="FX50" i="65"/>
  <c r="FY50" i="65" s="1"/>
  <c r="FX51" i="65"/>
  <c r="FX52" i="65"/>
  <c r="FX53" i="65"/>
  <c r="FY53" i="65" s="1"/>
  <c r="FX54" i="65"/>
  <c r="FX55" i="65"/>
  <c r="FX56" i="65"/>
  <c r="FX57" i="65"/>
  <c r="FX58" i="65"/>
  <c r="FX59" i="65"/>
  <c r="FY59" i="65" s="1"/>
  <c r="FX60" i="65"/>
  <c r="FX61" i="65"/>
  <c r="FY61" i="65" s="1"/>
  <c r="FX62" i="65"/>
  <c r="FX63" i="65"/>
  <c r="FX64" i="65"/>
  <c r="FX65" i="65"/>
  <c r="FY65" i="65" s="1"/>
  <c r="FX66" i="65"/>
  <c r="FY66" i="65" s="1"/>
  <c r="FX67" i="65"/>
  <c r="FY67" i="65" s="1"/>
  <c r="FX11" i="65"/>
  <c r="FW12" i="65"/>
  <c r="FY12" i="65" s="1"/>
  <c r="FW13" i="65"/>
  <c r="FW14" i="65"/>
  <c r="FW15" i="65"/>
  <c r="FW16" i="65"/>
  <c r="FW17" i="65"/>
  <c r="FW18" i="65"/>
  <c r="FW19" i="65"/>
  <c r="FW20" i="65"/>
  <c r="FW21" i="65"/>
  <c r="FW22" i="65"/>
  <c r="FW23" i="65"/>
  <c r="FW24" i="65"/>
  <c r="FW25" i="65"/>
  <c r="FW26" i="65"/>
  <c r="FW27" i="65"/>
  <c r="FW28" i="65"/>
  <c r="FW29" i="65"/>
  <c r="FW30" i="65"/>
  <c r="FY30" i="65" s="1"/>
  <c r="FW31" i="65"/>
  <c r="FW32" i="65"/>
  <c r="FW33" i="65"/>
  <c r="FW34" i="65"/>
  <c r="FW35" i="65"/>
  <c r="FW36" i="65"/>
  <c r="FW37" i="65"/>
  <c r="FW38" i="65"/>
  <c r="FW39" i="65"/>
  <c r="FW40" i="65"/>
  <c r="FW41" i="65"/>
  <c r="FW42" i="65"/>
  <c r="FW43" i="65"/>
  <c r="FW44" i="65"/>
  <c r="FW45" i="65"/>
  <c r="FW46" i="65"/>
  <c r="FW47" i="65"/>
  <c r="FW48" i="65"/>
  <c r="FW49" i="65"/>
  <c r="FW50" i="65"/>
  <c r="FW51" i="65"/>
  <c r="FW52" i="65"/>
  <c r="FW53" i="65"/>
  <c r="FW54" i="65"/>
  <c r="FW55" i="65"/>
  <c r="FY55" i="65" s="1"/>
  <c r="FW56" i="65"/>
  <c r="FW57" i="65"/>
  <c r="FW58" i="65"/>
  <c r="FW59" i="65"/>
  <c r="FW60" i="65"/>
  <c r="FW61" i="65"/>
  <c r="FW62" i="65"/>
  <c r="FW63" i="65"/>
  <c r="FW64" i="65"/>
  <c r="FW65" i="65"/>
  <c r="FW66" i="65"/>
  <c r="FW67" i="65"/>
  <c r="FW68" i="65"/>
  <c r="FW69" i="65"/>
  <c r="FW70" i="65"/>
  <c r="FW71" i="65"/>
  <c r="FW72" i="65"/>
  <c r="FW73" i="65"/>
  <c r="FW74" i="65"/>
  <c r="FW75" i="65"/>
  <c r="FW76" i="65"/>
  <c r="FW77" i="65"/>
  <c r="FW78" i="65"/>
  <c r="FW79" i="65"/>
  <c r="FW80" i="65"/>
  <c r="FW81" i="65"/>
  <c r="FW82" i="65"/>
  <c r="FY82" i="65" s="1"/>
  <c r="FW83" i="65"/>
  <c r="FW84" i="65"/>
  <c r="FW11" i="65"/>
  <c r="FY11" i="65" s="1"/>
  <c r="FY32" i="65"/>
  <c r="FY40" i="65"/>
  <c r="FY45" i="65"/>
  <c r="FY29" i="65"/>
  <c r="FY43" i="65"/>
  <c r="FY58" i="65"/>
  <c r="FY75" i="65"/>
  <c r="FY69" i="65"/>
  <c r="FY60" i="65"/>
  <c r="FY57" i="65"/>
  <c r="FY54" i="65"/>
  <c r="FY52" i="65"/>
  <c r="FY51" i="65"/>
  <c r="FY38" i="65"/>
  <c r="FY35" i="65"/>
  <c r="FY24" i="65"/>
  <c r="FY22" i="65"/>
  <c r="FY20" i="65"/>
  <c r="FY19" i="65"/>
  <c r="F51" i="66"/>
  <c r="E51" i="66"/>
  <c r="D51" i="66"/>
  <c r="F50" i="66"/>
  <c r="E50" i="66"/>
  <c r="D50" i="66"/>
  <c r="E49" i="66"/>
  <c r="F48" i="66"/>
  <c r="F49" i="66" s="1"/>
  <c r="F45" i="66"/>
  <c r="E45" i="66"/>
  <c r="D45" i="66"/>
  <c r="F44" i="66"/>
  <c r="E44" i="66"/>
  <c r="D44" i="66"/>
  <c r="F17" i="16" l="1"/>
  <c r="V125" i="46"/>
  <c r="GF17" i="65"/>
  <c r="GF32" i="65"/>
  <c r="GF16" i="65"/>
  <c r="GF30" i="65"/>
  <c r="GF14" i="65"/>
  <c r="GF29" i="65"/>
  <c r="GF13" i="65"/>
  <c r="GF28" i="65"/>
  <c r="GF41" i="65"/>
  <c r="GF25" i="65"/>
  <c r="GF11" i="65"/>
  <c r="GF46" i="65"/>
  <c r="GF47" i="65"/>
  <c r="GF26" i="65"/>
  <c r="GF21" i="65"/>
  <c r="GF48" i="65"/>
  <c r="GF37" i="65"/>
  <c r="FY79" i="65"/>
  <c r="FY76" i="65"/>
  <c r="FY74" i="65"/>
  <c r="FY34" i="65"/>
  <c r="FY33" i="65"/>
  <c r="FY63" i="65"/>
  <c r="FY56" i="65"/>
  <c r="FY49" i="65"/>
  <c r="FY80" i="65"/>
  <c r="FY64" i="65"/>
  <c r="FY73" i="65"/>
  <c r="FY17" i="65"/>
  <c r="FY13" i="65"/>
  <c r="FY18" i="65"/>
  <c r="FY28" i="65"/>
  <c r="FY46" i="65"/>
  <c r="FY14" i="65"/>
  <c r="FY81" i="65"/>
  <c r="FY77" i="65"/>
  <c r="FY62" i="65"/>
  <c r="FY78" i="65"/>
  <c r="FY25" i="65"/>
  <c r="FY21" i="65"/>
  <c r="FY37" i="65"/>
  <c r="FY23" i="65"/>
  <c r="FY39" i="65"/>
  <c r="FY41" i="65"/>
  <c r="FY15" i="65"/>
  <c r="FY31" i="65"/>
  <c r="FY47" i="65"/>
  <c r="FY26" i="65"/>
  <c r="FY42" i="65"/>
  <c r="F52" i="66"/>
  <c r="F54" i="66" s="1"/>
  <c r="D52" i="66"/>
  <c r="E52" i="66"/>
  <c r="D54" i="66"/>
  <c r="D53" i="66"/>
  <c r="E54" i="66"/>
  <c r="E53" i="66"/>
  <c r="GF49" i="65" l="1"/>
  <c r="F53" i="66"/>
  <c r="GF50" i="65" l="1"/>
  <c r="GF51" i="65" l="1"/>
  <c r="GF52" i="65" l="1"/>
  <c r="GF53" i="65" l="1"/>
  <c r="GF54" i="65" l="1"/>
  <c r="GF55" i="65" l="1"/>
  <c r="GF56" i="65" l="1"/>
  <c r="GF57" i="65" l="1"/>
  <c r="GF58" i="65" l="1"/>
  <c r="GF59" i="65" l="1"/>
  <c r="GF60" i="65" l="1"/>
  <c r="GF61" i="65" l="1"/>
  <c r="GF62" i="65" l="1"/>
  <c r="GF63" i="65" l="1"/>
  <c r="GF64" i="65" l="1"/>
  <c r="GF65" i="65" l="1"/>
  <c r="GF66" i="65" l="1"/>
  <c r="GF67" i="65" l="1"/>
  <c r="GF68" i="65" l="1"/>
  <c r="GF69" i="65" l="1"/>
  <c r="GF70" i="65" l="1"/>
  <c r="GF71" i="65" l="1"/>
  <c r="GF72" i="65" l="1"/>
  <c r="GF73" i="65" l="1"/>
  <c r="GF74" i="65" l="1"/>
  <c r="GF75" i="65" l="1"/>
  <c r="GF76" i="65" l="1"/>
  <c r="GF77" i="65" l="1"/>
  <c r="GF78" i="65" l="1"/>
  <c r="GF79" i="65" l="1"/>
  <c r="GF80" i="65" l="1"/>
  <c r="GF81" i="65" l="1"/>
  <c r="GF82" i="65" l="1"/>
  <c r="GF84" i="65" l="1"/>
  <c r="GF83" i="65"/>
  <c r="C42" i="17" l="1"/>
  <c r="C44" i="17"/>
  <c r="C43" i="17"/>
  <c r="C41" i="17"/>
  <c r="D14" i="48"/>
  <c r="D13" i="48"/>
  <c r="F6" i="48"/>
  <c r="D10" i="48"/>
  <c r="D11" i="48"/>
  <c r="D12" i="48"/>
  <c r="D9" i="48"/>
  <c r="D8" i="48"/>
  <c r="D6" i="48"/>
  <c r="D7" i="48"/>
  <c r="D5" i="48"/>
  <c r="D4" i="48"/>
  <c r="E21" i="35"/>
  <c r="F21" i="35"/>
  <c r="E22" i="35"/>
  <c r="F22" i="35"/>
  <c r="D20" i="35"/>
  <c r="C21" i="35"/>
  <c r="C20" i="35" s="1"/>
  <c r="M48" i="61"/>
  <c r="N28" i="61"/>
  <c r="C22" i="35" l="1"/>
  <c r="F16" i="43"/>
  <c r="F17" i="43"/>
  <c r="F18" i="43"/>
  <c r="F19" i="43"/>
  <c r="F20" i="43"/>
  <c r="F21" i="43"/>
  <c r="F22" i="43"/>
  <c r="F23" i="43"/>
  <c r="F24" i="43"/>
  <c r="F25" i="43"/>
  <c r="F26" i="43"/>
  <c r="F27" i="43"/>
  <c r="F28" i="43"/>
  <c r="F29" i="43"/>
  <c r="F30" i="43"/>
  <c r="F31" i="43"/>
  <c r="F32" i="43"/>
  <c r="F33" i="43"/>
  <c r="F34" i="43"/>
  <c r="F35" i="43"/>
  <c r="F36" i="43"/>
  <c r="F14" i="43"/>
  <c r="D77" i="45" l="1"/>
  <c r="D50" i="45"/>
  <c r="F32" i="35"/>
  <c r="L13" i="46"/>
  <c r="L9" i="46"/>
  <c r="D51" i="45" l="1"/>
  <c r="X50" i="45"/>
  <c r="R12" i="58"/>
  <c r="L19" i="20"/>
  <c r="E21" i="20"/>
  <c r="E15" i="72"/>
  <c r="C37" i="17"/>
  <c r="C38" i="17"/>
  <c r="C39" i="17"/>
  <c r="C40" i="17"/>
  <c r="Y70" i="45" l="1"/>
  <c r="D52" i="45"/>
  <c r="X51" i="45"/>
  <c r="D78" i="45"/>
  <c r="B187" i="46"/>
  <c r="B188" i="46" s="1"/>
  <c r="B189" i="46" s="1"/>
  <c r="B190" i="46" s="1"/>
  <c r="B191" i="46" s="1"/>
  <c r="B192" i="46" s="1"/>
  <c r="B193" i="46" s="1"/>
  <c r="B194" i="46" s="1"/>
  <c r="B195" i="46" s="1"/>
  <c r="B196" i="46" s="1"/>
  <c r="B197" i="46" s="1"/>
  <c r="B198" i="46" s="1"/>
  <c r="B199" i="46" s="1"/>
  <c r="B200" i="46" s="1"/>
  <c r="B201" i="46" s="1"/>
  <c r="B202" i="46" s="1"/>
  <c r="B203" i="46" s="1"/>
  <c r="B204" i="46" s="1"/>
  <c r="B205" i="46" s="1"/>
  <c r="D53" i="45" l="1"/>
  <c r="X52" i="45"/>
  <c r="D79" i="45"/>
  <c r="D20" i="72"/>
  <c r="C20" i="72"/>
  <c r="D19" i="72"/>
  <c r="C19" i="72"/>
  <c r="D13" i="72"/>
  <c r="D18" i="72" s="1"/>
  <c r="C13" i="72"/>
  <c r="C18" i="72" s="1"/>
  <c r="D37" i="71"/>
  <c r="C37" i="71"/>
  <c r="D36" i="71"/>
  <c r="C36" i="71"/>
  <c r="D35" i="71"/>
  <c r="C35" i="71"/>
  <c r="D34" i="71"/>
  <c r="C34" i="71"/>
  <c r="D33" i="71"/>
  <c r="C33" i="71"/>
  <c r="D32" i="71"/>
  <c r="C32" i="71"/>
  <c r="D31" i="71"/>
  <c r="C31" i="71"/>
  <c r="D30" i="71"/>
  <c r="C30" i="71"/>
  <c r="D29" i="71"/>
  <c r="C29" i="71"/>
  <c r="D28" i="71"/>
  <c r="C28" i="71"/>
  <c r="L22" i="20"/>
  <c r="L20" i="20"/>
  <c r="C23" i="70"/>
  <c r="C22" i="70"/>
  <c r="C21" i="70"/>
  <c r="C20" i="70"/>
  <c r="C19" i="70"/>
  <c r="E16" i="70"/>
  <c r="E20" i="70"/>
  <c r="H21" i="20" s="1"/>
  <c r="L21" i="20" s="1"/>
  <c r="D54" i="45" l="1"/>
  <c r="X53" i="45"/>
  <c r="D80" i="45"/>
  <c r="E21" i="70"/>
  <c r="E29" i="70" s="1"/>
  <c r="J13" i="35"/>
  <c r="P29" i="35" s="1"/>
  <c r="P32" i="35" s="1"/>
  <c r="E18" i="71"/>
  <c r="E30" i="71"/>
  <c r="J20" i="70"/>
  <c r="E28" i="70"/>
  <c r="G20" i="70"/>
  <c r="E19" i="70"/>
  <c r="J12" i="35" s="1"/>
  <c r="E23" i="70"/>
  <c r="H23" i="70" s="1"/>
  <c r="E22" i="70"/>
  <c r="J22" i="70" s="1"/>
  <c r="D55" i="45" l="1"/>
  <c r="X54" i="45"/>
  <c r="D81" i="45"/>
  <c r="J21" i="70"/>
  <c r="H21" i="70"/>
  <c r="F21" i="20"/>
  <c r="E30" i="70"/>
  <c r="E19" i="71"/>
  <c r="F18" i="71"/>
  <c r="E31" i="71"/>
  <c r="E32" i="71" s="1"/>
  <c r="E33" i="71" s="1"/>
  <c r="F30" i="71"/>
  <c r="H22" i="70"/>
  <c r="H24" i="70" s="1"/>
  <c r="O29" i="35"/>
  <c r="O32" i="35" s="1"/>
  <c r="J11" i="35"/>
  <c r="E31" i="70"/>
  <c r="E24" i="70"/>
  <c r="G19" i="70"/>
  <c r="G24" i="70" s="1"/>
  <c r="E27" i="70"/>
  <c r="J23" i="70"/>
  <c r="J19" i="70"/>
  <c r="D56" i="45" l="1"/>
  <c r="X55" i="45"/>
  <c r="D82" i="45"/>
  <c r="D21" i="20"/>
  <c r="N30" i="35"/>
  <c r="F31" i="71"/>
  <c r="F32" i="71" s="1"/>
  <c r="F33" i="71" s="1"/>
  <c r="G30" i="71"/>
  <c r="F19" i="71"/>
  <c r="G18" i="71"/>
  <c r="E13" i="72"/>
  <c r="E20" i="71"/>
  <c r="E21" i="71" s="1"/>
  <c r="J24" i="70"/>
  <c r="E32" i="70"/>
  <c r="D57" i="45" l="1"/>
  <c r="X56" i="45"/>
  <c r="D83" i="45"/>
  <c r="N31" i="35"/>
  <c r="Q31" i="35" s="1"/>
  <c r="H18" i="71"/>
  <c r="G19" i="71"/>
  <c r="E14" i="72"/>
  <c r="E18" i="72"/>
  <c r="F13" i="72"/>
  <c r="F20" i="71"/>
  <c r="F21" i="71" s="1"/>
  <c r="H30" i="71"/>
  <c r="G31" i="71"/>
  <c r="G32" i="71" s="1"/>
  <c r="G33" i="71" s="1"/>
  <c r="D58" i="45" l="1"/>
  <c r="X57" i="45"/>
  <c r="D84" i="45"/>
  <c r="N32" i="35"/>
  <c r="I30" i="71"/>
  <c r="H31" i="71"/>
  <c r="H32" i="71" s="1"/>
  <c r="H33" i="71" s="1"/>
  <c r="F14" i="72"/>
  <c r="F15" i="72" s="1"/>
  <c r="F18" i="72"/>
  <c r="G13" i="72"/>
  <c r="G20" i="71"/>
  <c r="G21" i="71" s="1"/>
  <c r="E19" i="72"/>
  <c r="I18" i="71"/>
  <c r="H19" i="71"/>
  <c r="D59" i="45" l="1"/>
  <c r="X58" i="45"/>
  <c r="D85" i="45"/>
  <c r="J18" i="71"/>
  <c r="I19" i="71"/>
  <c r="F19" i="72"/>
  <c r="E20" i="72"/>
  <c r="E23" i="72" s="1"/>
  <c r="H13" i="72"/>
  <c r="H20" i="71"/>
  <c r="H21" i="71" s="1"/>
  <c r="G14" i="72"/>
  <c r="G18" i="72"/>
  <c r="I31" i="71"/>
  <c r="I32" i="71" s="1"/>
  <c r="I33" i="71" s="1"/>
  <c r="J30" i="71"/>
  <c r="D60" i="45" l="1"/>
  <c r="X59" i="45"/>
  <c r="D86" i="45"/>
  <c r="H14" i="72"/>
  <c r="H18" i="72"/>
  <c r="J31" i="71"/>
  <c r="J32" i="71" s="1"/>
  <c r="J33" i="71" s="1"/>
  <c r="K30" i="71"/>
  <c r="I13" i="72"/>
  <c r="I20" i="71"/>
  <c r="I21" i="71" s="1"/>
  <c r="G15" i="72"/>
  <c r="G19" i="72"/>
  <c r="F20" i="72"/>
  <c r="F23" i="72" s="1"/>
  <c r="K18" i="71"/>
  <c r="J19" i="71"/>
  <c r="D61" i="45" l="1"/>
  <c r="X60" i="45"/>
  <c r="D87" i="45"/>
  <c r="L18" i="71"/>
  <c r="K19" i="71"/>
  <c r="I18" i="72"/>
  <c r="I14" i="72"/>
  <c r="J13" i="72"/>
  <c r="J20" i="71"/>
  <c r="J21" i="71" s="1"/>
  <c r="K31" i="71"/>
  <c r="K32" i="71" s="1"/>
  <c r="K33" i="71" s="1"/>
  <c r="L30" i="71"/>
  <c r="G20" i="72"/>
  <c r="G23" i="72" s="1"/>
  <c r="H19" i="72"/>
  <c r="H20" i="72" s="1"/>
  <c r="H15" i="72"/>
  <c r="D62" i="45" l="1"/>
  <c r="X61" i="45"/>
  <c r="D88" i="45"/>
  <c r="J18" i="72"/>
  <c r="J14" i="72"/>
  <c r="I15" i="72"/>
  <c r="I19" i="72"/>
  <c r="I20" i="72" s="1"/>
  <c r="L31" i="71"/>
  <c r="L32" i="71" s="1"/>
  <c r="L33" i="71" s="1"/>
  <c r="M30" i="71"/>
  <c r="K13" i="72"/>
  <c r="K20" i="71"/>
  <c r="K21" i="71" s="1"/>
  <c r="H23" i="72"/>
  <c r="M18" i="71"/>
  <c r="L19" i="71"/>
  <c r="D63" i="45" l="1"/>
  <c r="X62" i="45"/>
  <c r="D89" i="45"/>
  <c r="I23" i="72"/>
  <c r="K18" i="72"/>
  <c r="K14" i="72"/>
  <c r="L13" i="72"/>
  <c r="L20" i="71"/>
  <c r="L21" i="71" s="1"/>
  <c r="M31" i="71"/>
  <c r="M32" i="71" s="1"/>
  <c r="M33" i="71" s="1"/>
  <c r="N30" i="71"/>
  <c r="J15" i="72"/>
  <c r="J19" i="72"/>
  <c r="J20" i="72" s="1"/>
  <c r="N18" i="71"/>
  <c r="M19" i="71"/>
  <c r="D64" i="45" l="1"/>
  <c r="X63" i="45"/>
  <c r="D90" i="45"/>
  <c r="N19" i="71"/>
  <c r="O18" i="71"/>
  <c r="M13" i="72"/>
  <c r="M20" i="71"/>
  <c r="M21" i="71" s="1"/>
  <c r="K15" i="72"/>
  <c r="K19" i="72"/>
  <c r="K20" i="72" s="1"/>
  <c r="J23" i="72"/>
  <c r="N31" i="71"/>
  <c r="N32" i="71" s="1"/>
  <c r="N33" i="71" s="1"/>
  <c r="O30" i="71"/>
  <c r="L18" i="72"/>
  <c r="L14" i="72"/>
  <c r="D65" i="45" l="1"/>
  <c r="X64" i="45"/>
  <c r="D91" i="45"/>
  <c r="L15" i="72"/>
  <c r="L19" i="72"/>
  <c r="L20" i="72" s="1"/>
  <c r="P30" i="71"/>
  <c r="O31" i="71"/>
  <c r="O32" i="71" s="1"/>
  <c r="O33" i="71" s="1"/>
  <c r="M18" i="72"/>
  <c r="M14" i="72"/>
  <c r="O19" i="71"/>
  <c r="P18" i="71"/>
  <c r="K23" i="72"/>
  <c r="N20" i="71"/>
  <c r="N21" i="71" s="1"/>
  <c r="N13" i="72"/>
  <c r="D66" i="45" l="1"/>
  <c r="X65" i="45"/>
  <c r="D92" i="45"/>
  <c r="N14" i="72"/>
  <c r="N18" i="72"/>
  <c r="M15" i="72"/>
  <c r="M19" i="72"/>
  <c r="M20" i="72" s="1"/>
  <c r="L23" i="72"/>
  <c r="P19" i="71"/>
  <c r="Q18" i="71"/>
  <c r="O20" i="71"/>
  <c r="O21" i="71" s="1"/>
  <c r="O13" i="72"/>
  <c r="Q30" i="71"/>
  <c r="P31" i="71"/>
  <c r="P32" i="71" s="1"/>
  <c r="P33" i="71" s="1"/>
  <c r="D67" i="45" l="1"/>
  <c r="X66" i="45"/>
  <c r="D93" i="45"/>
  <c r="R30" i="71"/>
  <c r="Q31" i="71"/>
  <c r="Q32" i="71" s="1"/>
  <c r="Q33" i="71" s="1"/>
  <c r="O14" i="72"/>
  <c r="O18" i="72"/>
  <c r="R18" i="71"/>
  <c r="Q19" i="71"/>
  <c r="M23" i="72"/>
  <c r="P20" i="71"/>
  <c r="P21" i="71" s="1"/>
  <c r="P13" i="72"/>
  <c r="N15" i="72"/>
  <c r="N23" i="72" s="1"/>
  <c r="N19" i="72"/>
  <c r="N20" i="72" s="1"/>
  <c r="D68" i="45" l="1"/>
  <c r="X67" i="45"/>
  <c r="D94" i="45"/>
  <c r="S18" i="71"/>
  <c r="R19" i="71"/>
  <c r="Q20" i="71"/>
  <c r="Q21" i="71" s="1"/>
  <c r="Q13" i="72"/>
  <c r="P14" i="72"/>
  <c r="P18" i="72"/>
  <c r="O15" i="72"/>
  <c r="O19" i="72"/>
  <c r="O20" i="72" s="1"/>
  <c r="S30" i="71"/>
  <c r="R31" i="71"/>
  <c r="R32" i="71" s="1"/>
  <c r="R33" i="71" s="1"/>
  <c r="D69" i="45" l="1"/>
  <c r="X68" i="45"/>
  <c r="D95" i="45"/>
  <c r="O23" i="72"/>
  <c r="P15" i="72"/>
  <c r="P19" i="72"/>
  <c r="P20" i="72" s="1"/>
  <c r="Q14" i="72"/>
  <c r="Q18" i="72"/>
  <c r="S31" i="71"/>
  <c r="S32" i="71" s="1"/>
  <c r="S33" i="71" s="1"/>
  <c r="T30" i="71"/>
  <c r="R20" i="71"/>
  <c r="R21" i="71" s="1"/>
  <c r="R13" i="72"/>
  <c r="T18" i="71"/>
  <c r="S19" i="71"/>
  <c r="X69" i="45" l="1"/>
  <c r="D96" i="45"/>
  <c r="S13" i="72"/>
  <c r="S20" i="71"/>
  <c r="S21" i="71" s="1"/>
  <c r="T31" i="71"/>
  <c r="T32" i="71" s="1"/>
  <c r="T33" i="71" s="1"/>
  <c r="U30" i="71"/>
  <c r="R14" i="72"/>
  <c r="R18" i="72"/>
  <c r="T19" i="71"/>
  <c r="U18" i="71"/>
  <c r="Q15" i="72"/>
  <c r="Q19" i="72"/>
  <c r="Q20" i="72" s="1"/>
  <c r="P23" i="72"/>
  <c r="T13" i="72" l="1"/>
  <c r="T20" i="71"/>
  <c r="T21" i="71" s="1"/>
  <c r="Q23" i="72"/>
  <c r="R15" i="72"/>
  <c r="R19" i="72"/>
  <c r="R20" i="72" s="1"/>
  <c r="S14" i="72"/>
  <c r="S18" i="72"/>
  <c r="U19" i="71"/>
  <c r="V18" i="71"/>
  <c r="U31" i="71"/>
  <c r="U32" i="71" s="1"/>
  <c r="U33" i="71" s="1"/>
  <c r="V30" i="71"/>
  <c r="R23" i="72" l="1"/>
  <c r="V31" i="71"/>
  <c r="V32" i="71" s="1"/>
  <c r="V33" i="71" s="1"/>
  <c r="W30" i="71"/>
  <c r="S15" i="72"/>
  <c r="S19" i="72"/>
  <c r="S20" i="72" s="1"/>
  <c r="U13" i="72"/>
  <c r="U20" i="71"/>
  <c r="U21" i="71" s="1"/>
  <c r="V19" i="71"/>
  <c r="W18" i="71"/>
  <c r="T14" i="72"/>
  <c r="T18" i="72"/>
  <c r="S23" i="72" l="1"/>
  <c r="X18" i="71"/>
  <c r="W19" i="71"/>
  <c r="V13" i="72"/>
  <c r="V20" i="71"/>
  <c r="V21" i="71" s="1"/>
  <c r="U14" i="72"/>
  <c r="U18" i="72"/>
  <c r="W31" i="71"/>
  <c r="W32" i="71" s="1"/>
  <c r="W33" i="71" s="1"/>
  <c r="X30" i="71"/>
  <c r="T19" i="72"/>
  <c r="T20" i="72" s="1"/>
  <c r="T15" i="72"/>
  <c r="T23" i="72" l="1"/>
  <c r="V14" i="72"/>
  <c r="V18" i="72"/>
  <c r="X31" i="71"/>
  <c r="X32" i="71" s="1"/>
  <c r="X33" i="71" s="1"/>
  <c r="Y30" i="71"/>
  <c r="U19" i="72"/>
  <c r="U20" i="72" s="1"/>
  <c r="U15" i="72"/>
  <c r="W13" i="72"/>
  <c r="W20" i="71"/>
  <c r="W21" i="71" s="1"/>
  <c r="Y18" i="71"/>
  <c r="X19" i="71"/>
  <c r="U23" i="72" l="1"/>
  <c r="X13" i="72"/>
  <c r="X20" i="71"/>
  <c r="X21" i="71" s="1"/>
  <c r="Z18" i="71"/>
  <c r="Y19" i="71"/>
  <c r="W14" i="72"/>
  <c r="W18" i="72"/>
  <c r="Z30" i="71"/>
  <c r="Y31" i="71"/>
  <c r="Y32" i="71" s="1"/>
  <c r="Y33" i="71" s="1"/>
  <c r="V15" i="72"/>
  <c r="V19" i="72"/>
  <c r="V20" i="72" s="1"/>
  <c r="W15" i="72" l="1"/>
  <c r="W19" i="72"/>
  <c r="W20" i="72" s="1"/>
  <c r="Z31" i="71"/>
  <c r="Z32" i="71" s="1"/>
  <c r="Z33" i="71" s="1"/>
  <c r="AA30" i="71"/>
  <c r="AA18" i="71"/>
  <c r="Z19" i="71"/>
  <c r="Y13" i="72"/>
  <c r="Y20" i="71"/>
  <c r="Y21" i="71" s="1"/>
  <c r="V23" i="72"/>
  <c r="X14" i="72"/>
  <c r="X18" i="72"/>
  <c r="W23" i="72" l="1"/>
  <c r="Y18" i="72"/>
  <c r="Y14" i="72"/>
  <c r="AB18" i="71"/>
  <c r="AA19" i="71"/>
  <c r="X19" i="72"/>
  <c r="X20" i="72" s="1"/>
  <c r="X15" i="72"/>
  <c r="Z13" i="72"/>
  <c r="Z20" i="71"/>
  <c r="Z21" i="71" s="1"/>
  <c r="AA31" i="71"/>
  <c r="AA32" i="71" s="1"/>
  <c r="AA33" i="71" s="1"/>
  <c r="AB30" i="71"/>
  <c r="AB31" i="71" l="1"/>
  <c r="AB32" i="71" s="1"/>
  <c r="AB33" i="71" s="1"/>
  <c r="AC30" i="71"/>
  <c r="X23" i="72"/>
  <c r="Z18" i="72"/>
  <c r="Z14" i="72"/>
  <c r="AC18" i="71"/>
  <c r="AB19" i="71"/>
  <c r="Y15" i="72"/>
  <c r="Y19" i="72"/>
  <c r="Y20" i="72" s="1"/>
  <c r="AA13" i="72"/>
  <c r="AA20" i="71"/>
  <c r="AA21" i="71" s="1"/>
  <c r="Y23" i="72" l="1"/>
  <c r="AC19" i="71"/>
  <c r="AD18" i="71"/>
  <c r="Z15" i="72"/>
  <c r="Z19" i="72"/>
  <c r="Z20" i="72" s="1"/>
  <c r="AA18" i="72"/>
  <c r="AA14" i="72"/>
  <c r="AC31" i="71"/>
  <c r="AC32" i="71" s="1"/>
  <c r="AC33" i="71" s="1"/>
  <c r="AD30" i="71"/>
  <c r="AB13" i="72"/>
  <c r="AB20" i="71"/>
  <c r="AB21" i="71" s="1"/>
  <c r="AD31" i="71" l="1"/>
  <c r="AD32" i="71" s="1"/>
  <c r="AD33" i="71" s="1"/>
  <c r="AE30" i="71"/>
  <c r="AA15" i="72"/>
  <c r="AA19" i="72"/>
  <c r="AA20" i="72" s="1"/>
  <c r="Z23" i="72"/>
  <c r="AD19" i="71"/>
  <c r="AE18" i="71"/>
  <c r="AB18" i="72"/>
  <c r="AB14" i="72"/>
  <c r="AC13" i="72"/>
  <c r="AC20" i="71"/>
  <c r="AC21" i="71" s="1"/>
  <c r="AC18" i="72" l="1"/>
  <c r="AC14" i="72"/>
  <c r="AE19" i="71"/>
  <c r="AF18" i="71"/>
  <c r="AD20" i="71"/>
  <c r="AD21" i="71" s="1"/>
  <c r="AD13" i="72"/>
  <c r="AF30" i="71"/>
  <c r="AE31" i="71"/>
  <c r="AE32" i="71" s="1"/>
  <c r="AE33" i="71" s="1"/>
  <c r="AB15" i="72"/>
  <c r="AB19" i="72"/>
  <c r="AB20" i="72" s="1"/>
  <c r="AA23" i="72"/>
  <c r="AB23" i="72" l="1"/>
  <c r="AD14" i="72"/>
  <c r="AD18" i="72"/>
  <c r="AE20" i="71"/>
  <c r="AE21" i="71" s="1"/>
  <c r="AE13" i="72"/>
  <c r="AC15" i="72"/>
  <c r="AC19" i="72"/>
  <c r="AC20" i="72" s="1"/>
  <c r="AF19" i="71"/>
  <c r="AG18" i="71"/>
  <c r="AG30" i="71"/>
  <c r="AF31" i="71"/>
  <c r="AF32" i="71" s="1"/>
  <c r="AF33" i="71" s="1"/>
  <c r="AH30" i="71" l="1"/>
  <c r="AG31" i="71"/>
  <c r="AG32" i="71" s="1"/>
  <c r="AG33" i="71" s="1"/>
  <c r="AE14" i="72"/>
  <c r="AE18" i="72"/>
  <c r="AG19" i="71"/>
  <c r="AH18" i="71"/>
  <c r="AF20" i="71"/>
  <c r="AF21" i="71" s="1"/>
  <c r="AF13" i="72"/>
  <c r="AC23" i="72"/>
  <c r="AD15" i="72"/>
  <c r="AD19" i="72"/>
  <c r="AD20" i="72" s="1"/>
  <c r="AD23" i="72" l="1"/>
  <c r="AE15" i="72"/>
  <c r="AE19" i="72"/>
  <c r="AE20" i="72" s="1"/>
  <c r="AF14" i="72"/>
  <c r="AF18" i="72"/>
  <c r="AI18" i="71"/>
  <c r="AH19" i="71"/>
  <c r="AG20" i="71"/>
  <c r="AG21" i="71" s="1"/>
  <c r="AG13" i="72"/>
  <c r="AI30" i="71"/>
  <c r="AH31" i="71"/>
  <c r="AH32" i="71" s="1"/>
  <c r="AH33" i="71" s="1"/>
  <c r="AG14" i="72" l="1"/>
  <c r="AG18" i="72"/>
  <c r="AI19" i="71"/>
  <c r="AJ18" i="71"/>
  <c r="AE23" i="72"/>
  <c r="AI31" i="71"/>
  <c r="AI32" i="71" s="1"/>
  <c r="AI33" i="71" s="1"/>
  <c r="AJ30" i="71"/>
  <c r="AH20" i="71"/>
  <c r="AH21" i="71" s="1"/>
  <c r="AH13" i="72"/>
  <c r="AF15" i="72"/>
  <c r="AF19" i="72"/>
  <c r="AF20" i="72" s="1"/>
  <c r="AF23" i="72" l="1"/>
  <c r="AI13" i="72"/>
  <c r="AI20" i="71"/>
  <c r="AI21" i="71" s="1"/>
  <c r="AJ31" i="71"/>
  <c r="AJ32" i="71" s="1"/>
  <c r="AJ33" i="71" s="1"/>
  <c r="AK30" i="71"/>
  <c r="AH14" i="72"/>
  <c r="AH18" i="72"/>
  <c r="AJ19" i="71"/>
  <c r="AK18" i="71"/>
  <c r="AG15" i="72"/>
  <c r="AG19" i="72"/>
  <c r="AG20" i="72" s="1"/>
  <c r="AG23" i="72" l="1"/>
  <c r="AJ13" i="72"/>
  <c r="AJ20" i="71"/>
  <c r="AJ21" i="71" s="1"/>
  <c r="AH15" i="72"/>
  <c r="AH19" i="72"/>
  <c r="AH20" i="72" s="1"/>
  <c r="AK31" i="71"/>
  <c r="AK32" i="71" s="1"/>
  <c r="AK33" i="71" s="1"/>
  <c r="AL30" i="71"/>
  <c r="AI14" i="72"/>
  <c r="AI18" i="72"/>
  <c r="AK19" i="71"/>
  <c r="AL18" i="71"/>
  <c r="AH23" i="72" l="1"/>
  <c r="AI15" i="72"/>
  <c r="AI19" i="72"/>
  <c r="AI20" i="72" s="1"/>
  <c r="AJ14" i="72"/>
  <c r="AJ18" i="72"/>
  <c r="AL19" i="71"/>
  <c r="AM18" i="71"/>
  <c r="AK13" i="72"/>
  <c r="AK20" i="71"/>
  <c r="AK21" i="71" s="1"/>
  <c r="AL31" i="71"/>
  <c r="AL32" i="71" s="1"/>
  <c r="AL33" i="71" s="1"/>
  <c r="AM30" i="71"/>
  <c r="AM31" i="71" l="1"/>
  <c r="AM32" i="71" s="1"/>
  <c r="AM33" i="71" s="1"/>
  <c r="AN30" i="71"/>
  <c r="AK14" i="72"/>
  <c r="AK18" i="72"/>
  <c r="AL13" i="72"/>
  <c r="AL20" i="71"/>
  <c r="AL21" i="71" s="1"/>
  <c r="AJ19" i="72"/>
  <c r="AJ20" i="72" s="1"/>
  <c r="AJ15" i="72"/>
  <c r="AJ23" i="72" s="1"/>
  <c r="AN18" i="71"/>
  <c r="AM19" i="71"/>
  <c r="AI23" i="72"/>
  <c r="AM13" i="72" l="1"/>
  <c r="AM20" i="71"/>
  <c r="AM21" i="71" s="1"/>
  <c r="AK19" i="72"/>
  <c r="AK20" i="72" s="1"/>
  <c r="AK15" i="72"/>
  <c r="AO18" i="71"/>
  <c r="AO19" i="71" s="1"/>
  <c r="AN19" i="71"/>
  <c r="AN31" i="71"/>
  <c r="AN32" i="71" s="1"/>
  <c r="AN33" i="71" s="1"/>
  <c r="AO30" i="71"/>
  <c r="AO31" i="71" s="1"/>
  <c r="AO32" i="71" s="1"/>
  <c r="AO33" i="71" s="1"/>
  <c r="AL14" i="72"/>
  <c r="AL18" i="72"/>
  <c r="AN13" i="72" l="1"/>
  <c r="AN20" i="71"/>
  <c r="AN21" i="71" s="1"/>
  <c r="AL15" i="72"/>
  <c r="AL19" i="72"/>
  <c r="AL20" i="72" s="1"/>
  <c r="AO13" i="72"/>
  <c r="AO20" i="71"/>
  <c r="AO21" i="71" s="1"/>
  <c r="AK23" i="72"/>
  <c r="AM14" i="72"/>
  <c r="AM18" i="72"/>
  <c r="AM15" i="72" l="1"/>
  <c r="AM19" i="72"/>
  <c r="AM20" i="72" s="1"/>
  <c r="AO18" i="72"/>
  <c r="AO14" i="72"/>
  <c r="AL23" i="72"/>
  <c r="AN14" i="72"/>
  <c r="AN18" i="72"/>
  <c r="AN19" i="72" l="1"/>
  <c r="AN20" i="72" s="1"/>
  <c r="AN15" i="72"/>
  <c r="AN23" i="72" s="1"/>
  <c r="AO15" i="72"/>
  <c r="AO19" i="72"/>
  <c r="AO20" i="72" s="1"/>
  <c r="AM23" i="72"/>
  <c r="AO23" i="72" l="1"/>
  <c r="B15" i="45" l="1"/>
  <c r="D5" i="44" l="1"/>
  <c r="H7" i="57" l="1"/>
  <c r="E20" i="20" s="1"/>
  <c r="D8" i="63"/>
  <c r="D9" i="63"/>
  <c r="D10" i="63"/>
  <c r="D11" i="63"/>
  <c r="D12" i="63"/>
  <c r="D7" i="63"/>
  <c r="B15" i="46"/>
  <c r="C66" i="17" l="1"/>
  <c r="C65" i="17"/>
  <c r="C67" i="17" s="1"/>
  <c r="B71" i="17" l="1"/>
  <c r="B72" i="17"/>
  <c r="B73" i="17"/>
  <c r="B70" i="17"/>
  <c r="C4" i="61"/>
  <c r="C3" i="61"/>
  <c r="B8" i="56"/>
  <c r="C68" i="17"/>
  <c r="B14" i="45" s="1"/>
  <c r="B13" i="45"/>
  <c r="B12" i="45"/>
  <c r="B11" i="45"/>
  <c r="B10" i="45"/>
  <c r="B9" i="45"/>
  <c r="C10" i="45"/>
  <c r="C9" i="45"/>
  <c r="B7" i="20"/>
  <c r="J21" i="20" s="1"/>
  <c r="D65" i="66"/>
  <c r="D64" i="66"/>
  <c r="D63" i="66"/>
  <c r="D62" i="66"/>
  <c r="D61" i="66"/>
  <c r="D60" i="66"/>
  <c r="D59" i="66"/>
  <c r="C26" i="17"/>
  <c r="C27" i="17"/>
  <c r="C25" i="17"/>
  <c r="C9" i="17"/>
  <c r="C23" i="17" s="1"/>
  <c r="C6" i="44" s="1"/>
  <c r="C51" i="17"/>
  <c r="C47" i="17"/>
  <c r="C46" i="17"/>
  <c r="E28" i="67"/>
  <c r="E29" i="67" s="1"/>
  <c r="E30" i="67" s="1"/>
  <c r="E24" i="67"/>
  <c r="C50" i="17"/>
  <c r="C48" i="17"/>
  <c r="C49" i="17"/>
  <c r="E12" i="67"/>
  <c r="E22" i="67" s="1"/>
  <c r="C35" i="17"/>
  <c r="C34" i="17"/>
  <c r="AA24" i="67"/>
  <c r="K20" i="20" l="1"/>
  <c r="K21" i="20"/>
  <c r="I21" i="20"/>
  <c r="C13" i="17"/>
  <c r="C5" i="44" s="1"/>
  <c r="E23" i="67"/>
  <c r="E33" i="67"/>
  <c r="E17" i="71" s="1"/>
  <c r="E32" i="67"/>
  <c r="E16" i="71" s="1"/>
  <c r="E25" i="67"/>
  <c r="E31" i="67"/>
  <c r="AE28" i="67"/>
  <c r="AE31" i="67" s="1"/>
  <c r="AG28" i="67"/>
  <c r="AG29" i="67" s="1"/>
  <c r="AK22" i="67"/>
  <c r="AK23" i="67" s="1"/>
  <c r="AI22" i="67"/>
  <c r="AI23" i="67" s="1"/>
  <c r="AA25" i="67"/>
  <c r="AF28" i="67"/>
  <c r="AF31" i="67" s="1"/>
  <c r="Z24" i="67"/>
  <c r="Z25" i="67" s="1"/>
  <c r="O28" i="67"/>
  <c r="O31" i="67" s="1"/>
  <c r="R28" i="67"/>
  <c r="R31" i="67" s="1"/>
  <c r="S22" i="67"/>
  <c r="S23" i="67" s="1"/>
  <c r="AL22" i="67"/>
  <c r="AL23" i="67" s="1"/>
  <c r="L24" i="67"/>
  <c r="L25" i="67" s="1"/>
  <c r="AM22" i="67"/>
  <c r="AM23" i="67" s="1"/>
  <c r="S28" i="67"/>
  <c r="H22" i="67"/>
  <c r="H23" i="67" s="1"/>
  <c r="X22" i="67"/>
  <c r="X23" i="67" s="1"/>
  <c r="AN22" i="67"/>
  <c r="AN23" i="67" s="1"/>
  <c r="N24" i="67"/>
  <c r="N25" i="67" s="1"/>
  <c r="AD24" i="67"/>
  <c r="AD25" i="67" s="1"/>
  <c r="T28" i="67"/>
  <c r="AJ28" i="67"/>
  <c r="F22" i="67"/>
  <c r="F23" i="67" s="1"/>
  <c r="AB24" i="67"/>
  <c r="AB25" i="67" s="1"/>
  <c r="AH28" i="67"/>
  <c r="W22" i="67"/>
  <c r="W23" i="67" s="1"/>
  <c r="M24" i="67"/>
  <c r="M25" i="67" s="1"/>
  <c r="I22" i="67"/>
  <c r="I23" i="67" s="1"/>
  <c r="Y22" i="67"/>
  <c r="Y23" i="67" s="1"/>
  <c r="AO22" i="67"/>
  <c r="AO23" i="67" s="1"/>
  <c r="O24" i="67"/>
  <c r="O25" i="67" s="1"/>
  <c r="AE24" i="67"/>
  <c r="AE25" i="67" s="1"/>
  <c r="U28" i="67"/>
  <c r="AK28" i="67"/>
  <c r="Y24" i="67"/>
  <c r="Y25" i="67" s="1"/>
  <c r="V22" i="67"/>
  <c r="V23" i="67" s="1"/>
  <c r="G22" i="67"/>
  <c r="G23" i="67" s="1"/>
  <c r="AC24" i="67"/>
  <c r="AC25" i="67" s="1"/>
  <c r="AI28" i="67"/>
  <c r="J22" i="67"/>
  <c r="J23" i="67" s="1"/>
  <c r="Z22" i="67"/>
  <c r="Z23" i="67" s="1"/>
  <c r="P24" i="67"/>
  <c r="P25" i="67" s="1"/>
  <c r="AF24" i="67"/>
  <c r="AF25" i="67" s="1"/>
  <c r="F28" i="67"/>
  <c r="V28" i="67"/>
  <c r="AL28" i="67"/>
  <c r="K22" i="67"/>
  <c r="K23" i="67" s="1"/>
  <c r="AH24" i="67"/>
  <c r="AH25" i="67" s="1"/>
  <c r="H28" i="67"/>
  <c r="X28" i="67"/>
  <c r="AN28" i="67"/>
  <c r="M22" i="67"/>
  <c r="M23" i="67" s="1"/>
  <c r="AC22" i="67"/>
  <c r="AC23" i="67" s="1"/>
  <c r="S24" i="67"/>
  <c r="S25" i="67" s="1"/>
  <c r="AI24" i="67"/>
  <c r="AI25" i="67" s="1"/>
  <c r="I28" i="67"/>
  <c r="Y28" i="67"/>
  <c r="AO28" i="67"/>
  <c r="AB22" i="67"/>
  <c r="AB23" i="67" s="1"/>
  <c r="O22" i="67"/>
  <c r="O23" i="67" s="1"/>
  <c r="AE22" i="67"/>
  <c r="AE23" i="67" s="1"/>
  <c r="U24" i="67"/>
  <c r="U25" i="67" s="1"/>
  <c r="AK24" i="67"/>
  <c r="AK25" i="67" s="1"/>
  <c r="K28" i="67"/>
  <c r="AA28" i="67"/>
  <c r="AA22" i="67"/>
  <c r="AA23" i="67" s="1"/>
  <c r="AG24" i="67"/>
  <c r="AG25" i="67" s="1"/>
  <c r="W28" i="67"/>
  <c r="L22" i="67"/>
  <c r="L23" i="67" s="1"/>
  <c r="R24" i="67"/>
  <c r="R25" i="67" s="1"/>
  <c r="AD22" i="67"/>
  <c r="AD23" i="67" s="1"/>
  <c r="AJ24" i="67"/>
  <c r="AJ25" i="67" s="1"/>
  <c r="Z28" i="67"/>
  <c r="P22" i="67"/>
  <c r="P23" i="67" s="1"/>
  <c r="AF22" i="67"/>
  <c r="AF23" i="67" s="1"/>
  <c r="F24" i="67"/>
  <c r="F25" i="67" s="1"/>
  <c r="V24" i="67"/>
  <c r="V25" i="67" s="1"/>
  <c r="AL24" i="67"/>
  <c r="AL25" i="67" s="1"/>
  <c r="L28" i="67"/>
  <c r="AB28" i="67"/>
  <c r="Q24" i="67"/>
  <c r="Q25" i="67" s="1"/>
  <c r="AM28" i="67"/>
  <c r="N22" i="67"/>
  <c r="N23" i="67" s="1"/>
  <c r="Q22" i="67"/>
  <c r="Q23" i="67" s="1"/>
  <c r="AG22" i="67"/>
  <c r="AG23" i="67" s="1"/>
  <c r="G24" i="67"/>
  <c r="G25" i="67" s="1"/>
  <c r="W24" i="67"/>
  <c r="W25" i="67" s="1"/>
  <c r="AM24" i="67"/>
  <c r="AM25" i="67" s="1"/>
  <c r="M28" i="67"/>
  <c r="AC28" i="67"/>
  <c r="G28" i="67"/>
  <c r="T24" i="67"/>
  <c r="T25" i="67" s="1"/>
  <c r="J28" i="67"/>
  <c r="R22" i="67"/>
  <c r="R23" i="67" s="1"/>
  <c r="AH22" i="67"/>
  <c r="AH23" i="67" s="1"/>
  <c r="H24" i="67"/>
  <c r="H25" i="67" s="1"/>
  <c r="X24" i="67"/>
  <c r="X25" i="67" s="1"/>
  <c r="AN24" i="67"/>
  <c r="AN25" i="67" s="1"/>
  <c r="N28" i="67"/>
  <c r="AD28" i="67"/>
  <c r="AO24" i="67"/>
  <c r="AO25" i="67" s="1"/>
  <c r="I24" i="67"/>
  <c r="I25" i="67" s="1"/>
  <c r="T22" i="67"/>
  <c r="T23" i="67" s="1"/>
  <c r="AJ22" i="67"/>
  <c r="AJ23" i="67" s="1"/>
  <c r="J24" i="67"/>
  <c r="J25" i="67" s="1"/>
  <c r="P28" i="67"/>
  <c r="U22" i="67"/>
  <c r="U23" i="67" s="1"/>
  <c r="K24" i="67"/>
  <c r="K25" i="67" s="1"/>
  <c r="Q28" i="67"/>
  <c r="E28" i="71" l="1"/>
  <c r="E34" i="71" s="1"/>
  <c r="E36" i="71" s="1"/>
  <c r="E22" i="71"/>
  <c r="E24" i="71" s="1"/>
  <c r="E40" i="71" s="1"/>
  <c r="E29" i="71"/>
  <c r="E35" i="71" s="1"/>
  <c r="E37" i="71" s="1"/>
  <c r="E23" i="71"/>
  <c r="E25" i="71" s="1"/>
  <c r="E41" i="71" s="1"/>
  <c r="E15" i="69" s="1"/>
  <c r="AG31" i="67"/>
  <c r="AE29" i="67"/>
  <c r="AE32" i="67" s="1"/>
  <c r="AE16" i="71" s="1"/>
  <c r="AF29" i="67"/>
  <c r="R29" i="67"/>
  <c r="R30" i="67" s="1"/>
  <c r="R33" i="67" s="1"/>
  <c r="R17" i="71" s="1"/>
  <c r="O29" i="67"/>
  <c r="O30" i="67" s="1"/>
  <c r="O33" i="67" s="1"/>
  <c r="O17" i="71" s="1"/>
  <c r="K29" i="67"/>
  <c r="K31" i="67"/>
  <c r="T29" i="67"/>
  <c r="T31" i="67"/>
  <c r="L29" i="67"/>
  <c r="L31" i="67"/>
  <c r="H29" i="67"/>
  <c r="H31" i="67"/>
  <c r="U29" i="67"/>
  <c r="U31" i="67"/>
  <c r="AB29" i="67"/>
  <c r="AB31" i="67"/>
  <c r="X29" i="67"/>
  <c r="X31" i="67"/>
  <c r="AK29" i="67"/>
  <c r="AK31" i="67"/>
  <c r="AM29" i="67"/>
  <c r="AM31" i="67"/>
  <c r="Q31" i="67"/>
  <c r="Q29" i="67"/>
  <c r="J31" i="67"/>
  <c r="J29" i="67"/>
  <c r="AA29" i="67"/>
  <c r="AA31" i="67"/>
  <c r="AL29" i="67"/>
  <c r="AL31" i="67"/>
  <c r="G29" i="67"/>
  <c r="G31" i="67"/>
  <c r="V29" i="67"/>
  <c r="V31" i="67"/>
  <c r="AC31" i="67"/>
  <c r="AC29" i="67"/>
  <c r="M31" i="67"/>
  <c r="M29" i="67"/>
  <c r="Z29" i="67"/>
  <c r="Z31" i="67"/>
  <c r="AO29" i="67"/>
  <c r="AO31" i="67"/>
  <c r="F29" i="67"/>
  <c r="F30" i="67" s="1"/>
  <c r="F31" i="67"/>
  <c r="Y29" i="67"/>
  <c r="Y31" i="67"/>
  <c r="AJ29" i="67"/>
  <c r="AJ31" i="67"/>
  <c r="S29" i="67"/>
  <c r="S31" i="67"/>
  <c r="I29" i="67"/>
  <c r="I31" i="67"/>
  <c r="AH31" i="67"/>
  <c r="AH29" i="67"/>
  <c r="AI29" i="67"/>
  <c r="AI31" i="67"/>
  <c r="AG30" i="67"/>
  <c r="AG33" i="67" s="1"/>
  <c r="AG17" i="71" s="1"/>
  <c r="AG32" i="67"/>
  <c r="AG16" i="71" s="1"/>
  <c r="AD31" i="67"/>
  <c r="AD29" i="67"/>
  <c r="W29" i="67"/>
  <c r="W31" i="67"/>
  <c r="AN31" i="67"/>
  <c r="AN29" i="67"/>
  <c r="P29" i="67"/>
  <c r="P31" i="67"/>
  <c r="N31" i="67"/>
  <c r="N29" i="67"/>
  <c r="AE30" i="67"/>
  <c r="AE33" i="67" s="1"/>
  <c r="AE17" i="71" s="1"/>
  <c r="AF30" i="67"/>
  <c r="AF33" i="67" s="1"/>
  <c r="AF17" i="71" s="1"/>
  <c r="AF32" i="67"/>
  <c r="AF16" i="71" s="1"/>
  <c r="AG28" i="71" l="1"/>
  <c r="AG34" i="71" s="1"/>
  <c r="AG36" i="71" s="1"/>
  <c r="AG22" i="71"/>
  <c r="AG24" i="71" s="1"/>
  <c r="AG40" i="71" s="1"/>
  <c r="AG29" i="71"/>
  <c r="AG35" i="71" s="1"/>
  <c r="AG37" i="71" s="1"/>
  <c r="AG23" i="71"/>
  <c r="AG25" i="71" s="1"/>
  <c r="AG41" i="71" s="1"/>
  <c r="AG15" i="69" s="1"/>
  <c r="AG17" i="69" s="1"/>
  <c r="AG19" i="69" s="1"/>
  <c r="AG21" i="69" s="1"/>
  <c r="AE29" i="71"/>
  <c r="AE35" i="71" s="1"/>
  <c r="AE37" i="71" s="1"/>
  <c r="AE23" i="71"/>
  <c r="AE25" i="71" s="1"/>
  <c r="O29" i="71"/>
  <c r="O35" i="71" s="1"/>
  <c r="O37" i="71" s="1"/>
  <c r="O23" i="71"/>
  <c r="O25" i="71" s="1"/>
  <c r="R29" i="71"/>
  <c r="R35" i="71" s="1"/>
  <c r="R37" i="71" s="1"/>
  <c r="R23" i="71"/>
  <c r="R25" i="71" s="1"/>
  <c r="AF29" i="71"/>
  <c r="AF35" i="71" s="1"/>
  <c r="AF37" i="71" s="1"/>
  <c r="AF23" i="71"/>
  <c r="AF25" i="71" s="1"/>
  <c r="AE28" i="71"/>
  <c r="AE34" i="71" s="1"/>
  <c r="AE36" i="71" s="1"/>
  <c r="AE22" i="71"/>
  <c r="AE24" i="71" s="1"/>
  <c r="E14" i="69"/>
  <c r="E42" i="71"/>
  <c r="AF28" i="71"/>
  <c r="AF34" i="71" s="1"/>
  <c r="AF36" i="71" s="1"/>
  <c r="AF22" i="71"/>
  <c r="AF24" i="71" s="1"/>
  <c r="AF40" i="71" s="1"/>
  <c r="O32" i="67"/>
  <c r="O16" i="71" s="1"/>
  <c r="R32" i="67"/>
  <c r="R16" i="71" s="1"/>
  <c r="K32" i="67"/>
  <c r="K16" i="71" s="1"/>
  <c r="K30" i="67"/>
  <c r="K33" i="67" s="1"/>
  <c r="K17" i="71" s="1"/>
  <c r="Y32" i="67"/>
  <c r="Y16" i="71" s="1"/>
  <c r="Y30" i="67"/>
  <c r="Y33" i="67" s="1"/>
  <c r="Y17" i="71" s="1"/>
  <c r="F33" i="67"/>
  <c r="F17" i="71" s="1"/>
  <c r="F32" i="67"/>
  <c r="F16" i="71" s="1"/>
  <c r="G30" i="67"/>
  <c r="G33" i="67" s="1"/>
  <c r="G17" i="71" s="1"/>
  <c r="G32" i="67"/>
  <c r="G16" i="71" s="1"/>
  <c r="X32" i="67"/>
  <c r="X16" i="71" s="1"/>
  <c r="X30" i="67"/>
  <c r="X33" i="67" s="1"/>
  <c r="X17" i="71" s="1"/>
  <c r="W30" i="67"/>
  <c r="W33" i="67" s="1"/>
  <c r="W17" i="71" s="1"/>
  <c r="W32" i="67"/>
  <c r="W16" i="71" s="1"/>
  <c r="AD30" i="67"/>
  <c r="AD33" i="67" s="1"/>
  <c r="AD17" i="71" s="1"/>
  <c r="AD32" i="67"/>
  <c r="AD16" i="71" s="1"/>
  <c r="AK30" i="67"/>
  <c r="AK33" i="67" s="1"/>
  <c r="AK17" i="71" s="1"/>
  <c r="AK32" i="67"/>
  <c r="AK16" i="71" s="1"/>
  <c r="AC32" i="67"/>
  <c r="AC16" i="71" s="1"/>
  <c r="AC30" i="67"/>
  <c r="AC33" i="67" s="1"/>
  <c r="AC17" i="71" s="1"/>
  <c r="AJ30" i="67"/>
  <c r="AJ33" i="67" s="1"/>
  <c r="AJ17" i="71" s="1"/>
  <c r="AJ32" i="67"/>
  <c r="AJ16" i="71" s="1"/>
  <c r="AL30" i="67"/>
  <c r="AL33" i="67" s="1"/>
  <c r="AL17" i="71" s="1"/>
  <c r="AL32" i="67"/>
  <c r="AL16" i="71" s="1"/>
  <c r="AI30" i="67"/>
  <c r="AI33" i="67" s="1"/>
  <c r="AI17" i="71" s="1"/>
  <c r="AI32" i="67"/>
  <c r="AI16" i="71" s="1"/>
  <c r="U32" i="67"/>
  <c r="U16" i="71" s="1"/>
  <c r="U30" i="67"/>
  <c r="U33" i="67" s="1"/>
  <c r="U17" i="71" s="1"/>
  <c r="AH30" i="67"/>
  <c r="AH33" i="67" s="1"/>
  <c r="AH17" i="71" s="1"/>
  <c r="AH32" i="67"/>
  <c r="AH16" i="71" s="1"/>
  <c r="J32" i="67"/>
  <c r="J16" i="71" s="1"/>
  <c r="J30" i="67"/>
  <c r="J33" i="67" s="1"/>
  <c r="J17" i="71" s="1"/>
  <c r="V30" i="67"/>
  <c r="V33" i="67" s="1"/>
  <c r="V17" i="71" s="1"/>
  <c r="V32" i="67"/>
  <c r="V16" i="71" s="1"/>
  <c r="N30" i="67"/>
  <c r="N33" i="67" s="1"/>
  <c r="N17" i="71" s="1"/>
  <c r="N32" i="67"/>
  <c r="N16" i="71" s="1"/>
  <c r="Q30" i="67"/>
  <c r="Q33" i="67" s="1"/>
  <c r="Q17" i="71" s="1"/>
  <c r="Q32" i="67"/>
  <c r="Q16" i="71" s="1"/>
  <c r="AO32" i="67"/>
  <c r="AO16" i="71" s="1"/>
  <c r="AO30" i="67"/>
  <c r="AO33" i="67" s="1"/>
  <c r="AO17" i="71" s="1"/>
  <c r="H32" i="67"/>
  <c r="H16" i="71" s="1"/>
  <c r="H30" i="67"/>
  <c r="H33" i="67" s="1"/>
  <c r="H17" i="71" s="1"/>
  <c r="I32" i="67"/>
  <c r="I16" i="71" s="1"/>
  <c r="I30" i="67"/>
  <c r="I33" i="67" s="1"/>
  <c r="I17" i="71" s="1"/>
  <c r="Z32" i="67"/>
  <c r="Z16" i="71" s="1"/>
  <c r="Z30" i="67"/>
  <c r="Z33" i="67" s="1"/>
  <c r="Z17" i="71" s="1"/>
  <c r="L32" i="67"/>
  <c r="L16" i="71" s="1"/>
  <c r="L30" i="67"/>
  <c r="L33" i="67" s="1"/>
  <c r="L17" i="71" s="1"/>
  <c r="AN32" i="67"/>
  <c r="AN16" i="71" s="1"/>
  <c r="AN30" i="67"/>
  <c r="AN33" i="67" s="1"/>
  <c r="AN17" i="71" s="1"/>
  <c r="AB32" i="67"/>
  <c r="AB16" i="71" s="1"/>
  <c r="AB30" i="67"/>
  <c r="AB33" i="67" s="1"/>
  <c r="AB17" i="71" s="1"/>
  <c r="AA32" i="67"/>
  <c r="AA16" i="71" s="1"/>
  <c r="AA30" i="67"/>
  <c r="AA33" i="67" s="1"/>
  <c r="AA17" i="71" s="1"/>
  <c r="M32" i="67"/>
  <c r="M16" i="71" s="1"/>
  <c r="M30" i="67"/>
  <c r="M33" i="67" s="1"/>
  <c r="M17" i="71" s="1"/>
  <c r="P30" i="67"/>
  <c r="P33" i="67" s="1"/>
  <c r="P17" i="71" s="1"/>
  <c r="P32" i="67"/>
  <c r="P16" i="71" s="1"/>
  <c r="S30" i="67"/>
  <c r="S33" i="67" s="1"/>
  <c r="S17" i="71" s="1"/>
  <c r="S32" i="67"/>
  <c r="S16" i="71" s="1"/>
  <c r="AM30" i="67"/>
  <c r="AM33" i="67" s="1"/>
  <c r="AM17" i="71" s="1"/>
  <c r="AM32" i="67"/>
  <c r="AM16" i="71" s="1"/>
  <c r="T30" i="67"/>
  <c r="T33" i="67" s="1"/>
  <c r="T17" i="71" s="1"/>
  <c r="T32" i="67"/>
  <c r="T16" i="71" s="1"/>
  <c r="AE40" i="71" l="1"/>
  <c r="O41" i="71"/>
  <c r="O15" i="69" s="1"/>
  <c r="O17" i="69" s="1"/>
  <c r="O19" i="69" s="1"/>
  <c r="O21" i="69" s="1"/>
  <c r="Q29" i="71"/>
  <c r="Q35" i="71" s="1"/>
  <c r="Q37" i="71" s="1"/>
  <c r="Q23" i="71"/>
  <c r="Q25" i="71" s="1"/>
  <c r="Q41" i="71" s="1"/>
  <c r="Q15" i="69" s="1"/>
  <c r="AJ29" i="71"/>
  <c r="AJ35" i="71" s="1"/>
  <c r="AJ37" i="71" s="1"/>
  <c r="AJ23" i="71"/>
  <c r="AJ25" i="71" s="1"/>
  <c r="AJ41" i="71" s="1"/>
  <c r="AJ15" i="69" s="1"/>
  <c r="Y28" i="71"/>
  <c r="Y34" i="71" s="1"/>
  <c r="Y36" i="71" s="1"/>
  <c r="Y22" i="71"/>
  <c r="Y24" i="71" s="1"/>
  <c r="Y40" i="71" s="1"/>
  <c r="AE14" i="69"/>
  <c r="AE16" i="69" s="1"/>
  <c r="AE18" i="69" s="1"/>
  <c r="AE20" i="69" s="1"/>
  <c r="Q28" i="71"/>
  <c r="Q34" i="71" s="1"/>
  <c r="Q36" i="71" s="1"/>
  <c r="Q22" i="71"/>
  <c r="Q24" i="71" s="1"/>
  <c r="Q40" i="71" s="1"/>
  <c r="AA28" i="71"/>
  <c r="AA34" i="71" s="1"/>
  <c r="AA36" i="71" s="1"/>
  <c r="AA22" i="71"/>
  <c r="AA24" i="71" s="1"/>
  <c r="AB29" i="71"/>
  <c r="AB35" i="71" s="1"/>
  <c r="AB37" i="71" s="1"/>
  <c r="AB23" i="71"/>
  <c r="AB25" i="71" s="1"/>
  <c r="AB28" i="71"/>
  <c r="AB34" i="71" s="1"/>
  <c r="AB36" i="71" s="1"/>
  <c r="AB22" i="71"/>
  <c r="AB24" i="71" s="1"/>
  <c r="N29" i="71"/>
  <c r="N35" i="71" s="1"/>
  <c r="N37" i="71" s="1"/>
  <c r="N23" i="71"/>
  <c r="N25" i="71" s="1"/>
  <c r="AC28" i="71"/>
  <c r="AC34" i="71" s="1"/>
  <c r="AC36" i="71" s="1"/>
  <c r="AC22" i="71"/>
  <c r="AC24" i="71" s="1"/>
  <c r="K28" i="71"/>
  <c r="K34" i="71" s="1"/>
  <c r="K36" i="71" s="1"/>
  <c r="K22" i="71"/>
  <c r="K24" i="71" s="1"/>
  <c r="AK28" i="71"/>
  <c r="AK34" i="71" s="1"/>
  <c r="AK36" i="71" s="1"/>
  <c r="AK22" i="71"/>
  <c r="AK24" i="71" s="1"/>
  <c r="AF41" i="71"/>
  <c r="AF15" i="69" s="1"/>
  <c r="AF17" i="69" s="1"/>
  <c r="AF19" i="69" s="1"/>
  <c r="AF21" i="69" s="1"/>
  <c r="K29" i="71"/>
  <c r="K35" i="71" s="1"/>
  <c r="K37" i="71" s="1"/>
  <c r="K23" i="71"/>
  <c r="K25" i="71" s="1"/>
  <c r="AN29" i="71"/>
  <c r="AN35" i="71" s="1"/>
  <c r="AN37" i="71" s="1"/>
  <c r="AN23" i="71"/>
  <c r="AN25" i="71" s="1"/>
  <c r="AN41" i="71" s="1"/>
  <c r="AN15" i="69" s="1"/>
  <c r="AN17" i="69" s="1"/>
  <c r="AN19" i="69" s="1"/>
  <c r="AN21" i="69" s="1"/>
  <c r="V28" i="71"/>
  <c r="V34" i="71" s="1"/>
  <c r="V36" i="71" s="1"/>
  <c r="V22" i="71"/>
  <c r="V24" i="71" s="1"/>
  <c r="AN28" i="71"/>
  <c r="AN34" i="71" s="1"/>
  <c r="AN36" i="71" s="1"/>
  <c r="AN22" i="71"/>
  <c r="AN24" i="71" s="1"/>
  <c r="V29" i="71"/>
  <c r="V35" i="71" s="1"/>
  <c r="V37" i="71" s="1"/>
  <c r="V23" i="71"/>
  <c r="V25" i="71" s="1"/>
  <c r="AK29" i="71"/>
  <c r="AK35" i="71" s="1"/>
  <c r="AK37" i="71" s="1"/>
  <c r="AK23" i="71"/>
  <c r="AK25" i="71" s="1"/>
  <c r="R41" i="71"/>
  <c r="R15" i="69" s="1"/>
  <c r="R17" i="69" s="1"/>
  <c r="R19" i="69" s="1"/>
  <c r="R21" i="69" s="1"/>
  <c r="L29" i="71"/>
  <c r="L35" i="71" s="1"/>
  <c r="L37" i="71" s="1"/>
  <c r="L23" i="71"/>
  <c r="L25" i="71" s="1"/>
  <c r="AA29" i="71"/>
  <c r="AA35" i="71" s="1"/>
  <c r="AA37" i="71" s="1"/>
  <c r="AA23" i="71"/>
  <c r="AA25" i="71" s="1"/>
  <c r="AD28" i="71"/>
  <c r="AD34" i="71" s="1"/>
  <c r="AD36" i="71" s="1"/>
  <c r="AD22" i="71"/>
  <c r="AD24" i="71" s="1"/>
  <c r="Y29" i="71"/>
  <c r="Y35" i="71" s="1"/>
  <c r="Y37" i="71" s="1"/>
  <c r="Y23" i="71"/>
  <c r="Y25" i="71" s="1"/>
  <c r="N28" i="71"/>
  <c r="N34" i="71" s="1"/>
  <c r="N36" i="71" s="1"/>
  <c r="N22" i="71"/>
  <c r="N24" i="71" s="1"/>
  <c r="T28" i="71"/>
  <c r="T34" i="71" s="1"/>
  <c r="T36" i="71" s="1"/>
  <c r="T22" i="71"/>
  <c r="T24" i="71" s="1"/>
  <c r="J28" i="71"/>
  <c r="J34" i="71" s="1"/>
  <c r="J36" i="71" s="1"/>
  <c r="J22" i="71"/>
  <c r="J24" i="71" s="1"/>
  <c r="Z29" i="71"/>
  <c r="Z35" i="71" s="1"/>
  <c r="Z37" i="71" s="1"/>
  <c r="Z23" i="71"/>
  <c r="Z25" i="71" s="1"/>
  <c r="Z41" i="71" s="1"/>
  <c r="Z15" i="69" s="1"/>
  <c r="Z17" i="69" s="1"/>
  <c r="Z19" i="69" s="1"/>
  <c r="Z21" i="69" s="1"/>
  <c r="AH28" i="71"/>
  <c r="AH34" i="71" s="1"/>
  <c r="AH36" i="71" s="1"/>
  <c r="AH22" i="71"/>
  <c r="AH24" i="71" s="1"/>
  <c r="W28" i="71"/>
  <c r="W34" i="71" s="1"/>
  <c r="W36" i="71" s="1"/>
  <c r="W22" i="71"/>
  <c r="W24" i="71" s="1"/>
  <c r="AM29" i="71"/>
  <c r="AM35" i="71" s="1"/>
  <c r="AM37" i="71" s="1"/>
  <c r="AM23" i="71"/>
  <c r="AM25" i="71" s="1"/>
  <c r="Z28" i="71"/>
  <c r="Z34" i="71" s="1"/>
  <c r="Z36" i="71" s="1"/>
  <c r="Z22" i="71"/>
  <c r="Z24" i="71" s="1"/>
  <c r="AH29" i="71"/>
  <c r="AH35" i="71" s="1"/>
  <c r="AH37" i="71" s="1"/>
  <c r="AH23" i="71"/>
  <c r="AH25" i="71" s="1"/>
  <c r="W29" i="71"/>
  <c r="W35" i="71" s="1"/>
  <c r="W37" i="71" s="1"/>
  <c r="W23" i="71"/>
  <c r="W25" i="71" s="1"/>
  <c r="AM28" i="71"/>
  <c r="AM34" i="71" s="1"/>
  <c r="AM36" i="71" s="1"/>
  <c r="AM22" i="71"/>
  <c r="AM24" i="71" s="1"/>
  <c r="S28" i="71"/>
  <c r="S34" i="71" s="1"/>
  <c r="S36" i="71" s="1"/>
  <c r="S22" i="71"/>
  <c r="S24" i="71" s="1"/>
  <c r="S40" i="71" s="1"/>
  <c r="I29" i="71"/>
  <c r="I35" i="71" s="1"/>
  <c r="I37" i="71" s="1"/>
  <c r="I23" i="71"/>
  <c r="I25" i="71" s="1"/>
  <c r="U29" i="71"/>
  <c r="U35" i="71" s="1"/>
  <c r="U37" i="71" s="1"/>
  <c r="U23" i="71"/>
  <c r="U25" i="71" s="1"/>
  <c r="X29" i="71"/>
  <c r="X35" i="71" s="1"/>
  <c r="X37" i="71" s="1"/>
  <c r="X23" i="71"/>
  <c r="X25" i="71" s="1"/>
  <c r="X41" i="71" s="1"/>
  <c r="X15" i="69" s="1"/>
  <c r="X17" i="69" s="1"/>
  <c r="X19" i="69" s="1"/>
  <c r="X21" i="69" s="1"/>
  <c r="AE41" i="71"/>
  <c r="AE15" i="69" s="1"/>
  <c r="AE17" i="69" s="1"/>
  <c r="AE19" i="69" s="1"/>
  <c r="AE21" i="69" s="1"/>
  <c r="AE22" i="69" s="1"/>
  <c r="AE23" i="69" s="1"/>
  <c r="J29" i="71"/>
  <c r="J35" i="71" s="1"/>
  <c r="J37" i="71" s="1"/>
  <c r="J23" i="71"/>
  <c r="J25" i="71" s="1"/>
  <c r="T29" i="71"/>
  <c r="T35" i="71" s="1"/>
  <c r="T37" i="71" s="1"/>
  <c r="T23" i="71"/>
  <c r="T25" i="71" s="1"/>
  <c r="L28" i="71"/>
  <c r="L34" i="71" s="1"/>
  <c r="L36" i="71" s="1"/>
  <c r="L22" i="71"/>
  <c r="L24" i="71" s="1"/>
  <c r="S29" i="71"/>
  <c r="S35" i="71" s="1"/>
  <c r="S37" i="71" s="1"/>
  <c r="S23" i="71"/>
  <c r="S25" i="71" s="1"/>
  <c r="I28" i="71"/>
  <c r="I34" i="71" s="1"/>
  <c r="I36" i="71" s="1"/>
  <c r="I22" i="71"/>
  <c r="I24" i="71" s="1"/>
  <c r="U28" i="71"/>
  <c r="U34" i="71" s="1"/>
  <c r="U36" i="71" s="1"/>
  <c r="U22" i="71"/>
  <c r="U24" i="71" s="1"/>
  <c r="U40" i="71" s="1"/>
  <c r="X28" i="71"/>
  <c r="X34" i="71" s="1"/>
  <c r="X36" i="71" s="1"/>
  <c r="X22" i="71"/>
  <c r="X24" i="71" s="1"/>
  <c r="H29" i="71"/>
  <c r="H35" i="71" s="1"/>
  <c r="H37" i="71" s="1"/>
  <c r="H23" i="71"/>
  <c r="H25" i="71" s="1"/>
  <c r="AI28" i="71"/>
  <c r="AI34" i="71" s="1"/>
  <c r="AI36" i="71" s="1"/>
  <c r="AI22" i="71"/>
  <c r="AI24" i="71" s="1"/>
  <c r="G28" i="71"/>
  <c r="G34" i="71" s="1"/>
  <c r="G36" i="71" s="1"/>
  <c r="G22" i="71"/>
  <c r="G24" i="71" s="1"/>
  <c r="R28" i="71"/>
  <c r="R34" i="71" s="1"/>
  <c r="R36" i="71" s="1"/>
  <c r="R22" i="71"/>
  <c r="R24" i="71" s="1"/>
  <c r="G29" i="71"/>
  <c r="G35" i="71" s="1"/>
  <c r="G37" i="71" s="1"/>
  <c r="G23" i="71"/>
  <c r="G25" i="71" s="1"/>
  <c r="O28" i="71"/>
  <c r="O34" i="71" s="1"/>
  <c r="O36" i="71" s="1"/>
  <c r="O22" i="71"/>
  <c r="O24" i="71" s="1"/>
  <c r="AC29" i="71"/>
  <c r="AC35" i="71" s="1"/>
  <c r="AC37" i="71" s="1"/>
  <c r="AC23" i="71"/>
  <c r="AC25" i="71" s="1"/>
  <c r="AC41" i="71" s="1"/>
  <c r="AC15" i="69" s="1"/>
  <c r="AC17" i="69" s="1"/>
  <c r="AC19" i="69" s="1"/>
  <c r="AC21" i="69" s="1"/>
  <c r="P29" i="71"/>
  <c r="P35" i="71" s="1"/>
  <c r="P37" i="71" s="1"/>
  <c r="P23" i="71"/>
  <c r="P25" i="71" s="1"/>
  <c r="AI29" i="71"/>
  <c r="AI35" i="71" s="1"/>
  <c r="AI37" i="71" s="1"/>
  <c r="AI23" i="71"/>
  <c r="AI25" i="71" s="1"/>
  <c r="F28" i="71"/>
  <c r="F34" i="71" s="1"/>
  <c r="F36" i="71" s="1"/>
  <c r="F22" i="71"/>
  <c r="F24" i="71" s="1"/>
  <c r="AF14" i="69"/>
  <c r="AF16" i="69" s="1"/>
  <c r="AF18" i="69" s="1"/>
  <c r="AF20" i="69" s="1"/>
  <c r="AG42" i="71"/>
  <c r="AG14" i="69"/>
  <c r="AG16" i="69" s="1"/>
  <c r="AG18" i="69" s="1"/>
  <c r="AG20" i="69" s="1"/>
  <c r="AJ28" i="71"/>
  <c r="AJ34" i="71" s="1"/>
  <c r="AJ36" i="71" s="1"/>
  <c r="AJ22" i="71"/>
  <c r="AJ24" i="71" s="1"/>
  <c r="AD29" i="71"/>
  <c r="AD35" i="71" s="1"/>
  <c r="AD37" i="71" s="1"/>
  <c r="AD23" i="71"/>
  <c r="AD25" i="71" s="1"/>
  <c r="P28" i="71"/>
  <c r="P34" i="71" s="1"/>
  <c r="P36" i="71" s="1"/>
  <c r="P22" i="71"/>
  <c r="P24" i="71" s="1"/>
  <c r="P40" i="71" s="1"/>
  <c r="H28" i="71"/>
  <c r="H34" i="71" s="1"/>
  <c r="H36" i="71" s="1"/>
  <c r="H22" i="71"/>
  <c r="H24" i="71" s="1"/>
  <c r="M29" i="71"/>
  <c r="M35" i="71" s="1"/>
  <c r="M37" i="71" s="1"/>
  <c r="M23" i="71"/>
  <c r="M25" i="71" s="1"/>
  <c r="M41" i="71" s="1"/>
  <c r="M15" i="69" s="1"/>
  <c r="M17" i="69" s="1"/>
  <c r="M19" i="69" s="1"/>
  <c r="M21" i="69" s="1"/>
  <c r="AO29" i="71"/>
  <c r="AO35" i="71" s="1"/>
  <c r="AO37" i="71" s="1"/>
  <c r="AO23" i="71"/>
  <c r="AO25" i="71" s="1"/>
  <c r="AL28" i="71"/>
  <c r="AL34" i="71" s="1"/>
  <c r="AL36" i="71" s="1"/>
  <c r="AL22" i="71"/>
  <c r="AL24" i="71" s="1"/>
  <c r="M28" i="71"/>
  <c r="M34" i="71" s="1"/>
  <c r="M36" i="71" s="1"/>
  <c r="M22" i="71"/>
  <c r="M24" i="71" s="1"/>
  <c r="AO28" i="71"/>
  <c r="AO34" i="71" s="1"/>
  <c r="AO36" i="71" s="1"/>
  <c r="AO22" i="71"/>
  <c r="AO24" i="71" s="1"/>
  <c r="AL29" i="71"/>
  <c r="AL35" i="71" s="1"/>
  <c r="AL37" i="71" s="1"/>
  <c r="AL23" i="71"/>
  <c r="AL25" i="71" s="1"/>
  <c r="F29" i="71"/>
  <c r="F35" i="71" s="1"/>
  <c r="F37" i="71" s="1"/>
  <c r="F23" i="71"/>
  <c r="F25" i="71" s="1"/>
  <c r="F41" i="71" s="1"/>
  <c r="F15" i="69" s="1"/>
  <c r="AG22" i="69"/>
  <c r="AG23" i="69" s="1"/>
  <c r="AJ17" i="69"/>
  <c r="AJ19" i="69" s="1"/>
  <c r="AJ21" i="69" s="1"/>
  <c r="Q17" i="69"/>
  <c r="Q19" i="69" s="1"/>
  <c r="Q21" i="69" s="1"/>
  <c r="AD40" i="71" l="1"/>
  <c r="AB41" i="71"/>
  <c r="AB15" i="69" s="1"/>
  <c r="AB17" i="69" s="1"/>
  <c r="AB19" i="69" s="1"/>
  <c r="AB21" i="69" s="1"/>
  <c r="AA40" i="71"/>
  <c r="AM41" i="71"/>
  <c r="AM15" i="69" s="1"/>
  <c r="AM17" i="69" s="1"/>
  <c r="AM19" i="69" s="1"/>
  <c r="AM21" i="69" s="1"/>
  <c r="AI41" i="71"/>
  <c r="AI15" i="69" s="1"/>
  <c r="AI17" i="69" s="1"/>
  <c r="AI19" i="69" s="1"/>
  <c r="AI21" i="69" s="1"/>
  <c r="H41" i="71"/>
  <c r="H15" i="69" s="1"/>
  <c r="H17" i="69" s="1"/>
  <c r="H19" i="69" s="1"/>
  <c r="H21" i="69" s="1"/>
  <c r="AF22" i="69"/>
  <c r="AF23" i="69" s="1"/>
  <c r="K40" i="71"/>
  <c r="AM40" i="71"/>
  <c r="J40" i="71"/>
  <c r="AF42" i="71"/>
  <c r="AH41" i="71"/>
  <c r="AH15" i="69" s="1"/>
  <c r="AH17" i="69" s="1"/>
  <c r="AH19" i="69" s="1"/>
  <c r="AH21" i="69" s="1"/>
  <c r="N40" i="71"/>
  <c r="N14" i="69" s="1"/>
  <c r="N16" i="69" s="1"/>
  <c r="N18" i="69" s="1"/>
  <c r="N20" i="69" s="1"/>
  <c r="AB40" i="71"/>
  <c r="AB14" i="69" s="1"/>
  <c r="AB16" i="69" s="1"/>
  <c r="AB18" i="69" s="1"/>
  <c r="AB20" i="69" s="1"/>
  <c r="AB22" i="69" s="1"/>
  <c r="AB23" i="69" s="1"/>
  <c r="Z40" i="71"/>
  <c r="Z42" i="71" s="1"/>
  <c r="Y41" i="71"/>
  <c r="Y15" i="69" s="1"/>
  <c r="Y17" i="69" s="1"/>
  <c r="Y19" i="69" s="1"/>
  <c r="Y21" i="69" s="1"/>
  <c r="AC40" i="71"/>
  <c r="AC42" i="71" s="1"/>
  <c r="W41" i="71"/>
  <c r="W15" i="69" s="1"/>
  <c r="W17" i="69" s="1"/>
  <c r="W19" i="69" s="1"/>
  <c r="W21" i="69" s="1"/>
  <c r="T40" i="71"/>
  <c r="T14" i="69" s="1"/>
  <c r="T16" i="69" s="1"/>
  <c r="T18" i="69" s="1"/>
  <c r="T20" i="69" s="1"/>
  <c r="N41" i="71"/>
  <c r="N15" i="69" s="1"/>
  <c r="N17" i="69" s="1"/>
  <c r="N19" i="69" s="1"/>
  <c r="N21" i="69" s="1"/>
  <c r="AO41" i="71"/>
  <c r="AO15" i="69" s="1"/>
  <c r="AO17" i="69" s="1"/>
  <c r="AO19" i="69" s="1"/>
  <c r="AO21" i="69" s="1"/>
  <c r="F40" i="71"/>
  <c r="AI40" i="71"/>
  <c r="J41" i="71"/>
  <c r="J15" i="69" s="1"/>
  <c r="J17" i="69" s="1"/>
  <c r="J19" i="69" s="1"/>
  <c r="J21" i="69" s="1"/>
  <c r="V40" i="71"/>
  <c r="AD14" i="69"/>
  <c r="AD16" i="69" s="1"/>
  <c r="AD18" i="69" s="1"/>
  <c r="AD20" i="69" s="1"/>
  <c r="AA14" i="69"/>
  <c r="AA16" i="69" s="1"/>
  <c r="AA18" i="69" s="1"/>
  <c r="AA20" i="69" s="1"/>
  <c r="H40" i="71"/>
  <c r="P41" i="71"/>
  <c r="P15" i="69" s="1"/>
  <c r="P17" i="69" s="1"/>
  <c r="P19" i="69" s="1"/>
  <c r="P21" i="69" s="1"/>
  <c r="X40" i="71"/>
  <c r="K41" i="71"/>
  <c r="K15" i="69" s="1"/>
  <c r="K17" i="69" s="1"/>
  <c r="K19" i="69" s="1"/>
  <c r="K21" i="69" s="1"/>
  <c r="U41" i="71"/>
  <c r="U15" i="69" s="1"/>
  <c r="U17" i="69" s="1"/>
  <c r="U19" i="69" s="1"/>
  <c r="U21" i="69" s="1"/>
  <c r="W40" i="71"/>
  <c r="AA41" i="71"/>
  <c r="AA15" i="69" s="1"/>
  <c r="AA17" i="69" s="1"/>
  <c r="AA19" i="69" s="1"/>
  <c r="AA21" i="69" s="1"/>
  <c r="Q14" i="69"/>
  <c r="Q16" i="69" s="1"/>
  <c r="Q18" i="69" s="1"/>
  <c r="Q20" i="69" s="1"/>
  <c r="Q22" i="69" s="1"/>
  <c r="Q23" i="69" s="1"/>
  <c r="Q42" i="71"/>
  <c r="U14" i="69"/>
  <c r="U16" i="69" s="1"/>
  <c r="U18" i="69" s="1"/>
  <c r="U20" i="69" s="1"/>
  <c r="I41" i="71"/>
  <c r="I15" i="69" s="1"/>
  <c r="I17" i="69" s="1"/>
  <c r="I19" i="69" s="1"/>
  <c r="I21" i="69" s="1"/>
  <c r="AH40" i="71"/>
  <c r="L41" i="71"/>
  <c r="L15" i="69" s="1"/>
  <c r="L17" i="69" s="1"/>
  <c r="L19" i="69" s="1"/>
  <c r="L21" i="69" s="1"/>
  <c r="AK40" i="71"/>
  <c r="AE42" i="71"/>
  <c r="AL41" i="71"/>
  <c r="AL15" i="69" s="1"/>
  <c r="AL17" i="69" s="1"/>
  <c r="AL19" i="69" s="1"/>
  <c r="AL21" i="69" s="1"/>
  <c r="AD41" i="71"/>
  <c r="AD15" i="69" s="1"/>
  <c r="AD17" i="69" s="1"/>
  <c r="AD19" i="69" s="1"/>
  <c r="AD21" i="69" s="1"/>
  <c r="O40" i="71"/>
  <c r="I40" i="71"/>
  <c r="S14" i="69"/>
  <c r="S16" i="69" s="1"/>
  <c r="S18" i="69" s="1"/>
  <c r="S20" i="69" s="1"/>
  <c r="K14" i="69"/>
  <c r="K16" i="69" s="1"/>
  <c r="K18" i="69" s="1"/>
  <c r="K20" i="69" s="1"/>
  <c r="Y14" i="69"/>
  <c r="Y16" i="69" s="1"/>
  <c r="Y18" i="69" s="1"/>
  <c r="Y20" i="69" s="1"/>
  <c r="AO40" i="71"/>
  <c r="AJ40" i="71"/>
  <c r="G41" i="71"/>
  <c r="G15" i="69" s="1"/>
  <c r="G17" i="69" s="1"/>
  <c r="G19" i="69" s="1"/>
  <c r="G21" i="69" s="1"/>
  <c r="S41" i="71"/>
  <c r="S15" i="69" s="1"/>
  <c r="S17" i="69" s="1"/>
  <c r="S19" i="69" s="1"/>
  <c r="S21" i="69" s="1"/>
  <c r="AK41" i="71"/>
  <c r="AK15" i="69" s="1"/>
  <c r="AK17" i="69" s="1"/>
  <c r="AK19" i="69" s="1"/>
  <c r="AK21" i="69" s="1"/>
  <c r="AM14" i="69"/>
  <c r="AM16" i="69" s="1"/>
  <c r="AM18" i="69" s="1"/>
  <c r="AM20" i="69" s="1"/>
  <c r="AM22" i="69" s="1"/>
  <c r="AM23" i="69" s="1"/>
  <c r="AM42" i="71"/>
  <c r="J14" i="69"/>
  <c r="J16" i="69" s="1"/>
  <c r="J18" i="69" s="1"/>
  <c r="J20" i="69" s="1"/>
  <c r="P14" i="69"/>
  <c r="P16" i="69" s="1"/>
  <c r="P18" i="69" s="1"/>
  <c r="P20" i="69" s="1"/>
  <c r="M40" i="71"/>
  <c r="R40" i="71"/>
  <c r="L40" i="71"/>
  <c r="V41" i="71"/>
  <c r="V15" i="69" s="1"/>
  <c r="V17" i="69" s="1"/>
  <c r="V19" i="69" s="1"/>
  <c r="V21" i="69" s="1"/>
  <c r="AL40" i="71"/>
  <c r="G40" i="71"/>
  <c r="T41" i="71"/>
  <c r="T15" i="69" s="1"/>
  <c r="T17" i="69" s="1"/>
  <c r="T19" i="69" s="1"/>
  <c r="T21" i="69" s="1"/>
  <c r="AN40" i="71"/>
  <c r="F17" i="69"/>
  <c r="F19" i="69" s="1"/>
  <c r="F21" i="69" s="1"/>
  <c r="E17" i="69"/>
  <c r="E16" i="69"/>
  <c r="N42" i="71" l="1"/>
  <c r="Z14" i="69"/>
  <c r="Z16" i="69" s="1"/>
  <c r="Z18" i="69" s="1"/>
  <c r="Z20" i="69" s="1"/>
  <c r="Z22" i="69" s="1"/>
  <c r="Z23" i="69" s="1"/>
  <c r="AA22" i="69"/>
  <c r="AA23" i="69" s="1"/>
  <c r="P22" i="69"/>
  <c r="P23" i="69" s="1"/>
  <c r="P42" i="71"/>
  <c r="AC14" i="69"/>
  <c r="AC16" i="69" s="1"/>
  <c r="AC18" i="69" s="1"/>
  <c r="AC20" i="69" s="1"/>
  <c r="AC22" i="69" s="1"/>
  <c r="AC23" i="69" s="1"/>
  <c r="AD22" i="69"/>
  <c r="AD23" i="69" s="1"/>
  <c r="S22" i="69"/>
  <c r="S23" i="69" s="1"/>
  <c r="N22" i="69"/>
  <c r="N23" i="69" s="1"/>
  <c r="Y22" i="69"/>
  <c r="Y23" i="69" s="1"/>
  <c r="K22" i="69"/>
  <c r="K23" i="69" s="1"/>
  <c r="AB42" i="71"/>
  <c r="T22" i="69"/>
  <c r="T23" i="69" s="1"/>
  <c r="U42" i="71"/>
  <c r="U22" i="69"/>
  <c r="U23" i="69" s="1"/>
  <c r="Y42" i="71"/>
  <c r="J42" i="71"/>
  <c r="AA42" i="71"/>
  <c r="AD42" i="71"/>
  <c r="T42" i="71"/>
  <c r="AK14" i="69"/>
  <c r="AK16" i="69" s="1"/>
  <c r="AK18" i="69" s="1"/>
  <c r="AK20" i="69" s="1"/>
  <c r="AK22" i="69" s="1"/>
  <c r="AK23" i="69" s="1"/>
  <c r="AK42" i="71"/>
  <c r="AJ14" i="69"/>
  <c r="AJ16" i="69" s="1"/>
  <c r="AJ18" i="69" s="1"/>
  <c r="AJ20" i="69" s="1"/>
  <c r="AJ22" i="69" s="1"/>
  <c r="AJ23" i="69" s="1"/>
  <c r="AJ42" i="71"/>
  <c r="H14" i="69"/>
  <c r="H16" i="69" s="1"/>
  <c r="H18" i="69" s="1"/>
  <c r="H20" i="69" s="1"/>
  <c r="H22" i="69" s="1"/>
  <c r="H23" i="69" s="1"/>
  <c r="H42" i="71"/>
  <c r="AO42" i="71"/>
  <c r="AO14" i="69"/>
  <c r="AO16" i="69" s="1"/>
  <c r="AO18" i="69" s="1"/>
  <c r="AO20" i="69" s="1"/>
  <c r="AO22" i="69" s="1"/>
  <c r="AO23" i="69" s="1"/>
  <c r="V14" i="69"/>
  <c r="V16" i="69" s="1"/>
  <c r="V18" i="69" s="1"/>
  <c r="V20" i="69" s="1"/>
  <c r="V22" i="69" s="1"/>
  <c r="V23" i="69" s="1"/>
  <c r="V42" i="71"/>
  <c r="AL14" i="69"/>
  <c r="AL16" i="69" s="1"/>
  <c r="AL18" i="69" s="1"/>
  <c r="AL20" i="69" s="1"/>
  <c r="AL22" i="69" s="1"/>
  <c r="AL23" i="69" s="1"/>
  <c r="AL42" i="71"/>
  <c r="AH14" i="69"/>
  <c r="AH16" i="69" s="1"/>
  <c r="AH18" i="69" s="1"/>
  <c r="AH20" i="69" s="1"/>
  <c r="AH22" i="69" s="1"/>
  <c r="AH23" i="69" s="1"/>
  <c r="AH42" i="71"/>
  <c r="K42" i="71"/>
  <c r="AI14" i="69"/>
  <c r="AI16" i="69" s="1"/>
  <c r="AI18" i="69" s="1"/>
  <c r="AI20" i="69" s="1"/>
  <c r="AI22" i="69" s="1"/>
  <c r="AI23" i="69" s="1"/>
  <c r="AI42" i="71"/>
  <c r="R14" i="69"/>
  <c r="R16" i="69" s="1"/>
  <c r="R18" i="69" s="1"/>
  <c r="R20" i="69" s="1"/>
  <c r="R22" i="69" s="1"/>
  <c r="R23" i="69" s="1"/>
  <c r="R42" i="71"/>
  <c r="M14" i="69"/>
  <c r="M16" i="69" s="1"/>
  <c r="M18" i="69" s="1"/>
  <c r="M20" i="69" s="1"/>
  <c r="M22" i="69" s="1"/>
  <c r="M23" i="69" s="1"/>
  <c r="M42" i="71"/>
  <c r="S42" i="71"/>
  <c r="W14" i="69"/>
  <c r="W16" i="69" s="1"/>
  <c r="W18" i="69" s="1"/>
  <c r="W20" i="69" s="1"/>
  <c r="W22" i="69" s="1"/>
  <c r="W23" i="69" s="1"/>
  <c r="W42" i="71"/>
  <c r="F14" i="69"/>
  <c r="F16" i="69" s="1"/>
  <c r="F18" i="69" s="1"/>
  <c r="F20" i="69" s="1"/>
  <c r="F22" i="69" s="1"/>
  <c r="F23" i="69" s="1"/>
  <c r="F42" i="71"/>
  <c r="L14" i="69"/>
  <c r="L16" i="69" s="1"/>
  <c r="L18" i="69" s="1"/>
  <c r="L20" i="69" s="1"/>
  <c r="L22" i="69" s="1"/>
  <c r="L23" i="69" s="1"/>
  <c r="L42" i="71"/>
  <c r="AN14" i="69"/>
  <c r="AN16" i="69" s="1"/>
  <c r="AN18" i="69" s="1"/>
  <c r="AN20" i="69" s="1"/>
  <c r="AN22" i="69" s="1"/>
  <c r="AN23" i="69" s="1"/>
  <c r="AN42" i="71"/>
  <c r="I14" i="69"/>
  <c r="I16" i="69" s="1"/>
  <c r="I18" i="69" s="1"/>
  <c r="I20" i="69" s="1"/>
  <c r="I22" i="69" s="1"/>
  <c r="I23" i="69" s="1"/>
  <c r="I42" i="71"/>
  <c r="O42" i="71"/>
  <c r="O14" i="69"/>
  <c r="O16" i="69" s="1"/>
  <c r="O18" i="69" s="1"/>
  <c r="O20" i="69" s="1"/>
  <c r="O22" i="69" s="1"/>
  <c r="O23" i="69" s="1"/>
  <c r="X42" i="71"/>
  <c r="X14" i="69"/>
  <c r="X16" i="69" s="1"/>
  <c r="X18" i="69" s="1"/>
  <c r="X20" i="69" s="1"/>
  <c r="X22" i="69" s="1"/>
  <c r="X23" i="69" s="1"/>
  <c r="G14" i="69"/>
  <c r="G16" i="69" s="1"/>
  <c r="G18" i="69" s="1"/>
  <c r="G20" i="69" s="1"/>
  <c r="G22" i="69" s="1"/>
  <c r="G23" i="69" s="1"/>
  <c r="G42" i="71"/>
  <c r="J22" i="69"/>
  <c r="J23" i="69" s="1"/>
  <c r="E18" i="69"/>
  <c r="E19" i="69"/>
  <c r="E27" i="69"/>
  <c r="E26" i="69" l="1"/>
  <c r="E29" i="69"/>
  <c r="E21" i="69"/>
  <c r="E28" i="69"/>
  <c r="E30" i="69" s="1"/>
  <c r="E20" i="69"/>
  <c r="E22" i="69" s="1"/>
  <c r="E23" i="69" s="1"/>
  <c r="B13" i="46"/>
  <c r="B12" i="46"/>
  <c r="C75" i="17"/>
  <c r="C76" i="17" s="1"/>
  <c r="B7" i="43" s="1"/>
  <c r="D15" i="43" s="1"/>
  <c r="F15" i="43" s="1"/>
  <c r="B106" i="46"/>
  <c r="B107" i="46" s="1"/>
  <c r="B108" i="46" s="1"/>
  <c r="B109" i="46" s="1"/>
  <c r="B110" i="46" s="1"/>
  <c r="B111" i="46" s="1"/>
  <c r="B112" i="46" s="1"/>
  <c r="B113" i="46" s="1"/>
  <c r="B114" i="46" s="1"/>
  <c r="B115" i="46" s="1"/>
  <c r="B116" i="46" s="1"/>
  <c r="B117" i="46" s="1"/>
  <c r="B118" i="46" s="1"/>
  <c r="B119" i="46" s="1"/>
  <c r="B120" i="46" s="1"/>
  <c r="B121" i="46" s="1"/>
  <c r="B122" i="46" s="1"/>
  <c r="B123" i="46" s="1"/>
  <c r="B124" i="46" s="1"/>
  <c r="U51" i="45"/>
  <c r="U52" i="45"/>
  <c r="U53" i="45"/>
  <c r="U54" i="45"/>
  <c r="U55" i="45"/>
  <c r="U56" i="45"/>
  <c r="U57" i="45"/>
  <c r="U58" i="45"/>
  <c r="U59" i="45"/>
  <c r="U60" i="45"/>
  <c r="U61" i="45"/>
  <c r="U62" i="45"/>
  <c r="U63" i="45"/>
  <c r="U64" i="45"/>
  <c r="U65" i="45"/>
  <c r="U66" i="45"/>
  <c r="U67" i="45"/>
  <c r="U68" i="45"/>
  <c r="U69" i="45"/>
  <c r="U50" i="45"/>
  <c r="FJ84" i="65" l="1"/>
  <c r="FI84" i="65"/>
  <c r="FJ83" i="65"/>
  <c r="FI83" i="65"/>
  <c r="FJ82" i="65"/>
  <c r="FI82" i="65"/>
  <c r="FJ81" i="65"/>
  <c r="FI81" i="65"/>
  <c r="FJ80" i="65"/>
  <c r="FI80" i="65"/>
  <c r="FJ79" i="65"/>
  <c r="FI79" i="65"/>
  <c r="FJ78" i="65"/>
  <c r="FI78" i="65"/>
  <c r="FJ77" i="65"/>
  <c r="FI77" i="65"/>
  <c r="FJ76" i="65"/>
  <c r="FI76" i="65"/>
  <c r="FJ75" i="65"/>
  <c r="FI75" i="65"/>
  <c r="FJ74" i="65"/>
  <c r="FI74" i="65"/>
  <c r="FJ73" i="65"/>
  <c r="FI73" i="65"/>
  <c r="FJ72" i="65"/>
  <c r="FI72" i="65"/>
  <c r="FJ71" i="65"/>
  <c r="FI71" i="65"/>
  <c r="FJ70" i="65"/>
  <c r="FI70" i="65"/>
  <c r="FJ69" i="65"/>
  <c r="FI69" i="65"/>
  <c r="FJ68" i="65"/>
  <c r="FI68" i="65"/>
  <c r="FJ67" i="65"/>
  <c r="FI67" i="65"/>
  <c r="FJ66" i="65"/>
  <c r="FI66" i="65"/>
  <c r="FJ65" i="65"/>
  <c r="FI65" i="65"/>
  <c r="FJ64" i="65"/>
  <c r="FI64" i="65"/>
  <c r="FJ63" i="65"/>
  <c r="FI63" i="65"/>
  <c r="FJ62" i="65"/>
  <c r="FI62" i="65"/>
  <c r="FJ61" i="65"/>
  <c r="FI61" i="65"/>
  <c r="FJ60" i="65"/>
  <c r="FI60" i="65"/>
  <c r="FJ59" i="65"/>
  <c r="FI59" i="65"/>
  <c r="FJ58" i="65"/>
  <c r="FI58" i="65"/>
  <c r="FJ57" i="65"/>
  <c r="FI57" i="65"/>
  <c r="FJ56" i="65"/>
  <c r="FI56" i="65"/>
  <c r="FJ55" i="65"/>
  <c r="FI55" i="65"/>
  <c r="FJ54" i="65"/>
  <c r="FI54" i="65"/>
  <c r="FJ53" i="65"/>
  <c r="FI53" i="65"/>
  <c r="FJ52" i="65"/>
  <c r="FI52" i="65"/>
  <c r="FJ51" i="65"/>
  <c r="FI51" i="65"/>
  <c r="FJ50" i="65"/>
  <c r="FI50" i="65"/>
  <c r="FI49" i="65"/>
  <c r="FJ49" i="65" s="1"/>
  <c r="FI48" i="65"/>
  <c r="FJ48" i="65" s="1"/>
  <c r="FI47" i="65"/>
  <c r="FJ47" i="65" s="1"/>
  <c r="FI46" i="65"/>
  <c r="FJ46" i="65" s="1"/>
  <c r="FI45" i="65"/>
  <c r="FJ45" i="65" s="1"/>
  <c r="FI44" i="65"/>
  <c r="FJ44" i="65" s="1"/>
  <c r="FI43" i="65"/>
  <c r="FJ43" i="65" s="1"/>
  <c r="FI42" i="65"/>
  <c r="FJ42" i="65" s="1"/>
  <c r="FJ41" i="65"/>
  <c r="FI41" i="65"/>
  <c r="FI40" i="65"/>
  <c r="FJ40" i="65" s="1"/>
  <c r="FI39" i="65"/>
  <c r="FJ39" i="65" s="1"/>
  <c r="FI38" i="65"/>
  <c r="FJ38" i="65" s="1"/>
  <c r="FI37" i="65"/>
  <c r="FJ37" i="65" s="1"/>
  <c r="FI36" i="65"/>
  <c r="FJ36" i="65" s="1"/>
  <c r="FI35" i="65"/>
  <c r="FJ35" i="65" s="1"/>
  <c r="FI34" i="65"/>
  <c r="FJ34" i="65" s="1"/>
  <c r="FI33" i="65"/>
  <c r="FJ33" i="65" s="1"/>
  <c r="FI32" i="65"/>
  <c r="FJ32" i="65" s="1"/>
  <c r="FI31" i="65"/>
  <c r="FJ31" i="65" s="1"/>
  <c r="FI30" i="65"/>
  <c r="FJ30" i="65" s="1"/>
  <c r="FI29" i="65"/>
  <c r="FJ29" i="65" s="1"/>
  <c r="FI28" i="65"/>
  <c r="FJ28" i="65" s="1"/>
  <c r="FJ27" i="65"/>
  <c r="FI27" i="65"/>
  <c r="FI26" i="65"/>
  <c r="FJ26" i="65" s="1"/>
  <c r="FI25" i="65"/>
  <c r="FJ25" i="65" s="1"/>
  <c r="FJ24" i="65"/>
  <c r="FI24" i="65"/>
  <c r="FI23" i="65"/>
  <c r="FJ23" i="65" s="1"/>
  <c r="FI22" i="65"/>
  <c r="FJ22" i="65" s="1"/>
  <c r="FI21" i="65"/>
  <c r="FJ21" i="65" s="1"/>
  <c r="FI20" i="65"/>
  <c r="FJ20" i="65" s="1"/>
  <c r="FI19" i="65"/>
  <c r="FJ19" i="65" s="1"/>
  <c r="FI18" i="65"/>
  <c r="FJ18" i="65" s="1"/>
  <c r="FI17" i="65"/>
  <c r="FJ17" i="65" s="1"/>
  <c r="FI16" i="65"/>
  <c r="FJ16" i="65" s="1"/>
  <c r="FI15" i="65"/>
  <c r="FJ15" i="65" s="1"/>
  <c r="FI14" i="65"/>
  <c r="FJ14" i="65" s="1"/>
  <c r="FI13" i="65"/>
  <c r="FJ13" i="65" s="1"/>
  <c r="FI12" i="65"/>
  <c r="FJ12" i="65" s="1"/>
  <c r="FJ11" i="65"/>
  <c r="FI11" i="65"/>
  <c r="AH11" i="65"/>
  <c r="DV11" i="65" s="1"/>
  <c r="AG11" i="65"/>
  <c r="DZ11" i="65" s="1"/>
  <c r="AF11" i="65"/>
  <c r="AE11" i="65"/>
  <c r="AD11" i="65"/>
  <c r="AC11" i="65"/>
  <c r="CE11" i="65" s="1"/>
  <c r="AB11" i="65"/>
  <c r="CD11" i="65" s="1"/>
  <c r="AA11" i="65"/>
  <c r="CC11" i="65" s="1"/>
  <c r="Z11" i="65"/>
  <c r="CB11" i="65" s="1"/>
  <c r="Y11" i="65"/>
  <c r="CA11" i="65" s="1"/>
  <c r="D27" i="66"/>
  <c r="C29" i="17" s="1"/>
  <c r="D26" i="66"/>
  <c r="F19" i="66"/>
  <c r="E19" i="66"/>
  <c r="D19" i="66"/>
  <c r="H14" i="66"/>
  <c r="I12" i="65" s="1"/>
  <c r="I13" i="65" s="1"/>
  <c r="I14" i="65" s="1"/>
  <c r="I15" i="65" s="1"/>
  <c r="I16" i="65" s="1"/>
  <c r="I17" i="65" s="1"/>
  <c r="I18" i="65" s="1"/>
  <c r="I19" i="65" s="1"/>
  <c r="I20" i="65" s="1"/>
  <c r="I21" i="65" s="1"/>
  <c r="I22" i="65" s="1"/>
  <c r="I23" i="65" s="1"/>
  <c r="I24" i="65" s="1"/>
  <c r="I25" i="65" s="1"/>
  <c r="I26" i="65" s="1"/>
  <c r="I27" i="65" s="1"/>
  <c r="I28" i="65" s="1"/>
  <c r="I29" i="65" s="1"/>
  <c r="I30" i="65" s="1"/>
  <c r="I31" i="65" s="1"/>
  <c r="I32" i="65" s="1"/>
  <c r="I33" i="65" s="1"/>
  <c r="I34" i="65" s="1"/>
  <c r="I35" i="65" s="1"/>
  <c r="I36" i="65" s="1"/>
  <c r="I37" i="65" s="1"/>
  <c r="I38" i="65" s="1"/>
  <c r="I39" i="65" s="1"/>
  <c r="I40" i="65" s="1"/>
  <c r="I41" i="65" s="1"/>
  <c r="I42" i="65" s="1"/>
  <c r="I43" i="65" s="1"/>
  <c r="I44" i="65" s="1"/>
  <c r="I45" i="65" s="1"/>
  <c r="I46" i="65" s="1"/>
  <c r="I47" i="65" s="1"/>
  <c r="I48" i="65" s="1"/>
  <c r="I49" i="65" s="1"/>
  <c r="I50" i="65" s="1"/>
  <c r="I51" i="65" s="1"/>
  <c r="I52" i="65" s="1"/>
  <c r="I53" i="65" s="1"/>
  <c r="I54" i="65" s="1"/>
  <c r="I55" i="65" s="1"/>
  <c r="I56" i="65" s="1"/>
  <c r="I57" i="65" s="1"/>
  <c r="I58" i="65" s="1"/>
  <c r="I59" i="65" s="1"/>
  <c r="I60" i="65" s="1"/>
  <c r="I61" i="65" s="1"/>
  <c r="I62" i="65" s="1"/>
  <c r="I63" i="65" s="1"/>
  <c r="I64" i="65" s="1"/>
  <c r="I65" i="65" s="1"/>
  <c r="I66" i="65" s="1"/>
  <c r="I67" i="65" s="1"/>
  <c r="I68" i="65" s="1"/>
  <c r="I69" i="65" s="1"/>
  <c r="I70" i="65" s="1"/>
  <c r="I71" i="65" s="1"/>
  <c r="I72" i="65" s="1"/>
  <c r="I73" i="65" s="1"/>
  <c r="I74" i="65" s="1"/>
  <c r="I75" i="65" s="1"/>
  <c r="I76" i="65" s="1"/>
  <c r="I77" i="65" s="1"/>
  <c r="I78" i="65" s="1"/>
  <c r="I79" i="65" s="1"/>
  <c r="I80" i="65" s="1"/>
  <c r="I81" i="65" s="1"/>
  <c r="I82" i="65" s="1"/>
  <c r="I83" i="65" s="1"/>
  <c r="I84" i="65" s="1"/>
  <c r="H12" i="66"/>
  <c r="G12" i="66"/>
  <c r="F12" i="66"/>
  <c r="E12" i="66"/>
  <c r="D12" i="66"/>
  <c r="P46" i="65"/>
  <c r="K46" i="65"/>
  <c r="D12" i="65"/>
  <c r="S11" i="65"/>
  <c r="R11" i="65"/>
  <c r="Q11" i="65"/>
  <c r="P11" i="65"/>
  <c r="O11" i="65"/>
  <c r="N11" i="65"/>
  <c r="M11" i="65"/>
  <c r="L11" i="65"/>
  <c r="K11" i="65"/>
  <c r="J11" i="65"/>
  <c r="Q29" i="35"/>
  <c r="E22" i="20"/>
  <c r="AM11" i="65" l="1"/>
  <c r="AW11" i="65" s="1"/>
  <c r="DU11" i="65"/>
  <c r="EJ11" i="65" s="1"/>
  <c r="ET11" i="65" s="1"/>
  <c r="F32" i="66"/>
  <c r="E32" i="66"/>
  <c r="C28" i="17"/>
  <c r="AJ11" i="65"/>
  <c r="AO11" i="65" s="1"/>
  <c r="DS11" i="65"/>
  <c r="EC11" i="65" s="1"/>
  <c r="EM11" i="65" s="1"/>
  <c r="DT11" i="65"/>
  <c r="D28" i="66"/>
  <c r="E33" i="66" s="1"/>
  <c r="F47" i="65"/>
  <c r="F48" i="65" s="1"/>
  <c r="F49" i="65" s="1"/>
  <c r="F50" i="65" s="1"/>
  <c r="F51" i="65" s="1"/>
  <c r="F52" i="65" s="1"/>
  <c r="F53" i="65" s="1"/>
  <c r="F54" i="65" s="1"/>
  <c r="F55" i="65" s="1"/>
  <c r="F56" i="65" s="1"/>
  <c r="F57" i="65" s="1"/>
  <c r="F58" i="65" s="1"/>
  <c r="F59" i="65" s="1"/>
  <c r="F60" i="65" s="1"/>
  <c r="F61" i="65" s="1"/>
  <c r="F62" i="65" s="1"/>
  <c r="F63" i="65" s="1"/>
  <c r="F64" i="65" s="1"/>
  <c r="F65" i="65" s="1"/>
  <c r="F66" i="65" s="1"/>
  <c r="F67" i="65" s="1"/>
  <c r="F68" i="65" s="1"/>
  <c r="F69" i="65" s="1"/>
  <c r="F70" i="65" s="1"/>
  <c r="F71" i="65" s="1"/>
  <c r="F72" i="65" s="1"/>
  <c r="F73" i="65" s="1"/>
  <c r="F74" i="65" s="1"/>
  <c r="F75" i="65" s="1"/>
  <c r="F76" i="65" s="1"/>
  <c r="F77" i="65" s="1"/>
  <c r="F78" i="65" s="1"/>
  <c r="F79" i="65" s="1"/>
  <c r="F80" i="65" s="1"/>
  <c r="F81" i="65" s="1"/>
  <c r="F82" i="65" s="1"/>
  <c r="F83" i="65" s="1"/>
  <c r="F84" i="65" s="1"/>
  <c r="F12" i="65"/>
  <c r="K12" i="65" s="1"/>
  <c r="EI11" i="65"/>
  <c r="ES11" i="65" s="1"/>
  <c r="ED11" i="65"/>
  <c r="EN11" i="65" s="1"/>
  <c r="AY11" i="65"/>
  <c r="AT11" i="65"/>
  <c r="EK11" i="65"/>
  <c r="EU11" i="65" s="1"/>
  <c r="EF11" i="65"/>
  <c r="EP11" i="65" s="1"/>
  <c r="CO11" i="65"/>
  <c r="CJ11" i="65"/>
  <c r="CT11" i="65"/>
  <c r="CP11" i="65"/>
  <c r="CK11" i="65"/>
  <c r="CF11" i="65"/>
  <c r="CQ11" i="65"/>
  <c r="CL11" i="65"/>
  <c r="CG11" i="65"/>
  <c r="CR11" i="65"/>
  <c r="CM11" i="65"/>
  <c r="CH11" i="65"/>
  <c r="CS11" i="65"/>
  <c r="CN11" i="65"/>
  <c r="CI11" i="65"/>
  <c r="AK11" i="65"/>
  <c r="AL11" i="65"/>
  <c r="BB11" i="65"/>
  <c r="EA11" i="65"/>
  <c r="AN11" i="65"/>
  <c r="AR11" i="65"/>
  <c r="D14" i="66"/>
  <c r="E12" i="65" s="1"/>
  <c r="F14" i="66"/>
  <c r="G12" i="65" s="1"/>
  <c r="G13" i="65" s="1"/>
  <c r="G14" i="65" s="1"/>
  <c r="G15" i="65" s="1"/>
  <c r="G16" i="65" s="1"/>
  <c r="G17" i="65" s="1"/>
  <c r="G18" i="65" s="1"/>
  <c r="G19" i="65" s="1"/>
  <c r="G20" i="65" s="1"/>
  <c r="G21" i="65" s="1"/>
  <c r="G22" i="65" s="1"/>
  <c r="G23" i="65" s="1"/>
  <c r="G24" i="65" s="1"/>
  <c r="G25" i="65" s="1"/>
  <c r="G26" i="65" s="1"/>
  <c r="G27" i="65" s="1"/>
  <c r="G28" i="65" s="1"/>
  <c r="G29" i="65" s="1"/>
  <c r="G30" i="65" s="1"/>
  <c r="G31" i="65" s="1"/>
  <c r="G32" i="65" s="1"/>
  <c r="G33" i="65" s="1"/>
  <c r="G34" i="65" s="1"/>
  <c r="G35" i="65" s="1"/>
  <c r="G36" i="65" s="1"/>
  <c r="G37" i="65" s="1"/>
  <c r="G38" i="65" s="1"/>
  <c r="G39" i="65" s="1"/>
  <c r="G40" i="65" s="1"/>
  <c r="G41" i="65" s="1"/>
  <c r="G42" i="65" s="1"/>
  <c r="G43" i="65" s="1"/>
  <c r="G44" i="65" s="1"/>
  <c r="G45" i="65" s="1"/>
  <c r="G46" i="65" s="1"/>
  <c r="G47" i="65" s="1"/>
  <c r="G48" i="65" s="1"/>
  <c r="G49" i="65" s="1"/>
  <c r="G50" i="65" s="1"/>
  <c r="G51" i="65" s="1"/>
  <c r="G52" i="65" s="1"/>
  <c r="G53" i="65" s="1"/>
  <c r="G54" i="65" s="1"/>
  <c r="G55" i="65" s="1"/>
  <c r="G56" i="65" s="1"/>
  <c r="G57" i="65" s="1"/>
  <c r="G58" i="65" s="1"/>
  <c r="G59" i="65" s="1"/>
  <c r="G60" i="65" s="1"/>
  <c r="G61" i="65" s="1"/>
  <c r="G62" i="65" s="1"/>
  <c r="G63" i="65" s="1"/>
  <c r="G64" i="65" s="1"/>
  <c r="G65" i="65" s="1"/>
  <c r="G66" i="65" s="1"/>
  <c r="G67" i="65" s="1"/>
  <c r="G68" i="65" s="1"/>
  <c r="G69" i="65" s="1"/>
  <c r="G70" i="65" s="1"/>
  <c r="G71" i="65" s="1"/>
  <c r="G72" i="65" s="1"/>
  <c r="G73" i="65" s="1"/>
  <c r="G74" i="65" s="1"/>
  <c r="G75" i="65" s="1"/>
  <c r="G76" i="65" s="1"/>
  <c r="G77" i="65" s="1"/>
  <c r="G78" i="65" s="1"/>
  <c r="G79" i="65" s="1"/>
  <c r="G80" i="65" s="1"/>
  <c r="G81" i="65" s="1"/>
  <c r="G82" i="65" s="1"/>
  <c r="G83" i="65" s="1"/>
  <c r="G84" i="65" s="1"/>
  <c r="G14" i="66"/>
  <c r="H12" i="65" s="1"/>
  <c r="H13" i="65" s="1"/>
  <c r="H14" i="65" s="1"/>
  <c r="H15" i="65" s="1"/>
  <c r="H16" i="65" s="1"/>
  <c r="H17" i="65" s="1"/>
  <c r="H18" i="65" s="1"/>
  <c r="H19" i="65" s="1"/>
  <c r="H20" i="65" s="1"/>
  <c r="H21" i="65" s="1"/>
  <c r="H22" i="65" s="1"/>
  <c r="H23" i="65" s="1"/>
  <c r="H24" i="65" s="1"/>
  <c r="H25" i="65" s="1"/>
  <c r="H26" i="65" s="1"/>
  <c r="H27" i="65" s="1"/>
  <c r="H28" i="65" s="1"/>
  <c r="H29" i="65" s="1"/>
  <c r="H30" i="65" s="1"/>
  <c r="H31" i="65" s="1"/>
  <c r="H32" i="65" s="1"/>
  <c r="H33" i="65" s="1"/>
  <c r="H34" i="65" s="1"/>
  <c r="H35" i="65" s="1"/>
  <c r="H36" i="65" s="1"/>
  <c r="H37" i="65" s="1"/>
  <c r="H38" i="65" s="1"/>
  <c r="H39" i="65" s="1"/>
  <c r="H40" i="65" s="1"/>
  <c r="H41" i="65" s="1"/>
  <c r="H42" i="65" s="1"/>
  <c r="H43" i="65" s="1"/>
  <c r="H44" i="65" s="1"/>
  <c r="H45" i="65" s="1"/>
  <c r="H46" i="65" s="1"/>
  <c r="H47" i="65" s="1"/>
  <c r="H48" i="65" s="1"/>
  <c r="H49" i="65" s="1"/>
  <c r="H50" i="65" s="1"/>
  <c r="H51" i="65" s="1"/>
  <c r="H52" i="65" s="1"/>
  <c r="H53" i="65" s="1"/>
  <c r="H54" i="65" s="1"/>
  <c r="H55" i="65" s="1"/>
  <c r="H56" i="65" s="1"/>
  <c r="H57" i="65" s="1"/>
  <c r="H58" i="65" s="1"/>
  <c r="H59" i="65" s="1"/>
  <c r="H60" i="65" s="1"/>
  <c r="H61" i="65" s="1"/>
  <c r="H62" i="65" s="1"/>
  <c r="H63" i="65" s="1"/>
  <c r="H64" i="65" s="1"/>
  <c r="H65" i="65" s="1"/>
  <c r="H66" i="65" s="1"/>
  <c r="H67" i="65" s="1"/>
  <c r="H68" i="65" s="1"/>
  <c r="H69" i="65" s="1"/>
  <c r="H70" i="65" s="1"/>
  <c r="H71" i="65" s="1"/>
  <c r="H72" i="65" s="1"/>
  <c r="H73" i="65" s="1"/>
  <c r="H74" i="65" s="1"/>
  <c r="H75" i="65" s="1"/>
  <c r="H76" i="65" s="1"/>
  <c r="H77" i="65" s="1"/>
  <c r="H78" i="65" s="1"/>
  <c r="H79" i="65" s="1"/>
  <c r="H80" i="65" s="1"/>
  <c r="H81" i="65" s="1"/>
  <c r="H82" i="65" s="1"/>
  <c r="H83" i="65" s="1"/>
  <c r="H84" i="65" s="1"/>
  <c r="D32" i="66"/>
  <c r="DR11" i="65" s="1"/>
  <c r="V11" i="65"/>
  <c r="FK12" i="65"/>
  <c r="T11" i="65"/>
  <c r="U11" i="65"/>
  <c r="W11" i="65"/>
  <c r="X11" i="65"/>
  <c r="FK11" i="65"/>
  <c r="S12" i="65"/>
  <c r="N12" i="65"/>
  <c r="D13" i="65"/>
  <c r="U46" i="65"/>
  <c r="N29" i="61"/>
  <c r="N31" i="61"/>
  <c r="N32" i="61"/>
  <c r="N34" i="61"/>
  <c r="M29" i="61"/>
  <c r="M30" i="61"/>
  <c r="N30" i="61" s="1"/>
  <c r="M31" i="61"/>
  <c r="M32" i="61"/>
  <c r="M33" i="61"/>
  <c r="N33" i="61" s="1"/>
  <c r="M34" i="61"/>
  <c r="M35" i="61"/>
  <c r="N35" i="61" s="1"/>
  <c r="M36" i="61"/>
  <c r="N36" i="61" s="1"/>
  <c r="M37" i="61"/>
  <c r="N37" i="61" s="1"/>
  <c r="M38" i="61"/>
  <c r="N38" i="61" s="1"/>
  <c r="M39" i="61"/>
  <c r="N39" i="61" s="1"/>
  <c r="M40" i="61"/>
  <c r="N40" i="61" s="1"/>
  <c r="M41" i="61"/>
  <c r="N41" i="61" s="1"/>
  <c r="M42" i="61"/>
  <c r="N42" i="61" s="1"/>
  <c r="M43" i="61"/>
  <c r="N43" i="61" s="1"/>
  <c r="M44" i="61"/>
  <c r="N44" i="61" s="1"/>
  <c r="M45" i="61"/>
  <c r="N45" i="61" s="1"/>
  <c r="M46" i="61"/>
  <c r="N46" i="61" s="1"/>
  <c r="M47" i="61"/>
  <c r="N47" i="61" s="1"/>
  <c r="M28" i="61"/>
  <c r="H142" i="64"/>
  <c r="H132" i="64"/>
  <c r="H141" i="64" s="1"/>
  <c r="H131" i="64"/>
  <c r="H140" i="64" s="1"/>
  <c r="H130" i="64"/>
  <c r="H129" i="64"/>
  <c r="H128" i="64"/>
  <c r="H137" i="64" s="1"/>
  <c r="H126" i="64"/>
  <c r="H133" i="64" s="1"/>
  <c r="H125" i="64"/>
  <c r="H124" i="64"/>
  <c r="H123" i="64"/>
  <c r="H122" i="64"/>
  <c r="H121" i="64"/>
  <c r="H117" i="64"/>
  <c r="H116" i="64"/>
  <c r="H115" i="64"/>
  <c r="H114" i="64"/>
  <c r="H139" i="64" s="1"/>
  <c r="H113" i="64"/>
  <c r="H138" i="64" s="1"/>
  <c r="H112" i="64"/>
  <c r="H110" i="64"/>
  <c r="H109" i="64"/>
  <c r="H108" i="64"/>
  <c r="H107" i="64"/>
  <c r="H106" i="64"/>
  <c r="H105" i="64"/>
  <c r="H98" i="64"/>
  <c r="H92" i="64"/>
  <c r="H91" i="64"/>
  <c r="H89" i="64"/>
  <c r="H93" i="64" s="1"/>
  <c r="H99" i="64" s="1"/>
  <c r="H88" i="64"/>
  <c r="H87" i="64"/>
  <c r="H83" i="64"/>
  <c r="H82" i="64"/>
  <c r="H79" i="64"/>
  <c r="H78" i="64"/>
  <c r="H77" i="64"/>
  <c r="H81" i="64" s="1"/>
  <c r="H97" i="64" s="1"/>
  <c r="H40" i="64"/>
  <c r="H29" i="64"/>
  <c r="EE11" i="65" l="1"/>
  <c r="EO11" i="65" s="1"/>
  <c r="P47" i="65"/>
  <c r="EH11" i="65"/>
  <c r="ER11" i="65" s="1"/>
  <c r="FP84" i="65"/>
  <c r="FP68" i="65"/>
  <c r="FP52" i="65"/>
  <c r="FP47" i="65"/>
  <c r="FQ47" i="65" s="1"/>
  <c r="FP20" i="65"/>
  <c r="FQ20" i="65" s="1"/>
  <c r="FP14" i="65"/>
  <c r="FQ14" i="65" s="1"/>
  <c r="FP73" i="65"/>
  <c r="FP57" i="65"/>
  <c r="FP41" i="65"/>
  <c r="FQ41" i="65" s="1"/>
  <c r="FP36" i="65"/>
  <c r="FQ36" i="65" s="1"/>
  <c r="FP25" i="65"/>
  <c r="FQ25" i="65" s="1"/>
  <c r="FP78" i="65"/>
  <c r="FP62" i="65"/>
  <c r="FP46" i="65"/>
  <c r="FQ46" i="65" s="1"/>
  <c r="FP30" i="65"/>
  <c r="FQ30" i="65" s="1"/>
  <c r="FP19" i="65"/>
  <c r="FQ19" i="65" s="1"/>
  <c r="FP83" i="65"/>
  <c r="FP67" i="65"/>
  <c r="FP51" i="65"/>
  <c r="FP13" i="65"/>
  <c r="FQ13" i="65" s="1"/>
  <c r="FP72" i="65"/>
  <c r="FP56" i="65"/>
  <c r="FP35" i="65"/>
  <c r="FQ35" i="65" s="1"/>
  <c r="FP24" i="65"/>
  <c r="FQ24" i="65" s="1"/>
  <c r="FP77" i="65"/>
  <c r="FP61" i="65"/>
  <c r="FP45" i="65"/>
  <c r="FQ45" i="65" s="1"/>
  <c r="FP40" i="65"/>
  <c r="FQ40" i="65" s="1"/>
  <c r="FP29" i="65"/>
  <c r="FQ29" i="65" s="1"/>
  <c r="FP31" i="65"/>
  <c r="FQ31" i="65" s="1"/>
  <c r="FP82" i="65"/>
  <c r="FP66" i="65"/>
  <c r="FP50" i="65"/>
  <c r="FP18" i="65"/>
  <c r="FQ18" i="65" s="1"/>
  <c r="FP12" i="65"/>
  <c r="FP71" i="65"/>
  <c r="FP55" i="65"/>
  <c r="FP23" i="65"/>
  <c r="FQ23" i="65" s="1"/>
  <c r="FP76" i="65"/>
  <c r="FP60" i="65"/>
  <c r="FP44" i="65"/>
  <c r="FQ44" i="65" s="1"/>
  <c r="FP34" i="65"/>
  <c r="FQ34" i="65" s="1"/>
  <c r="FP28" i="65"/>
  <c r="FQ28" i="65" s="1"/>
  <c r="FP17" i="65"/>
  <c r="FQ17" i="65" s="1"/>
  <c r="FP11" i="65"/>
  <c r="FP79" i="65"/>
  <c r="FP81" i="65"/>
  <c r="FP65" i="65"/>
  <c r="FP39" i="65"/>
  <c r="FQ39" i="65" s="1"/>
  <c r="FP70" i="65"/>
  <c r="FP54" i="65"/>
  <c r="FP49" i="65"/>
  <c r="FQ49" i="65" s="1"/>
  <c r="FP33" i="65"/>
  <c r="FQ33" i="65" s="1"/>
  <c r="FP27" i="65"/>
  <c r="FQ27" i="65" s="1"/>
  <c r="FP22" i="65"/>
  <c r="FQ22" i="65" s="1"/>
  <c r="FP75" i="65"/>
  <c r="FP59" i="65"/>
  <c r="FP43" i="65"/>
  <c r="FQ43" i="65" s="1"/>
  <c r="FP16" i="65"/>
  <c r="FQ16" i="65" s="1"/>
  <c r="FP63" i="65"/>
  <c r="FP80" i="65"/>
  <c r="FP64" i="65"/>
  <c r="FP38" i="65"/>
  <c r="FQ38" i="65" s="1"/>
  <c r="FP21" i="65"/>
  <c r="FQ21" i="65" s="1"/>
  <c r="FP69" i="65"/>
  <c r="FP53" i="65"/>
  <c r="FP48" i="65"/>
  <c r="FQ48" i="65" s="1"/>
  <c r="FP32" i="65"/>
  <c r="FQ32" i="65" s="1"/>
  <c r="FP15" i="65"/>
  <c r="FQ15" i="65" s="1"/>
  <c r="FP37" i="65"/>
  <c r="FQ37" i="65" s="1"/>
  <c r="FP74" i="65"/>
  <c r="FP58" i="65"/>
  <c r="FP42" i="65"/>
  <c r="FQ42" i="65" s="1"/>
  <c r="FP26" i="65"/>
  <c r="FQ26" i="65" s="1"/>
  <c r="N48" i="61"/>
  <c r="C30" i="17"/>
  <c r="D33" i="66"/>
  <c r="DW11" i="65" s="1"/>
  <c r="F33" i="66"/>
  <c r="DY11" i="65" s="1"/>
  <c r="K47" i="65"/>
  <c r="U47" i="65" s="1"/>
  <c r="M13" i="65"/>
  <c r="R12" i="65"/>
  <c r="Q12" i="65"/>
  <c r="M12" i="65"/>
  <c r="J12" i="65"/>
  <c r="E13" i="65"/>
  <c r="E14" i="65" s="1"/>
  <c r="E15" i="65" s="1"/>
  <c r="E16" i="65" s="1"/>
  <c r="E17" i="65" s="1"/>
  <c r="E18" i="65" s="1"/>
  <c r="E19" i="65" s="1"/>
  <c r="E20" i="65" s="1"/>
  <c r="E21" i="65" s="1"/>
  <c r="E22" i="65" s="1"/>
  <c r="E23" i="65" s="1"/>
  <c r="E24" i="65" s="1"/>
  <c r="E25" i="65" s="1"/>
  <c r="E26" i="65" s="1"/>
  <c r="E27" i="65" s="1"/>
  <c r="E28" i="65" s="1"/>
  <c r="E29" i="65" s="1"/>
  <c r="E30" i="65" s="1"/>
  <c r="E31" i="65" s="1"/>
  <c r="E32" i="65" s="1"/>
  <c r="E33" i="65" s="1"/>
  <c r="E34" i="65" s="1"/>
  <c r="E35" i="65" s="1"/>
  <c r="E36" i="65" s="1"/>
  <c r="E37" i="65" s="1"/>
  <c r="E38" i="65" s="1"/>
  <c r="E39" i="65" s="1"/>
  <c r="E40" i="65" s="1"/>
  <c r="E41" i="65" s="1"/>
  <c r="E42" i="65" s="1"/>
  <c r="E43" i="65" s="1"/>
  <c r="E44" i="65" s="1"/>
  <c r="E45" i="65" s="1"/>
  <c r="E46" i="65" s="1"/>
  <c r="E47" i="65" s="1"/>
  <c r="E48" i="65" s="1"/>
  <c r="E49" i="65" s="1"/>
  <c r="E50" i="65" s="1"/>
  <c r="E51" i="65" s="1"/>
  <c r="E52" i="65" s="1"/>
  <c r="E53" i="65" s="1"/>
  <c r="E54" i="65" s="1"/>
  <c r="E55" i="65" s="1"/>
  <c r="E56" i="65" s="1"/>
  <c r="E57" i="65" s="1"/>
  <c r="E58" i="65" s="1"/>
  <c r="E59" i="65" s="1"/>
  <c r="E60" i="65" s="1"/>
  <c r="E61" i="65" s="1"/>
  <c r="E62" i="65" s="1"/>
  <c r="E63" i="65" s="1"/>
  <c r="E64" i="65" s="1"/>
  <c r="E65" i="65" s="1"/>
  <c r="E66" i="65" s="1"/>
  <c r="E67" i="65" s="1"/>
  <c r="E68" i="65" s="1"/>
  <c r="E69" i="65" s="1"/>
  <c r="E70" i="65" s="1"/>
  <c r="E71" i="65" s="1"/>
  <c r="E72" i="65" s="1"/>
  <c r="E73" i="65" s="1"/>
  <c r="E74" i="65" s="1"/>
  <c r="E75" i="65" s="1"/>
  <c r="E76" i="65" s="1"/>
  <c r="E77" i="65" s="1"/>
  <c r="E78" i="65" s="1"/>
  <c r="E79" i="65" s="1"/>
  <c r="E80" i="65" s="1"/>
  <c r="E81" i="65" s="1"/>
  <c r="E82" i="65" s="1"/>
  <c r="E83" i="65" s="1"/>
  <c r="E84" i="65" s="1"/>
  <c r="Q13" i="65"/>
  <c r="O12" i="65"/>
  <c r="T12" i="65" s="1"/>
  <c r="Y12" i="65" s="1"/>
  <c r="CA12" i="65" s="1"/>
  <c r="L13" i="65"/>
  <c r="V13" i="65" s="1"/>
  <c r="L12" i="65"/>
  <c r="V12" i="65" s="1"/>
  <c r="F13" i="65"/>
  <c r="F14" i="65" s="1"/>
  <c r="F15" i="65" s="1"/>
  <c r="F16" i="65" s="1"/>
  <c r="F17" i="65" s="1"/>
  <c r="F18" i="65" s="1"/>
  <c r="F19" i="65" s="1"/>
  <c r="F20" i="65" s="1"/>
  <c r="F21" i="65" s="1"/>
  <c r="F22" i="65" s="1"/>
  <c r="F23" i="65" s="1"/>
  <c r="F24" i="65" s="1"/>
  <c r="F25" i="65" s="1"/>
  <c r="F26" i="65" s="1"/>
  <c r="F27" i="65" s="1"/>
  <c r="F28" i="65" s="1"/>
  <c r="F29" i="65" s="1"/>
  <c r="F30" i="65" s="1"/>
  <c r="F31" i="65" s="1"/>
  <c r="F32" i="65" s="1"/>
  <c r="F33" i="65" s="1"/>
  <c r="F34" i="65" s="1"/>
  <c r="F35" i="65" s="1"/>
  <c r="F36" i="65" s="1"/>
  <c r="F37" i="65" s="1"/>
  <c r="F38" i="65" s="1"/>
  <c r="F39" i="65" s="1"/>
  <c r="F40" i="65" s="1"/>
  <c r="F41" i="65" s="1"/>
  <c r="F42" i="65" s="1"/>
  <c r="F43" i="65" s="1"/>
  <c r="F44" i="65" s="1"/>
  <c r="F45" i="65" s="1"/>
  <c r="P12" i="65"/>
  <c r="U12" i="65" s="1"/>
  <c r="AX11" i="65"/>
  <c r="AS11" i="65"/>
  <c r="BC11" i="65"/>
  <c r="CZ11" i="65"/>
  <c r="DJ11" i="65" s="1"/>
  <c r="CU11" i="65"/>
  <c r="AV11" i="65"/>
  <c r="AQ11" i="65"/>
  <c r="BA11" i="65"/>
  <c r="AZ11" i="65"/>
  <c r="AU11" i="65"/>
  <c r="AP11" i="65"/>
  <c r="W12" i="65"/>
  <c r="DC11" i="65"/>
  <c r="CX11" i="65"/>
  <c r="Z46" i="65"/>
  <c r="CB46" i="65" s="1"/>
  <c r="AE46" i="65"/>
  <c r="FN12" i="65"/>
  <c r="FM12" i="65"/>
  <c r="FL12" i="65"/>
  <c r="DD11" i="65"/>
  <c r="CY11" i="65"/>
  <c r="DB11" i="65"/>
  <c r="CW11" i="65"/>
  <c r="BI11" i="65"/>
  <c r="BD11" i="65"/>
  <c r="EG11" i="65"/>
  <c r="EQ11" i="65" s="1"/>
  <c r="EB11" i="65"/>
  <c r="EL11" i="65" s="1"/>
  <c r="DA11" i="65"/>
  <c r="DK11" i="65" s="1"/>
  <c r="CV11" i="65"/>
  <c r="DF11" i="65" s="1"/>
  <c r="FN11" i="65"/>
  <c r="FM11" i="65"/>
  <c r="FL11" i="65"/>
  <c r="BL11" i="65"/>
  <c r="BG11" i="65"/>
  <c r="X12" i="65"/>
  <c r="M14" i="65"/>
  <c r="R13" i="65"/>
  <c r="S13" i="65"/>
  <c r="N13" i="65"/>
  <c r="P48" i="65"/>
  <c r="K48" i="65"/>
  <c r="R14" i="65"/>
  <c r="Q14" i="65"/>
  <c r="L14" i="65"/>
  <c r="D14" i="65"/>
  <c r="FR13" i="65"/>
  <c r="FK13" i="65"/>
  <c r="I22" i="20"/>
  <c r="C21" i="63"/>
  <c r="D6" i="63"/>
  <c r="D5" i="63"/>
  <c r="F50" i="62"/>
  <c r="F51" i="62" s="1"/>
  <c r="F52" i="62" s="1"/>
  <c r="F53" i="62" s="1"/>
  <c r="F54" i="62" s="1"/>
  <c r="F55" i="62" s="1"/>
  <c r="F56" i="62" s="1"/>
  <c r="F57" i="62" s="1"/>
  <c r="F58" i="62" s="1"/>
  <c r="F59" i="62" s="1"/>
  <c r="F60" i="62" s="1"/>
  <c r="F61" i="62" s="1"/>
  <c r="F62" i="62" s="1"/>
  <c r="F63" i="62" s="1"/>
  <c r="F64" i="62" s="1"/>
  <c r="F65" i="62" s="1"/>
  <c r="F66" i="62" s="1"/>
  <c r="F67" i="62" s="1"/>
  <c r="F68" i="62" s="1"/>
  <c r="F69" i="62" s="1"/>
  <c r="F70" i="62" s="1"/>
  <c r="F71" i="62" s="1"/>
  <c r="F72" i="62" s="1"/>
  <c r="F73" i="62" s="1"/>
  <c r="F74" i="62" s="1"/>
  <c r="F75" i="62" s="1"/>
  <c r="F76" i="62" s="1"/>
  <c r="F77" i="62" s="1"/>
  <c r="F78" i="62" s="1"/>
  <c r="F79" i="62" s="1"/>
  <c r="F10" i="62"/>
  <c r="F11" i="62" s="1"/>
  <c r="F12" i="62" s="1"/>
  <c r="F13" i="62" s="1"/>
  <c r="F14" i="62" s="1"/>
  <c r="F15" i="62" s="1"/>
  <c r="F16" i="62" s="1"/>
  <c r="F17" i="62" s="1"/>
  <c r="F18" i="62" s="1"/>
  <c r="F19" i="62" s="1"/>
  <c r="F20" i="62" s="1"/>
  <c r="F21" i="62" s="1"/>
  <c r="F22" i="62" s="1"/>
  <c r="F23" i="62" s="1"/>
  <c r="F24" i="62" s="1"/>
  <c r="F25" i="62" s="1"/>
  <c r="F26" i="62" s="1"/>
  <c r="F27" i="62" s="1"/>
  <c r="F28" i="62" s="1"/>
  <c r="F29" i="62" s="1"/>
  <c r="F30" i="62" s="1"/>
  <c r="F31" i="62" s="1"/>
  <c r="F32" i="62" s="1"/>
  <c r="F33" i="62" s="1"/>
  <c r="F34" i="62" s="1"/>
  <c r="F35" i="62" s="1"/>
  <c r="F36" i="62" s="1"/>
  <c r="F37" i="62" s="1"/>
  <c r="F38" i="62" s="1"/>
  <c r="F39" i="62" s="1"/>
  <c r="AD12" i="65" l="1"/>
  <c r="FQ11" i="65"/>
  <c r="FR11" i="65"/>
  <c r="W13" i="65"/>
  <c r="FQ12" i="65"/>
  <c r="FR12" i="65" s="1"/>
  <c r="C49" i="63"/>
  <c r="FQ84" i="65"/>
  <c r="FQ80" i="65"/>
  <c r="FQ76" i="65"/>
  <c r="FQ72" i="65"/>
  <c r="FQ68" i="65"/>
  <c r="FQ64" i="65"/>
  <c r="FQ52" i="65"/>
  <c r="FQ79" i="65"/>
  <c r="FQ67" i="65"/>
  <c r="FQ83" i="65"/>
  <c r="FQ78" i="65"/>
  <c r="FQ70" i="65"/>
  <c r="FQ62" i="65"/>
  <c r="FQ54" i="65"/>
  <c r="FQ63" i="65"/>
  <c r="FQ58" i="65"/>
  <c r="FQ59" i="65"/>
  <c r="FQ82" i="65"/>
  <c r="FQ74" i="65"/>
  <c r="FQ66" i="65"/>
  <c r="FQ50" i="65"/>
  <c r="FQ61" i="65"/>
  <c r="FQ51" i="65"/>
  <c r="FQ81" i="65"/>
  <c r="FQ73" i="65"/>
  <c r="FQ65" i="65"/>
  <c r="FQ53" i="65"/>
  <c r="FQ77" i="65"/>
  <c r="FQ69" i="65"/>
  <c r="FQ57" i="65"/>
  <c r="FQ55" i="65"/>
  <c r="FQ60" i="65"/>
  <c r="FQ71" i="65"/>
  <c r="FQ56" i="65"/>
  <c r="FQ75" i="65"/>
  <c r="DX11" i="65"/>
  <c r="P13" i="65"/>
  <c r="K13" i="65"/>
  <c r="U13" i="65" s="1"/>
  <c r="C50" i="63"/>
  <c r="J13" i="65"/>
  <c r="O13" i="65"/>
  <c r="T13" i="65" s="1"/>
  <c r="AE12" i="65"/>
  <c r="DS12" i="65" s="1"/>
  <c r="Z12" i="65"/>
  <c r="CB12" i="65" s="1"/>
  <c r="CQ12" i="65" s="1"/>
  <c r="DR12" i="65"/>
  <c r="DW12" i="65"/>
  <c r="AJ12" i="65"/>
  <c r="BJ11" i="65"/>
  <c r="BE11" i="65"/>
  <c r="AG12" i="65"/>
  <c r="AB12" i="65"/>
  <c r="CD12" i="65" s="1"/>
  <c r="V14" i="65"/>
  <c r="AC12" i="65"/>
  <c r="CE12" i="65" s="1"/>
  <c r="AH12" i="65"/>
  <c r="CG12" i="65"/>
  <c r="BK11" i="65"/>
  <c r="BU11" i="65" s="1"/>
  <c r="BF11" i="65"/>
  <c r="BP11" i="65" s="1"/>
  <c r="AF12" i="65"/>
  <c r="AA12" i="65"/>
  <c r="CC12" i="65" s="1"/>
  <c r="Z47" i="65"/>
  <c r="CB47" i="65" s="1"/>
  <c r="AE47" i="65"/>
  <c r="FN13" i="65"/>
  <c r="FM13" i="65"/>
  <c r="FL13" i="65"/>
  <c r="CG46" i="65"/>
  <c r="CL46" i="65"/>
  <c r="CQ46" i="65"/>
  <c r="BM11" i="65"/>
  <c r="BH11" i="65"/>
  <c r="AB13" i="65"/>
  <c r="CD13" i="65" s="1"/>
  <c r="AG13" i="65"/>
  <c r="AA13" i="65"/>
  <c r="CC13" i="65" s="1"/>
  <c r="AF13" i="65"/>
  <c r="DS46" i="65"/>
  <c r="DX46" i="65"/>
  <c r="AK46" i="65"/>
  <c r="FU13" i="65"/>
  <c r="FT13" i="65"/>
  <c r="FS13" i="65"/>
  <c r="CP12" i="65"/>
  <c r="CK12" i="65"/>
  <c r="CF12" i="65"/>
  <c r="DE11" i="65"/>
  <c r="U48" i="65"/>
  <c r="DG11" i="65"/>
  <c r="DL11" i="65"/>
  <c r="W14" i="65"/>
  <c r="P14" i="65"/>
  <c r="K14" i="65"/>
  <c r="O14" i="65"/>
  <c r="J14" i="65"/>
  <c r="S14" i="65"/>
  <c r="N14" i="65"/>
  <c r="DH11" i="65"/>
  <c r="DM11" i="65"/>
  <c r="X13" i="65"/>
  <c r="Q15" i="65"/>
  <c r="L15" i="65"/>
  <c r="FR14" i="65"/>
  <c r="FK14" i="65"/>
  <c r="D15" i="65"/>
  <c r="M15" i="65"/>
  <c r="R15" i="65"/>
  <c r="EX11" i="65"/>
  <c r="P49" i="65"/>
  <c r="K49" i="65"/>
  <c r="FC11" i="65"/>
  <c r="C22" i="63"/>
  <c r="AK12" i="65" l="1"/>
  <c r="FT12" i="65"/>
  <c r="FU12" i="65"/>
  <c r="FS12" i="65"/>
  <c r="DX12" i="65"/>
  <c r="FU11" i="65"/>
  <c r="FT11" i="65"/>
  <c r="FS11" i="65"/>
  <c r="CL12" i="65"/>
  <c r="C51" i="63"/>
  <c r="U14" i="65"/>
  <c r="AM13" i="65"/>
  <c r="DZ13" i="65"/>
  <c r="DU13" i="65"/>
  <c r="DT12" i="65"/>
  <c r="DY12" i="65"/>
  <c r="AL12" i="65"/>
  <c r="DA12" i="65"/>
  <c r="DK12" i="65" s="1"/>
  <c r="CV12" i="65"/>
  <c r="EA12" i="65"/>
  <c r="AN12" i="65"/>
  <c r="DV12" i="65"/>
  <c r="AE48" i="65"/>
  <c r="Z48" i="65"/>
  <c r="CB48" i="65" s="1"/>
  <c r="CO12" i="65"/>
  <c r="CJ12" i="65"/>
  <c r="CT12" i="65"/>
  <c r="AC13" i="65"/>
  <c r="CE13" i="65" s="1"/>
  <c r="AH13" i="65"/>
  <c r="AF14" i="65"/>
  <c r="AA14" i="65"/>
  <c r="CC14" i="65" s="1"/>
  <c r="CV46" i="65"/>
  <c r="DA46" i="65"/>
  <c r="CN12" i="65"/>
  <c r="CI12" i="65"/>
  <c r="CS12" i="65"/>
  <c r="AU12" i="65"/>
  <c r="AP12" i="65"/>
  <c r="AZ12" i="65"/>
  <c r="DZ12" i="65"/>
  <c r="AM12" i="65"/>
  <c r="DU12" i="65"/>
  <c r="AB14" i="65"/>
  <c r="CD14" i="65" s="1"/>
  <c r="AG14" i="65"/>
  <c r="AP46" i="65"/>
  <c r="AZ46" i="65"/>
  <c r="AU46" i="65"/>
  <c r="Z13" i="65"/>
  <c r="CB13" i="65" s="1"/>
  <c r="AE13" i="65"/>
  <c r="EH12" i="65"/>
  <c r="ER12" i="65" s="1"/>
  <c r="EC12" i="65"/>
  <c r="EM12" i="65" s="1"/>
  <c r="Y13" i="65"/>
  <c r="CA13" i="65" s="1"/>
  <c r="AD13" i="65"/>
  <c r="EC46" i="65"/>
  <c r="EM46" i="65" s="1"/>
  <c r="EH46" i="65"/>
  <c r="ER46" i="65" s="1"/>
  <c r="AT12" i="65"/>
  <c r="AO12" i="65"/>
  <c r="AY12" i="65"/>
  <c r="AK47" i="65"/>
  <c r="DX47" i="65"/>
  <c r="DS47" i="65"/>
  <c r="FN14" i="65"/>
  <c r="FM14" i="65"/>
  <c r="FL14" i="65"/>
  <c r="AL13" i="65"/>
  <c r="DY13" i="65"/>
  <c r="DT13" i="65"/>
  <c r="CG47" i="65"/>
  <c r="CQ47" i="65"/>
  <c r="CL47" i="65"/>
  <c r="CN13" i="65"/>
  <c r="CI13" i="65"/>
  <c r="CS13" i="65"/>
  <c r="CZ12" i="65"/>
  <c r="DJ12" i="65" s="1"/>
  <c r="CU12" i="65"/>
  <c r="AE14" i="65"/>
  <c r="Z14" i="65"/>
  <c r="CB14" i="65" s="1"/>
  <c r="FU14" i="65"/>
  <c r="FT14" i="65"/>
  <c r="FS14" i="65"/>
  <c r="CM13" i="65"/>
  <c r="CH13" i="65"/>
  <c r="CR13" i="65"/>
  <c r="CM12" i="65"/>
  <c r="CH12" i="65"/>
  <c r="CR12" i="65"/>
  <c r="EG12" i="65"/>
  <c r="EB12" i="65"/>
  <c r="FB11" i="65"/>
  <c r="X14" i="65"/>
  <c r="U49" i="65"/>
  <c r="DN11" i="65"/>
  <c r="DI11" i="65"/>
  <c r="FD11" i="65"/>
  <c r="DE12" i="65"/>
  <c r="V15" i="65"/>
  <c r="T14" i="65"/>
  <c r="P15" i="65"/>
  <c r="K15" i="65"/>
  <c r="BQ11" i="65"/>
  <c r="W15" i="65"/>
  <c r="K50" i="65"/>
  <c r="P50" i="65"/>
  <c r="BO11" i="65"/>
  <c r="BT11" i="65"/>
  <c r="EY11" i="65"/>
  <c r="N15" i="65"/>
  <c r="S15" i="65"/>
  <c r="EV11" i="65"/>
  <c r="FA11" i="65"/>
  <c r="L16" i="65"/>
  <c r="Q16" i="65"/>
  <c r="BN11" i="65"/>
  <c r="BS11" i="65"/>
  <c r="EZ11" i="65"/>
  <c r="EW11" i="65"/>
  <c r="FE11" i="65"/>
  <c r="FK15" i="65"/>
  <c r="D16" i="65"/>
  <c r="FR15" i="65"/>
  <c r="O15" i="65"/>
  <c r="J15" i="65"/>
  <c r="M16" i="65"/>
  <c r="R16" i="65"/>
  <c r="BW11" i="65"/>
  <c r="BR11" i="65"/>
  <c r="C23" i="63"/>
  <c r="DF12" i="65" l="1"/>
  <c r="C52" i="63"/>
  <c r="CQ48" i="65"/>
  <c r="CG48" i="65"/>
  <c r="CL48" i="65"/>
  <c r="EQ12" i="65"/>
  <c r="FA12" i="65" s="1"/>
  <c r="AK48" i="65"/>
  <c r="DX48" i="65"/>
  <c r="DS48" i="65"/>
  <c r="BJ12" i="65"/>
  <c r="BT12" i="65" s="1"/>
  <c r="BE12" i="65"/>
  <c r="BO12" i="65" s="1"/>
  <c r="EF12" i="65"/>
  <c r="EP12" i="65" s="1"/>
  <c r="EK12" i="65"/>
  <c r="EU12" i="65" s="1"/>
  <c r="DR13" i="65"/>
  <c r="AJ13" i="65"/>
  <c r="DW13" i="65"/>
  <c r="AS12" i="65"/>
  <c r="BC12" i="65"/>
  <c r="AX12" i="65"/>
  <c r="CK13" i="65"/>
  <c r="CP13" i="65"/>
  <c r="CF13" i="65"/>
  <c r="DB12" i="65"/>
  <c r="DL12" i="65" s="1"/>
  <c r="CW12" i="65"/>
  <c r="DG12" i="65" s="1"/>
  <c r="DC12" i="65"/>
  <c r="DM12" i="65" s="1"/>
  <c r="CX12" i="65"/>
  <c r="DH12" i="65" s="1"/>
  <c r="EL12" i="65"/>
  <c r="EV12" i="65" s="1"/>
  <c r="AF15" i="65"/>
  <c r="AA15" i="65"/>
  <c r="CC15" i="65" s="1"/>
  <c r="AQ13" i="65"/>
  <c r="BA13" i="65"/>
  <c r="AV13" i="65"/>
  <c r="AV12" i="65"/>
  <c r="AQ12" i="65"/>
  <c r="BA12" i="65"/>
  <c r="DC13" i="65"/>
  <c r="DM13" i="65" s="1"/>
  <c r="CX13" i="65"/>
  <c r="DH13" i="65" s="1"/>
  <c r="CV47" i="65"/>
  <c r="DA47" i="65"/>
  <c r="CL13" i="65"/>
  <c r="CG13" i="65"/>
  <c r="CQ13" i="65"/>
  <c r="ED13" i="65"/>
  <c r="EN13" i="65" s="1"/>
  <c r="EI13" i="65"/>
  <c r="ES13" i="65" s="1"/>
  <c r="FN15" i="65"/>
  <c r="FM15" i="65"/>
  <c r="FL15" i="65"/>
  <c r="CH14" i="65"/>
  <c r="CR14" i="65"/>
  <c r="CM14" i="65"/>
  <c r="EI12" i="65"/>
  <c r="ES12" i="65" s="1"/>
  <c r="ED12" i="65"/>
  <c r="EN12" i="65" s="1"/>
  <c r="EW12" i="65"/>
  <c r="DT14" i="65"/>
  <c r="AL14" i="65"/>
  <c r="DY14" i="65"/>
  <c r="EJ13" i="65"/>
  <c r="ET13" i="65" s="1"/>
  <c r="EE13" i="65"/>
  <c r="EO13" i="65" s="1"/>
  <c r="DS13" i="65"/>
  <c r="AK13" i="65"/>
  <c r="DX13" i="65"/>
  <c r="CQ14" i="65"/>
  <c r="CL14" i="65"/>
  <c r="CG14" i="65"/>
  <c r="EH47" i="65"/>
  <c r="ER47" i="65" s="1"/>
  <c r="EC47" i="65"/>
  <c r="EM47" i="65" s="1"/>
  <c r="BE46" i="65"/>
  <c r="BJ46" i="65"/>
  <c r="AN13" i="65"/>
  <c r="EA13" i="65"/>
  <c r="DV13" i="65"/>
  <c r="DB13" i="65"/>
  <c r="DL13" i="65" s="1"/>
  <c r="CW13" i="65"/>
  <c r="DG13" i="65" s="1"/>
  <c r="FT15" i="65"/>
  <c r="FU15" i="65"/>
  <c r="FS15" i="65"/>
  <c r="DX14" i="65"/>
  <c r="DS14" i="65"/>
  <c r="AK14" i="65"/>
  <c r="DU14" i="65"/>
  <c r="AM14" i="65"/>
  <c r="DZ14" i="65"/>
  <c r="CO13" i="65"/>
  <c r="CJ13" i="65"/>
  <c r="CT13" i="65"/>
  <c r="AR13" i="65"/>
  <c r="BB13" i="65"/>
  <c r="AW13" i="65"/>
  <c r="FB12" i="65"/>
  <c r="AE49" i="65"/>
  <c r="Z49" i="65"/>
  <c r="CB49" i="65" s="1"/>
  <c r="AP47" i="65"/>
  <c r="AZ47" i="65"/>
  <c r="AU47" i="65"/>
  <c r="CS14" i="65"/>
  <c r="CN14" i="65"/>
  <c r="CI14" i="65"/>
  <c r="AD14" i="65"/>
  <c r="Y14" i="65"/>
  <c r="CA14" i="65" s="1"/>
  <c r="AC14" i="65"/>
  <c r="CE14" i="65" s="1"/>
  <c r="AH14" i="65"/>
  <c r="EE12" i="65"/>
  <c r="EO12" i="65" s="1"/>
  <c r="EJ12" i="65"/>
  <c r="ET12" i="65" s="1"/>
  <c r="DD12" i="65"/>
  <c r="DN12" i="65" s="1"/>
  <c r="CY12" i="65"/>
  <c r="DI12" i="65" s="1"/>
  <c r="AG15" i="65"/>
  <c r="AB15" i="65"/>
  <c r="CD15" i="65" s="1"/>
  <c r="BI12" i="65"/>
  <c r="BS12" i="65" s="1"/>
  <c r="BD12" i="65"/>
  <c r="BN12" i="65" s="1"/>
  <c r="AW12" i="65"/>
  <c r="AR12" i="65"/>
  <c r="BB12" i="65"/>
  <c r="BV11" i="65"/>
  <c r="T15" i="65"/>
  <c r="U15" i="65"/>
  <c r="K16" i="65"/>
  <c r="P16" i="65"/>
  <c r="R17" i="65"/>
  <c r="M17" i="65"/>
  <c r="EX12" i="65"/>
  <c r="Q17" i="65"/>
  <c r="L17" i="65"/>
  <c r="FC12" i="65"/>
  <c r="V16" i="65"/>
  <c r="EY13" i="65"/>
  <c r="FK16" i="65"/>
  <c r="D17" i="65"/>
  <c r="FR16" i="65"/>
  <c r="W16" i="65"/>
  <c r="U50" i="65"/>
  <c r="N16" i="65"/>
  <c r="S16" i="65"/>
  <c r="K51" i="65"/>
  <c r="P51" i="65"/>
  <c r="J16" i="65"/>
  <c r="O16" i="65"/>
  <c r="X15" i="65"/>
  <c r="C24" i="63"/>
  <c r="C53" i="63" l="1"/>
  <c r="FE12" i="65"/>
  <c r="EZ12" i="65"/>
  <c r="DA13" i="65"/>
  <c r="CV13" i="65"/>
  <c r="EC48" i="65"/>
  <c r="EM48" i="65" s="1"/>
  <c r="EH48" i="65"/>
  <c r="ER48" i="65" s="1"/>
  <c r="DX49" i="65"/>
  <c r="AK49" i="65"/>
  <c r="DS49" i="65"/>
  <c r="AV14" i="65"/>
  <c r="AQ14" i="65"/>
  <c r="BA14" i="65"/>
  <c r="EI14" i="65"/>
  <c r="ES14" i="65" s="1"/>
  <c r="ED14" i="65"/>
  <c r="EN14" i="65" s="1"/>
  <c r="AP48" i="65"/>
  <c r="AZ48" i="65"/>
  <c r="AU48" i="65"/>
  <c r="AM15" i="65"/>
  <c r="DZ15" i="65"/>
  <c r="DU15" i="65"/>
  <c r="AS13" i="65"/>
  <c r="BC13" i="65"/>
  <c r="AX13" i="65"/>
  <c r="CZ13" i="65"/>
  <c r="DJ13" i="65" s="1"/>
  <c r="CU13" i="65"/>
  <c r="DE13" i="65" s="1"/>
  <c r="EK13" i="65"/>
  <c r="EU13" i="65" s="1"/>
  <c r="EF13" i="65"/>
  <c r="EP13" i="65" s="1"/>
  <c r="BG13" i="65"/>
  <c r="BQ13" i="65" s="1"/>
  <c r="BL13" i="65"/>
  <c r="BV13" i="65" s="1"/>
  <c r="BK12" i="65"/>
  <c r="BU12" i="65" s="1"/>
  <c r="BF12" i="65"/>
  <c r="BP12" i="65" s="1"/>
  <c r="CV48" i="65"/>
  <c r="DA48" i="65"/>
  <c r="EA14" i="65"/>
  <c r="DV14" i="65"/>
  <c r="AN14" i="65"/>
  <c r="CX14" i="65"/>
  <c r="DH14" i="65" s="1"/>
  <c r="DC14" i="65"/>
  <c r="DM14" i="65" s="1"/>
  <c r="AW14" i="65"/>
  <c r="AR14" i="65"/>
  <c r="BB14" i="65"/>
  <c r="FD13" i="65"/>
  <c r="EJ14" i="65"/>
  <c r="ET14" i="65" s="1"/>
  <c r="EE14" i="65"/>
  <c r="EO14" i="65" s="1"/>
  <c r="DA14" i="65"/>
  <c r="DK14" i="65" s="1"/>
  <c r="CV14" i="65"/>
  <c r="DF14" i="65" s="1"/>
  <c r="DB14" i="65"/>
  <c r="DL14" i="65" s="1"/>
  <c r="CW14" i="65"/>
  <c r="DG14" i="65" s="1"/>
  <c r="BM12" i="65"/>
  <c r="BW12" i="65" s="1"/>
  <c r="BH12" i="65"/>
  <c r="BR12" i="65" s="1"/>
  <c r="CO14" i="65"/>
  <c r="CJ14" i="65"/>
  <c r="CT14" i="65"/>
  <c r="AG16" i="65"/>
  <c r="AB16" i="65"/>
  <c r="CD16" i="65" s="1"/>
  <c r="BL12" i="65"/>
  <c r="BV12" i="65" s="1"/>
  <c r="BG12" i="65"/>
  <c r="BQ12" i="65" s="1"/>
  <c r="AU14" i="65"/>
  <c r="AP14" i="65"/>
  <c r="AZ14" i="65"/>
  <c r="AD15" i="65"/>
  <c r="Y15" i="65"/>
  <c r="CA15" i="65" s="1"/>
  <c r="DD13" i="65"/>
  <c r="DN13" i="65" s="1"/>
  <c r="CY13" i="65"/>
  <c r="DI13" i="65" s="1"/>
  <c r="FD12" i="65"/>
  <c r="FS16" i="65"/>
  <c r="FT16" i="65"/>
  <c r="FU16" i="65"/>
  <c r="EH14" i="65"/>
  <c r="ER14" i="65" s="1"/>
  <c r="EC14" i="65"/>
  <c r="EM14" i="65" s="1"/>
  <c r="BK13" i="65"/>
  <c r="BF13" i="65"/>
  <c r="BP13" i="65" s="1"/>
  <c r="AT13" i="65"/>
  <c r="AO13" i="65"/>
  <c r="AY13" i="65"/>
  <c r="AF16" i="65"/>
  <c r="AA16" i="65"/>
  <c r="CC16" i="65" s="1"/>
  <c r="DW14" i="65"/>
  <c r="DR14" i="65"/>
  <c r="AJ14" i="65"/>
  <c r="AC15" i="65"/>
  <c r="CE15" i="65" s="1"/>
  <c r="AH15" i="65"/>
  <c r="CH15" i="65"/>
  <c r="CM15" i="65"/>
  <c r="CR15" i="65"/>
  <c r="EG13" i="65"/>
  <c r="EQ13" i="65" s="1"/>
  <c r="EB13" i="65"/>
  <c r="EL13" i="65" s="1"/>
  <c r="EY12" i="65"/>
  <c r="FM16" i="65"/>
  <c r="FL16" i="65"/>
  <c r="FN16" i="65"/>
  <c r="BJ47" i="65"/>
  <c r="BE47" i="65"/>
  <c r="AU13" i="65"/>
  <c r="AP13" i="65"/>
  <c r="AZ13" i="65"/>
  <c r="AL15" i="65"/>
  <c r="DT15" i="65"/>
  <c r="DY15" i="65"/>
  <c r="AE15" i="65"/>
  <c r="Z15" i="65"/>
  <c r="CB15" i="65" s="1"/>
  <c r="CP14" i="65"/>
  <c r="CK14" i="65"/>
  <c r="CF14" i="65"/>
  <c r="Z50" i="65"/>
  <c r="CB50" i="65" s="1"/>
  <c r="AE50" i="65"/>
  <c r="CI15" i="65"/>
  <c r="CN15" i="65"/>
  <c r="CS15" i="65"/>
  <c r="CL49" i="65"/>
  <c r="CQ49" i="65"/>
  <c r="CG49" i="65"/>
  <c r="EH13" i="65"/>
  <c r="ER13" i="65" s="1"/>
  <c r="EC13" i="65"/>
  <c r="EM13" i="65" s="1"/>
  <c r="EW13" i="65" s="1"/>
  <c r="V17" i="65"/>
  <c r="DK13" i="65"/>
  <c r="DF13" i="65"/>
  <c r="W17" i="65"/>
  <c r="K17" i="65"/>
  <c r="P17" i="65"/>
  <c r="U16" i="65"/>
  <c r="T16" i="65"/>
  <c r="BU13" i="65"/>
  <c r="EX13" i="65"/>
  <c r="Q18" i="65"/>
  <c r="L18" i="65"/>
  <c r="FD14" i="65"/>
  <c r="D18" i="65"/>
  <c r="FR17" i="65"/>
  <c r="FK17" i="65"/>
  <c r="FC13" i="65"/>
  <c r="U51" i="65"/>
  <c r="S17" i="65"/>
  <c r="N17" i="65"/>
  <c r="K52" i="65"/>
  <c r="P52" i="65"/>
  <c r="X16" i="65"/>
  <c r="R18" i="65"/>
  <c r="M18" i="65"/>
  <c r="J17" i="65"/>
  <c r="O17" i="65"/>
  <c r="C25" i="63"/>
  <c r="C54" i="63" l="1"/>
  <c r="FA13" i="65"/>
  <c r="EV13" i="65"/>
  <c r="EX14" i="65"/>
  <c r="FB13" i="65"/>
  <c r="CK15" i="65"/>
  <c r="CP15" i="65"/>
  <c r="CF15" i="65"/>
  <c r="AJ15" i="65"/>
  <c r="DW15" i="65"/>
  <c r="DR15" i="65"/>
  <c r="AL16" i="65"/>
  <c r="DY16" i="65"/>
  <c r="DT16" i="65"/>
  <c r="BE14" i="65"/>
  <c r="BO14" i="65" s="1"/>
  <c r="BJ14" i="65"/>
  <c r="BT14" i="65" s="1"/>
  <c r="BK14" i="65"/>
  <c r="BU14" i="65" s="1"/>
  <c r="BF14" i="65"/>
  <c r="BP14" i="65" s="1"/>
  <c r="CR16" i="65"/>
  <c r="CH16" i="65"/>
  <c r="CM16" i="65"/>
  <c r="BI13" i="65"/>
  <c r="BS13" i="65" s="1"/>
  <c r="BD13" i="65"/>
  <c r="BN13" i="65" s="1"/>
  <c r="CL50" i="65"/>
  <c r="CQ50" i="65"/>
  <c r="CG50" i="65"/>
  <c r="EH49" i="65"/>
  <c r="ER49" i="65" s="1"/>
  <c r="EC49" i="65"/>
  <c r="EM49" i="65" s="1"/>
  <c r="CZ14" i="65"/>
  <c r="DJ14" i="65" s="1"/>
  <c r="CU14" i="65"/>
  <c r="DE14" i="65" s="1"/>
  <c r="BL14" i="65"/>
  <c r="BV14" i="65" s="1"/>
  <c r="BG14" i="65"/>
  <c r="BQ14" i="65" s="1"/>
  <c r="AP49" i="65"/>
  <c r="AU49" i="65"/>
  <c r="AZ49" i="65"/>
  <c r="CS16" i="65"/>
  <c r="CN16" i="65"/>
  <c r="CI16" i="65"/>
  <c r="DU16" i="65"/>
  <c r="AM16" i="65"/>
  <c r="DZ16" i="65"/>
  <c r="AF17" i="65"/>
  <c r="AA17" i="65"/>
  <c r="CC17" i="65" s="1"/>
  <c r="CQ15" i="65"/>
  <c r="CL15" i="65"/>
  <c r="CG15" i="65"/>
  <c r="BH13" i="65"/>
  <c r="BR13" i="65" s="1"/>
  <c r="BM13" i="65"/>
  <c r="BW13" i="65" s="1"/>
  <c r="DX15" i="65"/>
  <c r="DS15" i="65"/>
  <c r="AK15" i="65"/>
  <c r="DD14" i="65"/>
  <c r="DN14" i="65" s="1"/>
  <c r="CY14" i="65"/>
  <c r="DI14" i="65" s="1"/>
  <c r="AX14" i="65"/>
  <c r="AS14" i="65"/>
  <c r="BC14" i="65"/>
  <c r="EJ15" i="65"/>
  <c r="ET15" i="65" s="1"/>
  <c r="EE15" i="65"/>
  <c r="EO15" i="65" s="1"/>
  <c r="DS50" i="65"/>
  <c r="AK50" i="65"/>
  <c r="DX50" i="65"/>
  <c r="EY14" i="65"/>
  <c r="AD16" i="65"/>
  <c r="Y16" i="65"/>
  <c r="CA16" i="65" s="1"/>
  <c r="DB15" i="65"/>
  <c r="DL15" i="65" s="1"/>
  <c r="CW15" i="65"/>
  <c r="DG15" i="65" s="1"/>
  <c r="EK14" i="65"/>
  <c r="EU14" i="65" s="1"/>
  <c r="EF14" i="65"/>
  <c r="EP14" i="65" s="1"/>
  <c r="AB17" i="65"/>
  <c r="CD17" i="65" s="1"/>
  <c r="AG17" i="65"/>
  <c r="CX15" i="65"/>
  <c r="DH15" i="65" s="1"/>
  <c r="DC15" i="65"/>
  <c r="DM15" i="65" s="1"/>
  <c r="ED15" i="65"/>
  <c r="EN15" i="65" s="1"/>
  <c r="EX15" i="65" s="1"/>
  <c r="EI15" i="65"/>
  <c r="ES15" i="65" s="1"/>
  <c r="EA15" i="65"/>
  <c r="DV15" i="65"/>
  <c r="AN15" i="65"/>
  <c r="AR15" i="65"/>
  <c r="BB15" i="65"/>
  <c r="AW15" i="65"/>
  <c r="V18" i="65"/>
  <c r="FC14" i="65"/>
  <c r="Z16" i="65"/>
  <c r="CB16" i="65" s="1"/>
  <c r="AE16" i="65"/>
  <c r="BA15" i="65"/>
  <c r="AV15" i="65"/>
  <c r="AQ15" i="65"/>
  <c r="CO15" i="65"/>
  <c r="CJ15" i="65"/>
  <c r="CT15" i="65"/>
  <c r="FN17" i="65"/>
  <c r="FL17" i="65"/>
  <c r="FM17" i="65"/>
  <c r="FU17" i="65"/>
  <c r="FT17" i="65"/>
  <c r="FS17" i="65"/>
  <c r="DA49" i="65"/>
  <c r="CV49" i="65"/>
  <c r="AO14" i="65"/>
  <c r="AY14" i="65"/>
  <c r="AT14" i="65"/>
  <c r="AH16" i="65"/>
  <c r="AC16" i="65"/>
  <c r="CE16" i="65" s="1"/>
  <c r="EW14" i="65"/>
  <c r="AE51" i="65"/>
  <c r="Z51" i="65"/>
  <c r="CB51" i="65" s="1"/>
  <c r="BJ13" i="65"/>
  <c r="BT13" i="65" s="1"/>
  <c r="BE13" i="65"/>
  <c r="BO13" i="65" s="1"/>
  <c r="EG14" i="65"/>
  <c r="EQ14" i="65" s="1"/>
  <c r="EB14" i="65"/>
  <c r="EL14" i="65" s="1"/>
  <c r="BE48" i="65"/>
  <c r="BJ48" i="65"/>
  <c r="W18" i="65"/>
  <c r="U17" i="65"/>
  <c r="X17" i="65"/>
  <c r="FB14" i="65"/>
  <c r="P18" i="65"/>
  <c r="K18" i="65"/>
  <c r="EZ14" i="65"/>
  <c r="U52" i="65"/>
  <c r="Q19" i="65"/>
  <c r="L19" i="65"/>
  <c r="FE13" i="65"/>
  <c r="R19" i="65"/>
  <c r="M19" i="65"/>
  <c r="D19" i="65"/>
  <c r="FR18" i="65"/>
  <c r="FK18" i="65"/>
  <c r="FE14" i="65"/>
  <c r="EZ13" i="65"/>
  <c r="S18" i="65"/>
  <c r="N18" i="65"/>
  <c r="P53" i="65"/>
  <c r="K53" i="65"/>
  <c r="T17" i="65"/>
  <c r="O18" i="65"/>
  <c r="J18" i="65"/>
  <c r="C26" i="63"/>
  <c r="C55" i="63" l="1"/>
  <c r="FD15" i="65"/>
  <c r="EY15" i="65"/>
  <c r="CP16" i="65"/>
  <c r="CF16" i="65"/>
  <c r="CK16" i="65"/>
  <c r="DR16" i="65"/>
  <c r="DW16" i="65"/>
  <c r="AJ16" i="65"/>
  <c r="DA15" i="65"/>
  <c r="DK15" i="65" s="1"/>
  <c r="CV15" i="65"/>
  <c r="DF15" i="65" s="1"/>
  <c r="EI16" i="65"/>
  <c r="ES16" i="65" s="1"/>
  <c r="ED16" i="65"/>
  <c r="EN16" i="65" s="1"/>
  <c r="EM50" i="65"/>
  <c r="ER50" i="65"/>
  <c r="Z52" i="65"/>
  <c r="CB52" i="65" s="1"/>
  <c r="AE52" i="65"/>
  <c r="Y17" i="65"/>
  <c r="CA17" i="65" s="1"/>
  <c r="AD17" i="65"/>
  <c r="AQ16" i="65"/>
  <c r="BA16" i="65"/>
  <c r="AV16" i="65"/>
  <c r="BG15" i="65"/>
  <c r="BQ15" i="65" s="1"/>
  <c r="BL15" i="65"/>
  <c r="BV15" i="65" s="1"/>
  <c r="CR17" i="65"/>
  <c r="CM17" i="65"/>
  <c r="CH17" i="65"/>
  <c r="EB15" i="65"/>
  <c r="EL15" i="65" s="1"/>
  <c r="EG15" i="65"/>
  <c r="EQ15" i="65" s="1"/>
  <c r="DY17" i="65"/>
  <c r="DT17" i="65"/>
  <c r="AL17" i="65"/>
  <c r="CV50" i="65"/>
  <c r="DA50" i="65"/>
  <c r="AT15" i="65"/>
  <c r="AY15" i="65"/>
  <c r="AO15" i="65"/>
  <c r="AW16" i="65"/>
  <c r="BB16" i="65"/>
  <c r="AR16" i="65"/>
  <c r="CU15" i="65"/>
  <c r="DE15" i="65" s="1"/>
  <c r="CZ15" i="65"/>
  <c r="DJ15" i="65" s="1"/>
  <c r="DS51" i="65"/>
  <c r="DX51" i="65"/>
  <c r="AK51" i="65"/>
  <c r="CO16" i="65"/>
  <c r="CJ16" i="65"/>
  <c r="CT16" i="65"/>
  <c r="BF15" i="65"/>
  <c r="BP15" i="65" s="1"/>
  <c r="BK15" i="65"/>
  <c r="BU15" i="65" s="1"/>
  <c r="BM14" i="65"/>
  <c r="BW14" i="65" s="1"/>
  <c r="BH14" i="65"/>
  <c r="BR14" i="65" s="1"/>
  <c r="EE16" i="65"/>
  <c r="EO16" i="65" s="1"/>
  <c r="EJ16" i="65"/>
  <c r="ET16" i="65" s="1"/>
  <c r="FA14" i="65"/>
  <c r="FM18" i="65"/>
  <c r="FN18" i="65"/>
  <c r="FL18" i="65"/>
  <c r="CY15" i="65"/>
  <c r="DI15" i="65" s="1"/>
  <c r="DD15" i="65"/>
  <c r="DN15" i="65" s="1"/>
  <c r="EA16" i="65"/>
  <c r="DV16" i="65"/>
  <c r="AN16" i="65"/>
  <c r="DZ17" i="65"/>
  <c r="AM17" i="65"/>
  <c r="DU17" i="65"/>
  <c r="CX16" i="65"/>
  <c r="DC16" i="65"/>
  <c r="DM16" i="65" s="1"/>
  <c r="BC15" i="65"/>
  <c r="AX15" i="65"/>
  <c r="AS15" i="65"/>
  <c r="FU18" i="65"/>
  <c r="FT18" i="65"/>
  <c r="FS18" i="65"/>
  <c r="AC17" i="65"/>
  <c r="CE17" i="65" s="1"/>
  <c r="AH17" i="65"/>
  <c r="CI17" i="65"/>
  <c r="CS17" i="65"/>
  <c r="CN17" i="65"/>
  <c r="FC15" i="65"/>
  <c r="DS16" i="65"/>
  <c r="DX16" i="65"/>
  <c r="AK16" i="65"/>
  <c r="DB16" i="65"/>
  <c r="DL16" i="65" s="1"/>
  <c r="CW16" i="65"/>
  <c r="EV14" i="65"/>
  <c r="AP50" i="65"/>
  <c r="AZ50" i="65"/>
  <c r="AU50" i="65"/>
  <c r="CQ51" i="65"/>
  <c r="CG51" i="65"/>
  <c r="CL51" i="65"/>
  <c r="BI14" i="65"/>
  <c r="BS14" i="65" s="1"/>
  <c r="BD14" i="65"/>
  <c r="BN14" i="65" s="1"/>
  <c r="CL16" i="65"/>
  <c r="CG16" i="65"/>
  <c r="CQ16" i="65"/>
  <c r="AZ15" i="65"/>
  <c r="AU15" i="65"/>
  <c r="AP15" i="65"/>
  <c r="EH50" i="65"/>
  <c r="EC50" i="65"/>
  <c r="AE17" i="65"/>
  <c r="Z17" i="65"/>
  <c r="CB17" i="65" s="1"/>
  <c r="EH15" i="65"/>
  <c r="ER15" i="65" s="1"/>
  <c r="EC15" i="65"/>
  <c r="EM15" i="65" s="1"/>
  <c r="EF15" i="65"/>
  <c r="EP15" i="65" s="1"/>
  <c r="EK15" i="65"/>
  <c r="EU15" i="65" s="1"/>
  <c r="AB18" i="65"/>
  <c r="CD18" i="65" s="1"/>
  <c r="AG18" i="65"/>
  <c r="AF18" i="65"/>
  <c r="AA18" i="65"/>
  <c r="CC18" i="65" s="1"/>
  <c r="BJ49" i="65"/>
  <c r="BE49" i="65"/>
  <c r="W19" i="65"/>
  <c r="U53" i="65"/>
  <c r="V19" i="65"/>
  <c r="X18" i="65"/>
  <c r="K19" i="65"/>
  <c r="P19" i="65"/>
  <c r="U18" i="65"/>
  <c r="T18" i="65"/>
  <c r="R20" i="65"/>
  <c r="M20" i="65"/>
  <c r="DG16" i="65"/>
  <c r="FR19" i="65"/>
  <c r="FK19" i="65"/>
  <c r="D20" i="65"/>
  <c r="P54" i="65"/>
  <c r="K54" i="65"/>
  <c r="S19" i="65"/>
  <c r="N19" i="65"/>
  <c r="Q20" i="65"/>
  <c r="L20" i="65"/>
  <c r="O19" i="65"/>
  <c r="J19" i="65"/>
  <c r="T19" i="65" s="1"/>
  <c r="DH16" i="65"/>
  <c r="C27" i="63"/>
  <c r="C56" i="63" l="1"/>
  <c r="U54" i="65"/>
  <c r="EV15" i="65"/>
  <c r="AV17" i="65"/>
  <c r="AQ17" i="65"/>
  <c r="BA17" i="65"/>
  <c r="CQ52" i="65"/>
  <c r="CL52" i="65"/>
  <c r="CG52" i="65"/>
  <c r="BC16" i="65"/>
  <c r="AS16" i="65"/>
  <c r="AX16" i="65"/>
  <c r="DD16" i="65"/>
  <c r="CY16" i="65"/>
  <c r="DI16" i="65" s="1"/>
  <c r="ED17" i="65"/>
  <c r="EN17" i="65" s="1"/>
  <c r="EI17" i="65"/>
  <c r="ES17" i="65" s="1"/>
  <c r="EK16" i="65"/>
  <c r="EU16" i="65" s="1"/>
  <c r="EF16" i="65"/>
  <c r="EP16" i="65" s="1"/>
  <c r="AP51" i="65"/>
  <c r="AZ51" i="65"/>
  <c r="AU51" i="65"/>
  <c r="DY18" i="65"/>
  <c r="DT18" i="65"/>
  <c r="AL18" i="65"/>
  <c r="EC51" i="65"/>
  <c r="EM51" i="65" s="1"/>
  <c r="EH51" i="65"/>
  <c r="ER51" i="65" s="1"/>
  <c r="CW17" i="65"/>
  <c r="DG17" i="65" s="1"/>
  <c r="DB17" i="65"/>
  <c r="DL17" i="65" s="1"/>
  <c r="AE18" i="65"/>
  <c r="Z18" i="65"/>
  <c r="CB18" i="65" s="1"/>
  <c r="AM18" i="65"/>
  <c r="DZ18" i="65"/>
  <c r="DU18" i="65"/>
  <c r="AO16" i="65"/>
  <c r="AT16" i="65"/>
  <c r="AY16" i="65"/>
  <c r="EW15" i="65"/>
  <c r="BL16" i="65"/>
  <c r="BV16" i="65" s="1"/>
  <c r="BG16" i="65"/>
  <c r="BQ16" i="65" s="1"/>
  <c r="CO17" i="65"/>
  <c r="CT17" i="65"/>
  <c r="CJ17" i="65"/>
  <c r="FA15" i="65"/>
  <c r="AK17" i="65"/>
  <c r="DX17" i="65"/>
  <c r="DS17" i="65"/>
  <c r="BE50" i="65"/>
  <c r="BJ50" i="65"/>
  <c r="BH15" i="65"/>
  <c r="BR15" i="65" s="1"/>
  <c r="BM15" i="65"/>
  <c r="EG16" i="65"/>
  <c r="EQ16" i="65" s="1"/>
  <c r="EB16" i="65"/>
  <c r="EL16" i="65" s="1"/>
  <c r="DV17" i="65"/>
  <c r="AN17" i="65"/>
  <c r="EA17" i="65"/>
  <c r="FT19" i="65"/>
  <c r="FU19" i="65"/>
  <c r="FS19" i="65"/>
  <c r="AA19" i="65"/>
  <c r="CC19" i="65" s="1"/>
  <c r="AF19" i="65"/>
  <c r="DA51" i="65"/>
  <c r="CV51" i="65"/>
  <c r="AD19" i="65"/>
  <c r="Y19" i="65"/>
  <c r="CA19" i="65" s="1"/>
  <c r="AE53" i="65"/>
  <c r="Z53" i="65"/>
  <c r="CB53" i="65" s="1"/>
  <c r="BD15" i="65"/>
  <c r="BN15" i="65" s="1"/>
  <c r="BI15" i="65"/>
  <c r="BS15" i="65" s="1"/>
  <c r="CZ16" i="65"/>
  <c r="DJ16" i="65" s="1"/>
  <c r="CU16" i="65"/>
  <c r="FB15" i="65"/>
  <c r="BJ15" i="65"/>
  <c r="BT15" i="65" s="1"/>
  <c r="BE15" i="65"/>
  <c r="BO15" i="65" s="1"/>
  <c r="BK16" i="65"/>
  <c r="BU16" i="65" s="1"/>
  <c r="BF16" i="65"/>
  <c r="BP16" i="65" s="1"/>
  <c r="DA16" i="65"/>
  <c r="DK16" i="65" s="1"/>
  <c r="CV16" i="65"/>
  <c r="DF16" i="65" s="1"/>
  <c r="CN18" i="65"/>
  <c r="CS18" i="65"/>
  <c r="CI18" i="65"/>
  <c r="AB19" i="65"/>
  <c r="CD19" i="65" s="1"/>
  <c r="AG19" i="65"/>
  <c r="AZ16" i="65"/>
  <c r="AP16" i="65"/>
  <c r="AU16" i="65"/>
  <c r="DR17" i="65"/>
  <c r="AJ17" i="65"/>
  <c r="DW17" i="65"/>
  <c r="AE54" i="65"/>
  <c r="Z54" i="65"/>
  <c r="CB54" i="65" s="1"/>
  <c r="AH18" i="65"/>
  <c r="AC18" i="65"/>
  <c r="CE18" i="65" s="1"/>
  <c r="FL19" i="65"/>
  <c r="FN19" i="65"/>
  <c r="FM19" i="65"/>
  <c r="EJ17" i="65"/>
  <c r="ET17" i="65" s="1"/>
  <c r="EE17" i="65"/>
  <c r="EO17" i="65" s="1"/>
  <c r="CF17" i="65"/>
  <c r="CK17" i="65"/>
  <c r="CP17" i="65"/>
  <c r="CH18" i="65"/>
  <c r="CR18" i="65"/>
  <c r="CM18" i="65"/>
  <c r="CX17" i="65"/>
  <c r="DH17" i="65" s="1"/>
  <c r="DC17" i="65"/>
  <c r="DM17" i="65" s="1"/>
  <c r="CG17" i="65"/>
  <c r="CQ17" i="65"/>
  <c r="CL17" i="65"/>
  <c r="AD18" i="65"/>
  <c r="Y18" i="65"/>
  <c r="CA18" i="65" s="1"/>
  <c r="EH16" i="65"/>
  <c r="ER16" i="65" s="1"/>
  <c r="EC16" i="65"/>
  <c r="EM16" i="65" s="1"/>
  <c r="AW17" i="65"/>
  <c r="AR17" i="65"/>
  <c r="BB17" i="65"/>
  <c r="AK52" i="65"/>
  <c r="DX52" i="65"/>
  <c r="DS52" i="65"/>
  <c r="V20" i="65"/>
  <c r="DE16" i="65"/>
  <c r="U19" i="65"/>
  <c r="X19" i="65"/>
  <c r="W20" i="65"/>
  <c r="P20" i="65"/>
  <c r="K20" i="65"/>
  <c r="FR20" i="65"/>
  <c r="FK20" i="65"/>
  <c r="D21" i="65"/>
  <c r="FC16" i="65"/>
  <c r="BW15" i="65"/>
  <c r="FD16" i="65"/>
  <c r="M21" i="65"/>
  <c r="R21" i="65"/>
  <c r="O20" i="65"/>
  <c r="J20" i="65"/>
  <c r="K55" i="65"/>
  <c r="P55" i="65"/>
  <c r="DN16" i="65"/>
  <c r="EY17" i="65"/>
  <c r="EX16" i="65"/>
  <c r="N20" i="65"/>
  <c r="S20" i="65"/>
  <c r="L21" i="65"/>
  <c r="Q21" i="65"/>
  <c r="FE15" i="65"/>
  <c r="EY16" i="65"/>
  <c r="EV16" i="65"/>
  <c r="EZ15" i="65"/>
  <c r="C28" i="63"/>
  <c r="C57" i="63" l="1"/>
  <c r="EX17" i="65"/>
  <c r="FB16" i="65"/>
  <c r="FA16" i="65"/>
  <c r="EW16" i="65"/>
  <c r="FD17" i="65"/>
  <c r="EH17" i="65"/>
  <c r="ER17" i="65" s="1"/>
  <c r="EC17" i="65"/>
  <c r="EM17" i="65" s="1"/>
  <c r="CQ18" i="65"/>
  <c r="CL18" i="65"/>
  <c r="CG18" i="65"/>
  <c r="DS18" i="65"/>
  <c r="DX18" i="65"/>
  <c r="AK18" i="65"/>
  <c r="AL19" i="65"/>
  <c r="DY19" i="65"/>
  <c r="DT19" i="65"/>
  <c r="AP17" i="65"/>
  <c r="AU17" i="65"/>
  <c r="AZ17" i="65"/>
  <c r="EA18" i="65"/>
  <c r="AN18" i="65"/>
  <c r="DV18" i="65"/>
  <c r="CM19" i="65"/>
  <c r="CR19" i="65"/>
  <c r="CH19" i="65"/>
  <c r="CG54" i="65"/>
  <c r="CQ54" i="65"/>
  <c r="CL54" i="65"/>
  <c r="CY17" i="65"/>
  <c r="DI17" i="65" s="1"/>
  <c r="DD17" i="65"/>
  <c r="DN17" i="65" s="1"/>
  <c r="DS54" i="65"/>
  <c r="AK54" i="65"/>
  <c r="DX54" i="65"/>
  <c r="BM16" i="65"/>
  <c r="BW16" i="65" s="1"/>
  <c r="BH16" i="65"/>
  <c r="BR16" i="65" s="1"/>
  <c r="AB20" i="65"/>
  <c r="CD20" i="65" s="1"/>
  <c r="AG20" i="65"/>
  <c r="CV17" i="65"/>
  <c r="DF17" i="65" s="1"/>
  <c r="DA17" i="65"/>
  <c r="CO18" i="65"/>
  <c r="CT18" i="65"/>
  <c r="CJ18" i="65"/>
  <c r="AT17" i="65"/>
  <c r="AO17" i="65"/>
  <c r="AY17" i="65"/>
  <c r="CV52" i="65"/>
  <c r="DA52" i="65"/>
  <c r="AS17" i="65"/>
  <c r="BC17" i="65"/>
  <c r="AX17" i="65"/>
  <c r="BA18" i="65"/>
  <c r="AV18" i="65"/>
  <c r="AQ18" i="65"/>
  <c r="AC19" i="65"/>
  <c r="CE19" i="65" s="1"/>
  <c r="AH19" i="65"/>
  <c r="EM52" i="65"/>
  <c r="ER52" i="65"/>
  <c r="CW18" i="65"/>
  <c r="DG18" i="65" s="1"/>
  <c r="DB18" i="65"/>
  <c r="DL18" i="65" s="1"/>
  <c r="EK17" i="65"/>
  <c r="EU17" i="65" s="1"/>
  <c r="FE17" i="65" s="1"/>
  <c r="EF17" i="65"/>
  <c r="EP17" i="65" s="1"/>
  <c r="EI18" i="65"/>
  <c r="ES18" i="65" s="1"/>
  <c r="ED18" i="65"/>
  <c r="EN18" i="65" s="1"/>
  <c r="AF20" i="65"/>
  <c r="AA20" i="65"/>
  <c r="CC20" i="65" s="1"/>
  <c r="EC52" i="65"/>
  <c r="EH52" i="65"/>
  <c r="AP52" i="65"/>
  <c r="AU52" i="65"/>
  <c r="AZ52" i="65"/>
  <c r="BE16" i="65"/>
  <c r="BO16" i="65" s="1"/>
  <c r="BJ16" i="65"/>
  <c r="BT16" i="65" s="1"/>
  <c r="BF17" i="65"/>
  <c r="BP17" i="65" s="1"/>
  <c r="BK17" i="65"/>
  <c r="BU17" i="65" s="1"/>
  <c r="DW18" i="65"/>
  <c r="AJ18" i="65"/>
  <c r="DR18" i="65"/>
  <c r="BL17" i="65"/>
  <c r="BV17" i="65" s="1"/>
  <c r="BG17" i="65"/>
  <c r="BQ17" i="65" s="1"/>
  <c r="CZ17" i="65"/>
  <c r="DJ17" i="65" s="1"/>
  <c r="CU17" i="65"/>
  <c r="DE17" i="65" s="1"/>
  <c r="DZ19" i="65"/>
  <c r="DU19" i="65"/>
  <c r="AM19" i="65"/>
  <c r="CQ53" i="65"/>
  <c r="CL53" i="65"/>
  <c r="CG53" i="65"/>
  <c r="BI16" i="65"/>
  <c r="BS16" i="65" s="1"/>
  <c r="BD16" i="65"/>
  <c r="BN16" i="65" s="1"/>
  <c r="AE19" i="65"/>
  <c r="Z19" i="65"/>
  <c r="CB19" i="65" s="1"/>
  <c r="EB17" i="65"/>
  <c r="EL17" i="65" s="1"/>
  <c r="EG17" i="65"/>
  <c r="EQ17" i="65" s="1"/>
  <c r="CS19" i="65"/>
  <c r="CN19" i="65"/>
  <c r="CI19" i="65"/>
  <c r="DS53" i="65"/>
  <c r="DX53" i="65"/>
  <c r="AK53" i="65"/>
  <c r="EJ18" i="65"/>
  <c r="ET18" i="65" s="1"/>
  <c r="EE18" i="65"/>
  <c r="EO18" i="65" s="1"/>
  <c r="BJ51" i="65"/>
  <c r="BE51" i="65"/>
  <c r="CP18" i="65"/>
  <c r="CK18" i="65"/>
  <c r="CF18" i="65"/>
  <c r="FM20" i="65"/>
  <c r="FN20" i="65"/>
  <c r="FL20" i="65"/>
  <c r="FS20" i="65"/>
  <c r="FU20" i="65"/>
  <c r="FT20" i="65"/>
  <c r="CX18" i="65"/>
  <c r="DH18" i="65" s="1"/>
  <c r="DC18" i="65"/>
  <c r="DM18" i="65" s="1"/>
  <c r="CF19" i="65"/>
  <c r="CP19" i="65"/>
  <c r="CK19" i="65"/>
  <c r="FC17" i="65"/>
  <c r="AJ19" i="65"/>
  <c r="DR19" i="65"/>
  <c r="DW19" i="65"/>
  <c r="AR18" i="65"/>
  <c r="BB18" i="65"/>
  <c r="AW18" i="65"/>
  <c r="T20" i="65"/>
  <c r="DK17" i="65"/>
  <c r="FB17" i="65"/>
  <c r="U55" i="65"/>
  <c r="U20" i="65"/>
  <c r="K21" i="65"/>
  <c r="P21" i="65"/>
  <c r="O21" i="65"/>
  <c r="J21" i="65"/>
  <c r="N21" i="65"/>
  <c r="S21" i="65"/>
  <c r="X20" i="65"/>
  <c r="R22" i="65"/>
  <c r="M22" i="65"/>
  <c r="W21" i="65"/>
  <c r="FD18" i="65"/>
  <c r="EZ16" i="65"/>
  <c r="FK21" i="65"/>
  <c r="D22" i="65"/>
  <c r="FR21" i="65"/>
  <c r="FE16" i="65"/>
  <c r="L22" i="65"/>
  <c r="Q22" i="65"/>
  <c r="V21" i="65"/>
  <c r="P56" i="65"/>
  <c r="K56" i="65"/>
  <c r="EY18" i="65"/>
  <c r="C29" i="63"/>
  <c r="EW17" i="65" l="1"/>
  <c r="C58" i="63"/>
  <c r="DY20" i="65"/>
  <c r="DT20" i="65"/>
  <c r="AL20" i="65"/>
  <c r="BH17" i="65"/>
  <c r="BR17" i="65" s="1"/>
  <c r="BM17" i="65"/>
  <c r="BW17" i="65" s="1"/>
  <c r="AP54" i="65"/>
  <c r="AZ54" i="65"/>
  <c r="AU54" i="65"/>
  <c r="ED19" i="65"/>
  <c r="EN19" i="65" s="1"/>
  <c r="EI19" i="65"/>
  <c r="ES19" i="65" s="1"/>
  <c r="EH54" i="65"/>
  <c r="EC54" i="65"/>
  <c r="AQ19" i="65"/>
  <c r="BA19" i="65"/>
  <c r="AV19" i="65"/>
  <c r="AP18" i="65"/>
  <c r="AZ18" i="65"/>
  <c r="AU18" i="65"/>
  <c r="AA21" i="65"/>
  <c r="CC21" i="65" s="1"/>
  <c r="AF21" i="65"/>
  <c r="AO18" i="65"/>
  <c r="AY18" i="65"/>
  <c r="AT18" i="65"/>
  <c r="BD17" i="65"/>
  <c r="BN17" i="65" s="1"/>
  <c r="BI17" i="65"/>
  <c r="BS17" i="65" s="1"/>
  <c r="DC19" i="65"/>
  <c r="DM19" i="65" s="1"/>
  <c r="CX19" i="65"/>
  <c r="DH19" i="65" s="1"/>
  <c r="EH18" i="65"/>
  <c r="ER18" i="65" s="1"/>
  <c r="EC18" i="65"/>
  <c r="EM18" i="65" s="1"/>
  <c r="DX19" i="65"/>
  <c r="DS19" i="65"/>
  <c r="AK19" i="65"/>
  <c r="DD18" i="65"/>
  <c r="DN18" i="65" s="1"/>
  <c r="CY18" i="65"/>
  <c r="DI18" i="65" s="1"/>
  <c r="CV54" i="65"/>
  <c r="DA54" i="65"/>
  <c r="CV18" i="65"/>
  <c r="DA18" i="65"/>
  <c r="AG21" i="65"/>
  <c r="AB21" i="65"/>
  <c r="CD21" i="65" s="1"/>
  <c r="CW19" i="65"/>
  <c r="DG19" i="65" s="1"/>
  <c r="DB19" i="65"/>
  <c r="DL19" i="65" s="1"/>
  <c r="FC18" i="65"/>
  <c r="AO19" i="65"/>
  <c r="AY19" i="65"/>
  <c r="AT19" i="65"/>
  <c r="DA53" i="65"/>
  <c r="CV53" i="65"/>
  <c r="EA19" i="65"/>
  <c r="AN19" i="65"/>
  <c r="DV19" i="65"/>
  <c r="CO19" i="65"/>
  <c r="CT19" i="65"/>
  <c r="CJ19" i="65"/>
  <c r="EK18" i="65"/>
  <c r="EU18" i="65" s="1"/>
  <c r="EF18" i="65"/>
  <c r="EP18" i="65" s="1"/>
  <c r="BG18" i="65"/>
  <c r="BQ18" i="65" s="1"/>
  <c r="BL18" i="65"/>
  <c r="BV18" i="65" s="1"/>
  <c r="EB19" i="65"/>
  <c r="EL19" i="65" s="1"/>
  <c r="EG19" i="65"/>
  <c r="EQ19" i="65" s="1"/>
  <c r="BK18" i="65"/>
  <c r="BU18" i="65" s="1"/>
  <c r="BF18" i="65"/>
  <c r="BP18" i="65" s="1"/>
  <c r="DZ20" i="65"/>
  <c r="DU20" i="65"/>
  <c r="AM20" i="65"/>
  <c r="AS18" i="65"/>
  <c r="AX18" i="65"/>
  <c r="BC18" i="65"/>
  <c r="EG18" i="65"/>
  <c r="EQ18" i="65" s="1"/>
  <c r="EB18" i="65"/>
  <c r="EL18" i="65" s="1"/>
  <c r="AR19" i="65"/>
  <c r="BB19" i="65"/>
  <c r="AW19" i="65"/>
  <c r="BE52" i="65"/>
  <c r="BJ52" i="65"/>
  <c r="CN20" i="65"/>
  <c r="CS20" i="65"/>
  <c r="CI20" i="65"/>
  <c r="CU19" i="65"/>
  <c r="DE19" i="65" s="1"/>
  <c r="CZ19" i="65"/>
  <c r="DJ19" i="65" s="1"/>
  <c r="AP53" i="65"/>
  <c r="AZ53" i="65"/>
  <c r="AU53" i="65"/>
  <c r="EJ19" i="65"/>
  <c r="ET19" i="65" s="1"/>
  <c r="EE19" i="65"/>
  <c r="EO19" i="65" s="1"/>
  <c r="CG19" i="65"/>
  <c r="CQ19" i="65"/>
  <c r="CL19" i="65"/>
  <c r="Z20" i="65"/>
  <c r="CB20" i="65" s="1"/>
  <c r="AE20" i="65"/>
  <c r="EZ17" i="65"/>
  <c r="AE55" i="65"/>
  <c r="Z55" i="65"/>
  <c r="CB55" i="65" s="1"/>
  <c r="FM21" i="65"/>
  <c r="FN21" i="65"/>
  <c r="FL21" i="65"/>
  <c r="ER53" i="65"/>
  <c r="EM53" i="65"/>
  <c r="CZ18" i="65"/>
  <c r="DJ18" i="65" s="1"/>
  <c r="CU18" i="65"/>
  <c r="DE18" i="65" s="1"/>
  <c r="AH20" i="65"/>
  <c r="AC20" i="65"/>
  <c r="CE20" i="65" s="1"/>
  <c r="FT21" i="65"/>
  <c r="FU21" i="65"/>
  <c r="FS21" i="65"/>
  <c r="EX18" i="65"/>
  <c r="AD20" i="65"/>
  <c r="Y20" i="65"/>
  <c r="CA20" i="65" s="1"/>
  <c r="EH53" i="65"/>
  <c r="EC53" i="65"/>
  <c r="CR20" i="65"/>
  <c r="CM20" i="65"/>
  <c r="CH20" i="65"/>
  <c r="ER54" i="65"/>
  <c r="EM54" i="65"/>
  <c r="BE17" i="65"/>
  <c r="BJ17" i="65"/>
  <c r="W22" i="65"/>
  <c r="BO17" i="65"/>
  <c r="BT17" i="65"/>
  <c r="U21" i="65"/>
  <c r="T21" i="65"/>
  <c r="K22" i="65"/>
  <c r="P22" i="65"/>
  <c r="DK18" i="65"/>
  <c r="DF18" i="65"/>
  <c r="S22" i="65"/>
  <c r="N22" i="65"/>
  <c r="R23" i="65"/>
  <c r="M23" i="65"/>
  <c r="X21" i="65"/>
  <c r="V22" i="65"/>
  <c r="FK22" i="65"/>
  <c r="D23" i="65"/>
  <c r="FR22" i="65"/>
  <c r="Q23" i="65"/>
  <c r="L23" i="65"/>
  <c r="J22" i="65"/>
  <c r="O22" i="65"/>
  <c r="U56" i="65"/>
  <c r="FE18" i="65"/>
  <c r="EV17" i="65"/>
  <c r="FA17" i="65"/>
  <c r="P57" i="65"/>
  <c r="K57" i="65"/>
  <c r="C30" i="63"/>
  <c r="C59" i="63" l="1"/>
  <c r="FB18" i="65"/>
  <c r="EW18" i="65"/>
  <c r="EV18" i="65"/>
  <c r="DW20" i="65"/>
  <c r="AJ20" i="65"/>
  <c r="DR20" i="65"/>
  <c r="CS21" i="65"/>
  <c r="CI21" i="65"/>
  <c r="CN21" i="65"/>
  <c r="AE56" i="65"/>
  <c r="Z56" i="65"/>
  <c r="CB56" i="65" s="1"/>
  <c r="BL19" i="65"/>
  <c r="BV19" i="65" s="1"/>
  <c r="BG19" i="65"/>
  <c r="BQ19" i="65" s="1"/>
  <c r="DU21" i="65"/>
  <c r="AM21" i="65"/>
  <c r="DZ21" i="65"/>
  <c r="FN22" i="65"/>
  <c r="FL22" i="65"/>
  <c r="FM22" i="65"/>
  <c r="DD19" i="65"/>
  <c r="DN19" i="65" s="1"/>
  <c r="CY19" i="65"/>
  <c r="DI19" i="65" s="1"/>
  <c r="BE54" i="65"/>
  <c r="BJ54" i="65"/>
  <c r="BI18" i="65"/>
  <c r="BS18" i="65" s="1"/>
  <c r="BD18" i="65"/>
  <c r="BN18" i="65" s="1"/>
  <c r="DT21" i="65"/>
  <c r="AL21" i="65"/>
  <c r="DY21" i="65"/>
  <c r="AG22" i="65"/>
  <c r="AB22" i="65"/>
  <c r="CD22" i="65" s="1"/>
  <c r="EF19" i="65"/>
  <c r="EP19" i="65" s="1"/>
  <c r="EK19" i="65"/>
  <c r="EU19" i="65" s="1"/>
  <c r="CM21" i="65"/>
  <c r="CR21" i="65"/>
  <c r="CH21" i="65"/>
  <c r="AQ20" i="65"/>
  <c r="AV20" i="65"/>
  <c r="BA20" i="65"/>
  <c r="CL20" i="65"/>
  <c r="CQ20" i="65"/>
  <c r="CG20" i="65"/>
  <c r="CT20" i="65"/>
  <c r="CJ20" i="65"/>
  <c r="CO20" i="65"/>
  <c r="FD19" i="65"/>
  <c r="BM18" i="65"/>
  <c r="BW18" i="65" s="1"/>
  <c r="BH18" i="65"/>
  <c r="BR18" i="65" s="1"/>
  <c r="AS19" i="65"/>
  <c r="BC19" i="65"/>
  <c r="AX19" i="65"/>
  <c r="EI20" i="65"/>
  <c r="ES20" i="65" s="1"/>
  <c r="ED20" i="65"/>
  <c r="EN20" i="65" s="1"/>
  <c r="DA19" i="65"/>
  <c r="DK19" i="65" s="1"/>
  <c r="CV19" i="65"/>
  <c r="DF19" i="65" s="1"/>
  <c r="EY19" i="65"/>
  <c r="DB20" i="65"/>
  <c r="DL20" i="65" s="1"/>
  <c r="CW20" i="65"/>
  <c r="DG20" i="65" s="1"/>
  <c r="BE53" i="65"/>
  <c r="BJ53" i="65"/>
  <c r="AR20" i="65"/>
  <c r="AW20" i="65"/>
  <c r="BB20" i="65"/>
  <c r="AK20" i="65"/>
  <c r="DS20" i="65"/>
  <c r="DX20" i="65"/>
  <c r="AH21" i="65"/>
  <c r="AC21" i="65"/>
  <c r="CE21" i="65" s="1"/>
  <c r="EE20" i="65"/>
  <c r="EO20" i="65" s="1"/>
  <c r="EJ20" i="65"/>
  <c r="ET20" i="65" s="1"/>
  <c r="FD20" i="65" s="1"/>
  <c r="AP19" i="65"/>
  <c r="AZ19" i="65"/>
  <c r="AU19" i="65"/>
  <c r="BJ18" i="65"/>
  <c r="BE18" i="65"/>
  <c r="FC19" i="65"/>
  <c r="EH19" i="65"/>
  <c r="EC19" i="65"/>
  <c r="EZ18" i="65"/>
  <c r="EX19" i="65"/>
  <c r="DC20" i="65"/>
  <c r="DM20" i="65" s="1"/>
  <c r="CX20" i="65"/>
  <c r="DH20" i="65" s="1"/>
  <c r="FS22" i="65"/>
  <c r="FU22" i="65"/>
  <c r="FT22" i="65"/>
  <c r="AE21" i="65"/>
  <c r="Z21" i="65"/>
  <c r="CB21" i="65" s="1"/>
  <c r="FA18" i="65"/>
  <c r="CQ55" i="65"/>
  <c r="CL55" i="65"/>
  <c r="CG55" i="65"/>
  <c r="BK19" i="65"/>
  <c r="BU19" i="65" s="1"/>
  <c r="BF19" i="65"/>
  <c r="BP19" i="65" s="1"/>
  <c r="AF22" i="65"/>
  <c r="AA22" i="65"/>
  <c r="CC22" i="65" s="1"/>
  <c r="EA20" i="65"/>
  <c r="AN20" i="65"/>
  <c r="DV20" i="65"/>
  <c r="Y21" i="65"/>
  <c r="CA21" i="65" s="1"/>
  <c r="AD21" i="65"/>
  <c r="CF20" i="65"/>
  <c r="CP20" i="65"/>
  <c r="CK20" i="65"/>
  <c r="DX55" i="65"/>
  <c r="AK55" i="65"/>
  <c r="DS55" i="65"/>
  <c r="BD19" i="65"/>
  <c r="BN19" i="65" s="1"/>
  <c r="BI19" i="65"/>
  <c r="BS19" i="65" s="1"/>
  <c r="U22" i="65"/>
  <c r="BO18" i="65"/>
  <c r="BT18" i="65"/>
  <c r="V23" i="65"/>
  <c r="W23" i="65"/>
  <c r="P23" i="65"/>
  <c r="K23" i="65"/>
  <c r="S23" i="65"/>
  <c r="N23" i="65"/>
  <c r="EY20" i="65"/>
  <c r="R24" i="65"/>
  <c r="M24" i="65"/>
  <c r="EX20" i="65"/>
  <c r="D24" i="65"/>
  <c r="FR23" i="65"/>
  <c r="FK23" i="65"/>
  <c r="O23" i="65"/>
  <c r="J23" i="65"/>
  <c r="T23" i="65" s="1"/>
  <c r="Q24" i="65"/>
  <c r="L24" i="65"/>
  <c r="T22" i="65"/>
  <c r="FA19" i="65"/>
  <c r="FC20" i="65"/>
  <c r="P58" i="65"/>
  <c r="K58" i="65"/>
  <c r="U58" i="65" s="1"/>
  <c r="EV19" i="65"/>
  <c r="U57" i="65"/>
  <c r="X22" i="65"/>
  <c r="C31" i="63"/>
  <c r="C60" i="63" l="1"/>
  <c r="AU20" i="65"/>
  <c r="AP20" i="65"/>
  <c r="AZ20" i="65"/>
  <c r="AR21" i="65"/>
  <c r="BB21" i="65"/>
  <c r="AW21" i="65"/>
  <c r="DV21" i="65"/>
  <c r="EA21" i="65"/>
  <c r="AN21" i="65"/>
  <c r="CS22" i="65"/>
  <c r="CI22" i="65"/>
  <c r="CN22" i="65"/>
  <c r="EE21" i="65"/>
  <c r="EO21" i="65" s="1"/>
  <c r="EJ21" i="65"/>
  <c r="ET21" i="65" s="1"/>
  <c r="DU22" i="65"/>
  <c r="DZ22" i="65"/>
  <c r="AM22" i="65"/>
  <c r="CR22" i="65"/>
  <c r="CM22" i="65"/>
  <c r="CH22" i="65"/>
  <c r="BL20" i="65"/>
  <c r="BV20" i="65" s="1"/>
  <c r="BG20" i="65"/>
  <c r="BQ20" i="65" s="1"/>
  <c r="CK21" i="65"/>
  <c r="CP21" i="65"/>
  <c r="CF21" i="65"/>
  <c r="DD20" i="65"/>
  <c r="DN20" i="65" s="1"/>
  <c r="CY20" i="65"/>
  <c r="DI20" i="65" s="1"/>
  <c r="AQ21" i="65"/>
  <c r="BA21" i="65"/>
  <c r="AV21" i="65"/>
  <c r="CL56" i="65"/>
  <c r="CQ56" i="65"/>
  <c r="CG56" i="65"/>
  <c r="BM19" i="65"/>
  <c r="BW19" i="65" s="1"/>
  <c r="BH19" i="65"/>
  <c r="BR19" i="65" s="1"/>
  <c r="DT22" i="65"/>
  <c r="AL22" i="65"/>
  <c r="DY22" i="65"/>
  <c r="ED21" i="65"/>
  <c r="EN21" i="65" s="1"/>
  <c r="EI21" i="65"/>
  <c r="ES21" i="65" s="1"/>
  <c r="AK56" i="65"/>
  <c r="DX56" i="65"/>
  <c r="DS56" i="65"/>
  <c r="EH55" i="65"/>
  <c r="EC55" i="65"/>
  <c r="CV20" i="65"/>
  <c r="DF20" i="65" s="1"/>
  <c r="DA20" i="65"/>
  <c r="DK20" i="65" s="1"/>
  <c r="EK20" i="65"/>
  <c r="EU20" i="65" s="1"/>
  <c r="EF20" i="65"/>
  <c r="EP20" i="65" s="1"/>
  <c r="EM19" i="65"/>
  <c r="EW19" i="65" s="1"/>
  <c r="AP55" i="65"/>
  <c r="AZ55" i="65"/>
  <c r="AU55" i="65"/>
  <c r="DC21" i="65"/>
  <c r="DM21" i="65" s="1"/>
  <c r="CX21" i="65"/>
  <c r="DH21" i="65" s="1"/>
  <c r="AF23" i="65"/>
  <c r="AA23" i="65"/>
  <c r="CC23" i="65" s="1"/>
  <c r="AD22" i="65"/>
  <c r="Y22" i="65"/>
  <c r="CA22" i="65" s="1"/>
  <c r="AE57" i="65"/>
  <c r="Z57" i="65"/>
  <c r="CB57" i="65" s="1"/>
  <c r="EM55" i="65"/>
  <c r="ER55" i="65"/>
  <c r="AS20" i="65"/>
  <c r="AX20" i="65"/>
  <c r="BC20" i="65"/>
  <c r="Y23" i="65"/>
  <c r="CA23" i="65" s="1"/>
  <c r="AD23" i="65"/>
  <c r="CL21" i="65"/>
  <c r="CQ21" i="65"/>
  <c r="CG21" i="65"/>
  <c r="BJ19" i="65"/>
  <c r="BT19" i="65" s="1"/>
  <c r="BE19" i="65"/>
  <c r="BO19" i="65" s="1"/>
  <c r="EG20" i="65"/>
  <c r="EQ20" i="65" s="1"/>
  <c r="EB20" i="65"/>
  <c r="EL20" i="65" s="1"/>
  <c r="EZ19" i="65"/>
  <c r="FE19" i="65"/>
  <c r="DX21" i="65"/>
  <c r="DS21" i="65"/>
  <c r="AK21" i="65"/>
  <c r="AO20" i="65"/>
  <c r="AY20" i="65"/>
  <c r="AT20" i="65"/>
  <c r="EC20" i="65"/>
  <c r="EM20" i="65" s="1"/>
  <c r="EH20" i="65"/>
  <c r="ER20" i="65" s="1"/>
  <c r="Z22" i="65"/>
  <c r="CB22" i="65" s="1"/>
  <c r="AE22" i="65"/>
  <c r="ER19" i="65"/>
  <c r="FB19" i="65" s="1"/>
  <c r="DA55" i="65"/>
  <c r="CV55" i="65"/>
  <c r="Z58" i="65"/>
  <c r="CB58" i="65" s="1"/>
  <c r="AE58" i="65"/>
  <c r="FN23" i="65"/>
  <c r="FL23" i="65"/>
  <c r="FM23" i="65"/>
  <c r="CU20" i="65"/>
  <c r="DE20" i="65" s="1"/>
  <c r="CZ20" i="65"/>
  <c r="DJ20" i="65" s="1"/>
  <c r="BK20" i="65"/>
  <c r="BU20" i="65" s="1"/>
  <c r="BF20" i="65"/>
  <c r="BP20" i="65" s="1"/>
  <c r="AH22" i="65"/>
  <c r="AC22" i="65"/>
  <c r="CE22" i="65" s="1"/>
  <c r="FT23" i="65"/>
  <c r="FS23" i="65"/>
  <c r="FU23" i="65"/>
  <c r="AG23" i="65"/>
  <c r="AB23" i="65"/>
  <c r="CD23" i="65" s="1"/>
  <c r="AJ21" i="65"/>
  <c r="DW21" i="65"/>
  <c r="DR21" i="65"/>
  <c r="CT21" i="65"/>
  <c r="CO21" i="65"/>
  <c r="CJ21" i="65"/>
  <c r="CW21" i="65"/>
  <c r="DG21" i="65" s="1"/>
  <c r="DB21" i="65"/>
  <c r="DL21" i="65" s="1"/>
  <c r="U23" i="65"/>
  <c r="X23" i="65"/>
  <c r="V24" i="65"/>
  <c r="K24" i="65"/>
  <c r="P24" i="65"/>
  <c r="R25" i="65"/>
  <c r="M25" i="65"/>
  <c r="W24" i="65"/>
  <c r="K59" i="65"/>
  <c r="P59" i="65"/>
  <c r="FR24" i="65"/>
  <c r="FK24" i="65"/>
  <c r="D25" i="65"/>
  <c r="S24" i="65"/>
  <c r="N24" i="65"/>
  <c r="O24" i="65"/>
  <c r="J24" i="65"/>
  <c r="Q25" i="65"/>
  <c r="L25" i="65"/>
  <c r="C32" i="63"/>
  <c r="FB20" i="65" l="1"/>
  <c r="C61" i="63"/>
  <c r="CF22" i="65"/>
  <c r="CP22" i="65"/>
  <c r="CK22" i="65"/>
  <c r="BK21" i="65"/>
  <c r="BF21" i="65"/>
  <c r="EC56" i="65"/>
  <c r="EH56" i="65"/>
  <c r="DC22" i="65"/>
  <c r="DM22" i="65" s="1"/>
  <c r="CX22" i="65"/>
  <c r="DH22" i="65" s="1"/>
  <c r="ER56" i="65"/>
  <c r="EM56" i="65"/>
  <c r="AP56" i="65"/>
  <c r="AZ56" i="65"/>
  <c r="AU56" i="65"/>
  <c r="CU21" i="65"/>
  <c r="DE21" i="65" s="1"/>
  <c r="CZ21" i="65"/>
  <c r="DJ21" i="65" s="1"/>
  <c r="BC21" i="65"/>
  <c r="AS21" i="65"/>
  <c r="AX21" i="65"/>
  <c r="DU23" i="65"/>
  <c r="AM23" i="65"/>
  <c r="DZ23" i="65"/>
  <c r="CM23" i="65"/>
  <c r="CH23" i="65"/>
  <c r="CR23" i="65"/>
  <c r="EF21" i="65"/>
  <c r="EP21" i="65" s="1"/>
  <c r="EK21" i="65"/>
  <c r="EU21" i="65" s="1"/>
  <c r="CI23" i="65"/>
  <c r="CS23" i="65"/>
  <c r="CN23" i="65"/>
  <c r="AJ23" i="65"/>
  <c r="DR23" i="65"/>
  <c r="DW23" i="65"/>
  <c r="AQ22" i="65"/>
  <c r="BA22" i="65"/>
  <c r="AV22" i="65"/>
  <c r="BJ55" i="65"/>
  <c r="BE55" i="65"/>
  <c r="EI22" i="65"/>
  <c r="ES22" i="65" s="1"/>
  <c r="ED22" i="65"/>
  <c r="EN22" i="65" s="1"/>
  <c r="DB22" i="65"/>
  <c r="DL22" i="65" s="1"/>
  <c r="CW22" i="65"/>
  <c r="DG22" i="65" s="1"/>
  <c r="BL21" i="65"/>
  <c r="BV21" i="65" s="1"/>
  <c r="BG21" i="65"/>
  <c r="BQ21" i="65" s="1"/>
  <c r="DT23" i="65"/>
  <c r="AL23" i="65"/>
  <c r="DY23" i="65"/>
  <c r="DD21" i="65"/>
  <c r="DN21" i="65" s="1"/>
  <c r="CY21" i="65"/>
  <c r="BI20" i="65"/>
  <c r="BS20" i="65" s="1"/>
  <c r="BD20" i="65"/>
  <c r="BN20" i="65" s="1"/>
  <c r="BJ20" i="65"/>
  <c r="BT20" i="65" s="1"/>
  <c r="BE20" i="65"/>
  <c r="BO20" i="65" s="1"/>
  <c r="FT24" i="65"/>
  <c r="FU24" i="65"/>
  <c r="FS24" i="65"/>
  <c r="CL22" i="65"/>
  <c r="CG22" i="65"/>
  <c r="CQ22" i="65"/>
  <c r="AP21" i="65"/>
  <c r="AZ21" i="65"/>
  <c r="AU21" i="65"/>
  <c r="BM20" i="65"/>
  <c r="BW20" i="65" s="1"/>
  <c r="BH20" i="65"/>
  <c r="BR20" i="65" s="1"/>
  <c r="CV56" i="65"/>
  <c r="DA56" i="65"/>
  <c r="AR22" i="65"/>
  <c r="BB22" i="65"/>
  <c r="AW22" i="65"/>
  <c r="DW22" i="65"/>
  <c r="AJ22" i="65"/>
  <c r="DR22" i="65"/>
  <c r="AH23" i="65"/>
  <c r="AC23" i="65"/>
  <c r="CE23" i="65" s="1"/>
  <c r="CK23" i="65"/>
  <c r="CP23" i="65"/>
  <c r="CF23" i="65"/>
  <c r="EH21" i="65"/>
  <c r="ER21" i="65" s="1"/>
  <c r="FB21" i="65" s="1"/>
  <c r="EC21" i="65"/>
  <c r="EM21" i="65" s="1"/>
  <c r="CJ22" i="65"/>
  <c r="CT22" i="65"/>
  <c r="CO22" i="65"/>
  <c r="AE23" i="65"/>
  <c r="Z23" i="65"/>
  <c r="CB23" i="65" s="1"/>
  <c r="EB21" i="65"/>
  <c r="EL21" i="65" s="1"/>
  <c r="EV21" i="65" s="1"/>
  <c r="EG21" i="65"/>
  <c r="EQ21" i="65" s="1"/>
  <c r="EE22" i="65"/>
  <c r="EO22" i="65" s="1"/>
  <c r="EJ22" i="65"/>
  <c r="ET22" i="65" s="1"/>
  <c r="DA21" i="65"/>
  <c r="CV21" i="65"/>
  <c r="DF21" i="65" s="1"/>
  <c r="FA20" i="65"/>
  <c r="AG24" i="65"/>
  <c r="AB24" i="65"/>
  <c r="CD24" i="65" s="1"/>
  <c r="EV20" i="65"/>
  <c r="DS58" i="65"/>
  <c r="DX58" i="65"/>
  <c r="AK58" i="65"/>
  <c r="CQ57" i="65"/>
  <c r="CG57" i="65"/>
  <c r="CL57" i="65"/>
  <c r="AF24" i="65"/>
  <c r="AA24" i="65"/>
  <c r="CC24" i="65" s="1"/>
  <c r="DX22" i="65"/>
  <c r="DS22" i="65"/>
  <c r="AK22" i="65"/>
  <c r="EA22" i="65"/>
  <c r="DV22" i="65"/>
  <c r="AN22" i="65"/>
  <c r="FM24" i="65"/>
  <c r="FN24" i="65"/>
  <c r="FL24" i="65"/>
  <c r="AO21" i="65"/>
  <c r="AY21" i="65"/>
  <c r="AT21" i="65"/>
  <c r="CG58" i="65"/>
  <c r="CQ58" i="65"/>
  <c r="CL58" i="65"/>
  <c r="DS57" i="65"/>
  <c r="AK57" i="65"/>
  <c r="DX57" i="65"/>
  <c r="V25" i="65"/>
  <c r="X24" i="65"/>
  <c r="T24" i="65"/>
  <c r="DK21" i="65"/>
  <c r="U24" i="65"/>
  <c r="EW20" i="65"/>
  <c r="W25" i="65"/>
  <c r="P25" i="65"/>
  <c r="K25" i="65"/>
  <c r="EY21" i="65"/>
  <c r="FD21" i="65"/>
  <c r="R26" i="65"/>
  <c r="M26" i="65"/>
  <c r="O25" i="65"/>
  <c r="J25" i="65"/>
  <c r="FA21" i="65"/>
  <c r="Q26" i="65"/>
  <c r="L26" i="65"/>
  <c r="BU21" i="65"/>
  <c r="BP21" i="65"/>
  <c r="FE20" i="65"/>
  <c r="P60" i="65"/>
  <c r="K60" i="65"/>
  <c r="EZ20" i="65"/>
  <c r="U59" i="65"/>
  <c r="S25" i="65"/>
  <c r="N25" i="65"/>
  <c r="DI21" i="65"/>
  <c r="FC21" i="65"/>
  <c r="EX21" i="65"/>
  <c r="D26" i="65"/>
  <c r="FR25" i="65"/>
  <c r="FK25" i="65"/>
  <c r="C33" i="63"/>
  <c r="C62" i="63" l="1"/>
  <c r="U25" i="65"/>
  <c r="EW21" i="65"/>
  <c r="AQ23" i="65"/>
  <c r="BA23" i="65"/>
  <c r="AV23" i="65"/>
  <c r="CN24" i="65"/>
  <c r="CS24" i="65"/>
  <c r="CI24" i="65"/>
  <c r="ED23" i="65"/>
  <c r="EN23" i="65" s="1"/>
  <c r="EI23" i="65"/>
  <c r="ES23" i="65" s="1"/>
  <c r="BJ21" i="65"/>
  <c r="BE21" i="65"/>
  <c r="CX23" i="65"/>
  <c r="DH23" i="65" s="1"/>
  <c r="DC23" i="65"/>
  <c r="DM23" i="65" s="1"/>
  <c r="BJ56" i="65"/>
  <c r="BE56" i="65"/>
  <c r="AD24" i="65"/>
  <c r="Y24" i="65"/>
  <c r="CA24" i="65" s="1"/>
  <c r="AH24" i="65"/>
  <c r="AC24" i="65"/>
  <c r="CE24" i="65" s="1"/>
  <c r="CT23" i="65"/>
  <c r="CO23" i="65"/>
  <c r="CJ23" i="65"/>
  <c r="DA22" i="65"/>
  <c r="DK22" i="65" s="1"/>
  <c r="CV22" i="65"/>
  <c r="DF22" i="65" s="1"/>
  <c r="AF25" i="65"/>
  <c r="AA25" i="65"/>
  <c r="CC25" i="65" s="1"/>
  <c r="DV23" i="65"/>
  <c r="AN23" i="65"/>
  <c r="EA23" i="65"/>
  <c r="AS22" i="65"/>
  <c r="BC22" i="65"/>
  <c r="AX22" i="65"/>
  <c r="EB22" i="65"/>
  <c r="EL22" i="65" s="1"/>
  <c r="EG22" i="65"/>
  <c r="EQ22" i="65" s="1"/>
  <c r="CW23" i="65"/>
  <c r="DG23" i="65" s="1"/>
  <c r="DB23" i="65"/>
  <c r="DL23" i="65" s="1"/>
  <c r="AO22" i="65"/>
  <c r="AT22" i="65"/>
  <c r="AY22" i="65"/>
  <c r="AP22" i="65"/>
  <c r="AZ22" i="65"/>
  <c r="AU22" i="65"/>
  <c r="CH24" i="65"/>
  <c r="CR24" i="65"/>
  <c r="CM24" i="65"/>
  <c r="EC22" i="65"/>
  <c r="EH22" i="65"/>
  <c r="DY24" i="65"/>
  <c r="DT24" i="65"/>
  <c r="AL24" i="65"/>
  <c r="AR23" i="65"/>
  <c r="AW23" i="65"/>
  <c r="BB23" i="65"/>
  <c r="AM24" i="65"/>
  <c r="DU24" i="65"/>
  <c r="DZ24" i="65"/>
  <c r="CQ23" i="65"/>
  <c r="CL23" i="65"/>
  <c r="CG23" i="65"/>
  <c r="EJ23" i="65"/>
  <c r="ET23" i="65" s="1"/>
  <c r="EE23" i="65"/>
  <c r="EO23" i="65" s="1"/>
  <c r="EK22" i="65"/>
  <c r="EU22" i="65" s="1"/>
  <c r="EF22" i="65"/>
  <c r="EP22" i="65" s="1"/>
  <c r="ER57" i="65"/>
  <c r="EM57" i="65"/>
  <c r="FN25" i="65"/>
  <c r="FL25" i="65"/>
  <c r="FM25" i="65"/>
  <c r="AE59" i="65"/>
  <c r="Z59" i="65"/>
  <c r="CB59" i="65" s="1"/>
  <c r="DA58" i="65"/>
  <c r="CV58" i="65"/>
  <c r="DA57" i="65"/>
  <c r="CV57" i="65"/>
  <c r="DX23" i="65"/>
  <c r="AK23" i="65"/>
  <c r="DS23" i="65"/>
  <c r="BG22" i="65"/>
  <c r="BQ22" i="65" s="1"/>
  <c r="BL22" i="65"/>
  <c r="BV22" i="65" s="1"/>
  <c r="FS25" i="65"/>
  <c r="FU25" i="65"/>
  <c r="FT25" i="65"/>
  <c r="FD22" i="65"/>
  <c r="AG25" i="65"/>
  <c r="AB25" i="65"/>
  <c r="CD25" i="65" s="1"/>
  <c r="BK22" i="65"/>
  <c r="BU22" i="65" s="1"/>
  <c r="BF22" i="65"/>
  <c r="BP22" i="65" s="1"/>
  <c r="BH21" i="65"/>
  <c r="BR21" i="65" s="1"/>
  <c r="BM21" i="65"/>
  <c r="BW21" i="65" s="1"/>
  <c r="AP57" i="65"/>
  <c r="AU57" i="65"/>
  <c r="AZ57" i="65"/>
  <c r="EY22" i="65"/>
  <c r="AP58" i="65"/>
  <c r="AZ58" i="65"/>
  <c r="AU58" i="65"/>
  <c r="CZ22" i="65"/>
  <c r="DJ22" i="65" s="1"/>
  <c r="CU22" i="65"/>
  <c r="CU23" i="65"/>
  <c r="DE23" i="65" s="1"/>
  <c r="CZ23" i="65"/>
  <c r="EH57" i="65"/>
  <c r="EC57" i="65"/>
  <c r="Z24" i="65"/>
  <c r="CB24" i="65" s="1"/>
  <c r="AE24" i="65"/>
  <c r="BD21" i="65"/>
  <c r="BN21" i="65" s="1"/>
  <c r="BI21" i="65"/>
  <c r="BS21" i="65" s="1"/>
  <c r="EM58" i="65"/>
  <c r="ER58" i="65"/>
  <c r="DD22" i="65"/>
  <c r="DN22" i="65" s="1"/>
  <c r="CY22" i="65"/>
  <c r="DI22" i="65" s="1"/>
  <c r="EB23" i="65"/>
  <c r="EL23" i="65" s="1"/>
  <c r="EG23" i="65"/>
  <c r="EQ23" i="65" s="1"/>
  <c r="AE25" i="65"/>
  <c r="Z25" i="65"/>
  <c r="CB25" i="65" s="1"/>
  <c r="EC58" i="65"/>
  <c r="EH58" i="65"/>
  <c r="AY23" i="65"/>
  <c r="AT23" i="65"/>
  <c r="AO23" i="65"/>
  <c r="W26" i="65"/>
  <c r="U60" i="65"/>
  <c r="V26" i="65"/>
  <c r="BT21" i="65"/>
  <c r="BO21" i="65"/>
  <c r="K26" i="65"/>
  <c r="P26" i="65"/>
  <c r="X25" i="65"/>
  <c r="EZ21" i="65"/>
  <c r="FE21" i="65"/>
  <c r="P61" i="65"/>
  <c r="K61" i="65"/>
  <c r="T25" i="65"/>
  <c r="O26" i="65"/>
  <c r="J26" i="65"/>
  <c r="DE22" i="65"/>
  <c r="EX22" i="65"/>
  <c r="FC22" i="65"/>
  <c r="Q27" i="65"/>
  <c r="L27" i="65"/>
  <c r="V27" i="65" s="1"/>
  <c r="EX23" i="65"/>
  <c r="DJ23" i="65"/>
  <c r="S26" i="65"/>
  <c r="N26" i="65"/>
  <c r="D27" i="65"/>
  <c r="FR26" i="65"/>
  <c r="FK26" i="65"/>
  <c r="R27" i="65"/>
  <c r="M27" i="65"/>
  <c r="C34" i="63"/>
  <c r="C63" i="63" l="1"/>
  <c r="EY23" i="65"/>
  <c r="FC23" i="65"/>
  <c r="FD23" i="65"/>
  <c r="EI24" i="65"/>
  <c r="ES24" i="65" s="1"/>
  <c r="ED24" i="65"/>
  <c r="EN24" i="65" s="1"/>
  <c r="CP24" i="65"/>
  <c r="CK24" i="65"/>
  <c r="CF24" i="65"/>
  <c r="DW24" i="65"/>
  <c r="DR24" i="65"/>
  <c r="AJ24" i="65"/>
  <c r="AT24" i="65" s="1"/>
  <c r="ER22" i="65"/>
  <c r="FB22" i="65" s="1"/>
  <c r="EM22" i="65"/>
  <c r="EW22" i="65" s="1"/>
  <c r="BM22" i="65"/>
  <c r="BW22" i="65" s="1"/>
  <c r="BH22" i="65"/>
  <c r="BR22" i="65" s="1"/>
  <c r="AX23" i="65"/>
  <c r="BC23" i="65"/>
  <c r="AS23" i="65"/>
  <c r="BE58" i="65"/>
  <c r="BJ58" i="65"/>
  <c r="AD25" i="65"/>
  <c r="Y25" i="65"/>
  <c r="CA25" i="65" s="1"/>
  <c r="DA23" i="65"/>
  <c r="DK23" i="65" s="1"/>
  <c r="CV23" i="65"/>
  <c r="DF23" i="65" s="1"/>
  <c r="DB24" i="65"/>
  <c r="DL24" i="65" s="1"/>
  <c r="CW24" i="65"/>
  <c r="DG24" i="65" s="1"/>
  <c r="EF23" i="65"/>
  <c r="EP23" i="65" s="1"/>
  <c r="EZ23" i="65" s="1"/>
  <c r="EK23" i="65"/>
  <c r="EU23" i="65" s="1"/>
  <c r="EC23" i="65"/>
  <c r="EM23" i="65" s="1"/>
  <c r="EH23" i="65"/>
  <c r="ER23" i="65" s="1"/>
  <c r="CR25" i="65"/>
  <c r="CM25" i="65"/>
  <c r="CH25" i="65"/>
  <c r="DT25" i="65"/>
  <c r="AL25" i="65"/>
  <c r="DY25" i="65"/>
  <c r="DS24" i="65"/>
  <c r="AK24" i="65"/>
  <c r="DX24" i="65"/>
  <c r="BJ22" i="65"/>
  <c r="BT22" i="65" s="1"/>
  <c r="BE22" i="65"/>
  <c r="BO22" i="65" s="1"/>
  <c r="BJ57" i="65"/>
  <c r="BE57" i="65"/>
  <c r="BD23" i="65"/>
  <c r="BN23" i="65" s="1"/>
  <c r="BI23" i="65"/>
  <c r="BS23" i="65" s="1"/>
  <c r="CQ24" i="65"/>
  <c r="CL24" i="65"/>
  <c r="CG24" i="65"/>
  <c r="EE24" i="65"/>
  <c r="EO24" i="65" s="1"/>
  <c r="EJ24" i="65"/>
  <c r="ET24" i="65" s="1"/>
  <c r="CX24" i="65"/>
  <c r="DC24" i="65"/>
  <c r="AE60" i="65"/>
  <c r="Z60" i="65"/>
  <c r="CB60" i="65" s="1"/>
  <c r="CG59" i="65"/>
  <c r="CQ59" i="65"/>
  <c r="CL59" i="65"/>
  <c r="AR24" i="65"/>
  <c r="BB24" i="65"/>
  <c r="AW24" i="65"/>
  <c r="CY23" i="65"/>
  <c r="DI23" i="65" s="1"/>
  <c r="DD23" i="65"/>
  <c r="DN23" i="65" s="1"/>
  <c r="AB26" i="65"/>
  <c r="CD26" i="65" s="1"/>
  <c r="AG26" i="65"/>
  <c r="FU26" i="65"/>
  <c r="FT26" i="65"/>
  <c r="FS26" i="65"/>
  <c r="CI25" i="65"/>
  <c r="CN25" i="65"/>
  <c r="CS25" i="65"/>
  <c r="DS59" i="65"/>
  <c r="DX59" i="65"/>
  <c r="AK59" i="65"/>
  <c r="BI22" i="65"/>
  <c r="BS22" i="65" s="1"/>
  <c r="BD22" i="65"/>
  <c r="BN22" i="65" s="1"/>
  <c r="AP23" i="65"/>
  <c r="AZ23" i="65"/>
  <c r="AU23" i="65"/>
  <c r="DZ25" i="65"/>
  <c r="DU25" i="65"/>
  <c r="AM25" i="65"/>
  <c r="AA27" i="65"/>
  <c r="CC27" i="65" s="1"/>
  <c r="AF27" i="65"/>
  <c r="FM26" i="65"/>
  <c r="FN26" i="65"/>
  <c r="FL26" i="65"/>
  <c r="AC25" i="65"/>
  <c r="CE25" i="65" s="1"/>
  <c r="AH25" i="65"/>
  <c r="BL23" i="65"/>
  <c r="BV23" i="65" s="1"/>
  <c r="BG23" i="65"/>
  <c r="CJ24" i="65"/>
  <c r="CT24" i="65"/>
  <c r="CO24" i="65"/>
  <c r="AK25" i="65"/>
  <c r="DS25" i="65"/>
  <c r="DX25" i="65"/>
  <c r="AA26" i="65"/>
  <c r="CC26" i="65" s="1"/>
  <c r="AF26" i="65"/>
  <c r="CG25" i="65"/>
  <c r="CQ25" i="65"/>
  <c r="CL25" i="65"/>
  <c r="BA24" i="65"/>
  <c r="AQ24" i="65"/>
  <c r="AV24" i="65"/>
  <c r="EA24" i="65"/>
  <c r="AN24" i="65"/>
  <c r="DV24" i="65"/>
  <c r="BF23" i="65"/>
  <c r="BP23" i="65" s="1"/>
  <c r="BK23" i="65"/>
  <c r="BU23" i="65" s="1"/>
  <c r="BQ23" i="65"/>
  <c r="W27" i="65"/>
  <c r="T26" i="65"/>
  <c r="P27" i="65"/>
  <c r="K27" i="65"/>
  <c r="U26" i="65"/>
  <c r="DH24" i="65"/>
  <c r="DM24" i="65"/>
  <c r="O27" i="65"/>
  <c r="J27" i="65"/>
  <c r="T27" i="65" s="1"/>
  <c r="K62" i="65"/>
  <c r="P62" i="65"/>
  <c r="EV22" i="65"/>
  <c r="EX24" i="65"/>
  <c r="FA22" i="65"/>
  <c r="EZ22" i="65"/>
  <c r="EV23" i="65"/>
  <c r="Q28" i="65"/>
  <c r="L28" i="65"/>
  <c r="FC24" i="65"/>
  <c r="S27" i="65"/>
  <c r="N27" i="65"/>
  <c r="X27" i="65" s="1"/>
  <c r="FA23" i="65"/>
  <c r="FE22" i="65"/>
  <c r="M28" i="65"/>
  <c r="R28" i="65"/>
  <c r="FR27" i="65"/>
  <c r="FK27" i="65"/>
  <c r="D28" i="65"/>
  <c r="X26" i="65"/>
  <c r="U61" i="65"/>
  <c r="C35" i="63"/>
  <c r="C64" i="63" l="1"/>
  <c r="V28" i="65"/>
  <c r="FE23" i="65"/>
  <c r="BG24" i="65"/>
  <c r="BL24" i="65"/>
  <c r="AC27" i="65"/>
  <c r="CE27" i="65" s="1"/>
  <c r="AH27" i="65"/>
  <c r="AO24" i="65"/>
  <c r="AY24" i="65"/>
  <c r="ER59" i="65"/>
  <c r="EM59" i="65"/>
  <c r="EG24" i="65"/>
  <c r="EQ24" i="65" s="1"/>
  <c r="EB24" i="65"/>
  <c r="EL24" i="65" s="1"/>
  <c r="FT27" i="65"/>
  <c r="FU27" i="65"/>
  <c r="FS27" i="65"/>
  <c r="CO25" i="65"/>
  <c r="CT25" i="65"/>
  <c r="CJ25" i="65"/>
  <c r="EC59" i="65"/>
  <c r="EH59" i="65"/>
  <c r="CV59" i="65"/>
  <c r="DA59" i="65"/>
  <c r="EK24" i="65"/>
  <c r="EU24" i="65" s="1"/>
  <c r="EF24" i="65"/>
  <c r="EP24" i="65" s="1"/>
  <c r="AP24" i="65"/>
  <c r="AZ24" i="65"/>
  <c r="AU24" i="65"/>
  <c r="CK25" i="65"/>
  <c r="CF25" i="65"/>
  <c r="CP25" i="65"/>
  <c r="CZ24" i="65"/>
  <c r="DJ24" i="65" s="1"/>
  <c r="CU24" i="65"/>
  <c r="DE24" i="65" s="1"/>
  <c r="AU25" i="65"/>
  <c r="AZ25" i="65"/>
  <c r="AP25" i="65"/>
  <c r="AP59" i="65"/>
  <c r="AZ59" i="65"/>
  <c r="AU59" i="65"/>
  <c r="AK60" i="65"/>
  <c r="DX60" i="65"/>
  <c r="DS60" i="65"/>
  <c r="EC24" i="65"/>
  <c r="EM24" i="65" s="1"/>
  <c r="EH24" i="65"/>
  <c r="ER24" i="65" s="1"/>
  <c r="DR25" i="65"/>
  <c r="DW25" i="65"/>
  <c r="AJ25" i="65"/>
  <c r="BJ23" i="65"/>
  <c r="BT23" i="65" s="1"/>
  <c r="BE23" i="65"/>
  <c r="BO23" i="65" s="1"/>
  <c r="BF24" i="65"/>
  <c r="BP24" i="65" s="1"/>
  <c r="BK24" i="65"/>
  <c r="BU24" i="65" s="1"/>
  <c r="AD26" i="65"/>
  <c r="Y26" i="65"/>
  <c r="CA26" i="65" s="1"/>
  <c r="CX25" i="65"/>
  <c r="DC25" i="65"/>
  <c r="CV25" i="65"/>
  <c r="DF25" i="65" s="1"/>
  <c r="DA25" i="65"/>
  <c r="DK25" i="65" s="1"/>
  <c r="AL27" i="65"/>
  <c r="DY27" i="65"/>
  <c r="DT27" i="65"/>
  <c r="AV25" i="65"/>
  <c r="BA25" i="65"/>
  <c r="AQ25" i="65"/>
  <c r="CG60" i="65"/>
  <c r="CQ60" i="65"/>
  <c r="CL60" i="65"/>
  <c r="Z61" i="65"/>
  <c r="CB61" i="65" s="1"/>
  <c r="AE61" i="65"/>
  <c r="DY26" i="65"/>
  <c r="DT26" i="65"/>
  <c r="AL26" i="65"/>
  <c r="CM27" i="65"/>
  <c r="CH27" i="65"/>
  <c r="CR27" i="65"/>
  <c r="ED25" i="65"/>
  <c r="EN25" i="65" s="1"/>
  <c r="EI25" i="65"/>
  <c r="ES25" i="65" s="1"/>
  <c r="BH23" i="65"/>
  <c r="BR23" i="65" s="1"/>
  <c r="BM23" i="65"/>
  <c r="BW23" i="65" s="1"/>
  <c r="CY24" i="65"/>
  <c r="DI24" i="65" s="1"/>
  <c r="DD24" i="65"/>
  <c r="DN24" i="65" s="1"/>
  <c r="AE26" i="65"/>
  <c r="Z26" i="65"/>
  <c r="CB26" i="65" s="1"/>
  <c r="AD27" i="65"/>
  <c r="Y27" i="65"/>
  <c r="CA27" i="65" s="1"/>
  <c r="AH26" i="65"/>
  <c r="AC26" i="65"/>
  <c r="CE26" i="65" s="1"/>
  <c r="EW23" i="65"/>
  <c r="CH26" i="65"/>
  <c r="CM26" i="65"/>
  <c r="CR26" i="65"/>
  <c r="AR25" i="65"/>
  <c r="BB25" i="65"/>
  <c r="AW25" i="65"/>
  <c r="CW25" i="65"/>
  <c r="DG25" i="65" s="1"/>
  <c r="DB25" i="65"/>
  <c r="DL25" i="65" s="1"/>
  <c r="AS24" i="65"/>
  <c r="BC24" i="65"/>
  <c r="AX24" i="65"/>
  <c r="AN25" i="65"/>
  <c r="EA25" i="65"/>
  <c r="DV25" i="65"/>
  <c r="AF28" i="65"/>
  <c r="AA28" i="65"/>
  <c r="CC28" i="65" s="1"/>
  <c r="FB23" i="65"/>
  <c r="EJ25" i="65"/>
  <c r="ET25" i="65" s="1"/>
  <c r="EE25" i="65"/>
  <c r="EO25" i="65" s="1"/>
  <c r="AM26" i="65"/>
  <c r="DU26" i="65"/>
  <c r="DZ26" i="65"/>
  <c r="CV24" i="65"/>
  <c r="DF24" i="65" s="1"/>
  <c r="DA24" i="65"/>
  <c r="DK24" i="65" s="1"/>
  <c r="FL27" i="65"/>
  <c r="FN27" i="65"/>
  <c r="FM27" i="65"/>
  <c r="AB27" i="65"/>
  <c r="CD27" i="65" s="1"/>
  <c r="AG27" i="65"/>
  <c r="EH25" i="65"/>
  <c r="ER25" i="65" s="1"/>
  <c r="EC25" i="65"/>
  <c r="EM25" i="65" s="1"/>
  <c r="CN26" i="65"/>
  <c r="CS26" i="65"/>
  <c r="CI26" i="65"/>
  <c r="U27" i="65"/>
  <c r="DM25" i="65"/>
  <c r="DH25" i="65"/>
  <c r="P28" i="65"/>
  <c r="K28" i="65"/>
  <c r="M29" i="65"/>
  <c r="R29" i="65"/>
  <c r="U62" i="65"/>
  <c r="P63" i="65"/>
  <c r="K63" i="65"/>
  <c r="W28" i="65"/>
  <c r="EY24" i="65"/>
  <c r="FD24" i="65"/>
  <c r="BV24" i="65"/>
  <c r="BQ24" i="65"/>
  <c r="EZ24" i="65"/>
  <c r="O28" i="65"/>
  <c r="J28" i="65"/>
  <c r="FK28" i="65"/>
  <c r="D29" i="65"/>
  <c r="FR28" i="65"/>
  <c r="N28" i="65"/>
  <c r="S28" i="65"/>
  <c r="L29" i="65"/>
  <c r="Q29" i="65"/>
  <c r="C36" i="63"/>
  <c r="C65" i="63" l="1"/>
  <c r="EX25" i="65"/>
  <c r="FD25" i="65"/>
  <c r="EW25" i="65"/>
  <c r="FB25" i="65"/>
  <c r="CZ25" i="65"/>
  <c r="CU25" i="65"/>
  <c r="EB25" i="65"/>
  <c r="EL25" i="65" s="1"/>
  <c r="EG25" i="65"/>
  <c r="EQ25" i="65" s="1"/>
  <c r="EI27" i="65"/>
  <c r="ES27" i="65" s="1"/>
  <c r="ED27" i="65"/>
  <c r="EN27" i="65" s="1"/>
  <c r="AQ27" i="65"/>
  <c r="BA27" i="65"/>
  <c r="AV27" i="65"/>
  <c r="EH60" i="65"/>
  <c r="EC60" i="65"/>
  <c r="BE24" i="65"/>
  <c r="BO24" i="65" s="1"/>
  <c r="BJ24" i="65"/>
  <c r="BT24" i="65" s="1"/>
  <c r="BL25" i="65"/>
  <c r="BV25" i="65" s="1"/>
  <c r="BG25" i="65"/>
  <c r="CW27" i="65"/>
  <c r="DB27" i="65"/>
  <c r="EM60" i="65"/>
  <c r="ER60" i="65"/>
  <c r="AP60" i="65"/>
  <c r="AU60" i="65"/>
  <c r="AZ60" i="65"/>
  <c r="BA26" i="65"/>
  <c r="AQ26" i="65"/>
  <c r="AV26" i="65"/>
  <c r="BI24" i="65"/>
  <c r="BS24" i="65" s="1"/>
  <c r="BD24" i="65"/>
  <c r="BN24" i="65" s="1"/>
  <c r="EJ26" i="65"/>
  <c r="ET26" i="65" s="1"/>
  <c r="EE26" i="65"/>
  <c r="EO26" i="65" s="1"/>
  <c r="CT26" i="65"/>
  <c r="CO26" i="65"/>
  <c r="CJ26" i="65"/>
  <c r="EI26" i="65"/>
  <c r="ES26" i="65" s="1"/>
  <c r="ED26" i="65"/>
  <c r="EN26" i="65" s="1"/>
  <c r="EA27" i="65"/>
  <c r="DV27" i="65"/>
  <c r="AN27" i="65"/>
  <c r="Z27" i="65"/>
  <c r="CB27" i="65" s="1"/>
  <c r="AE27" i="65"/>
  <c r="EA26" i="65"/>
  <c r="AN26" i="65"/>
  <c r="DV26" i="65"/>
  <c r="CF26" i="65"/>
  <c r="CP26" i="65"/>
  <c r="CK26" i="65"/>
  <c r="BE59" i="65"/>
  <c r="BJ59" i="65"/>
  <c r="CO27" i="65"/>
  <c r="CT27" i="65"/>
  <c r="CJ27" i="65"/>
  <c r="AE62" i="65"/>
  <c r="Z62" i="65"/>
  <c r="CB62" i="65" s="1"/>
  <c r="CW26" i="65"/>
  <c r="DG26" i="65" s="1"/>
  <c r="DB26" i="65"/>
  <c r="DL26" i="65" s="1"/>
  <c r="DY28" i="65"/>
  <c r="AL28" i="65"/>
  <c r="DT28" i="65"/>
  <c r="EV24" i="65"/>
  <c r="EW24" i="65"/>
  <c r="DZ27" i="65"/>
  <c r="AM27" i="65"/>
  <c r="DU27" i="65"/>
  <c r="CP27" i="65"/>
  <c r="CK27" i="65"/>
  <c r="CF27" i="65"/>
  <c r="AK61" i="65"/>
  <c r="DX61" i="65"/>
  <c r="DS61" i="65"/>
  <c r="AJ26" i="65"/>
  <c r="DW26" i="65"/>
  <c r="DR26" i="65"/>
  <c r="BJ25" i="65"/>
  <c r="BT25" i="65" s="1"/>
  <c r="BE25" i="65"/>
  <c r="BO25" i="65" s="1"/>
  <c r="FB24" i="65"/>
  <c r="CN27" i="65"/>
  <c r="CI27" i="65"/>
  <c r="CS27" i="65"/>
  <c r="AS25" i="65"/>
  <c r="BC25" i="65"/>
  <c r="AX25" i="65"/>
  <c r="DR27" i="65"/>
  <c r="AJ27" i="65"/>
  <c r="DW27" i="65"/>
  <c r="CQ61" i="65"/>
  <c r="CL61" i="65"/>
  <c r="CG61" i="65"/>
  <c r="CY25" i="65"/>
  <c r="DI25" i="65" s="1"/>
  <c r="DD25" i="65"/>
  <c r="DN25" i="65" s="1"/>
  <c r="CH28" i="65"/>
  <c r="CR28" i="65"/>
  <c r="CM28" i="65"/>
  <c r="FA24" i="65"/>
  <c r="CQ26" i="65"/>
  <c r="CL26" i="65"/>
  <c r="CG26" i="65"/>
  <c r="BB26" i="65"/>
  <c r="AR26" i="65"/>
  <c r="AW26" i="65"/>
  <c r="EK25" i="65"/>
  <c r="EU25" i="65" s="1"/>
  <c r="EF25" i="65"/>
  <c r="EP25" i="65" s="1"/>
  <c r="T28" i="65"/>
  <c r="FE24" i="65"/>
  <c r="AK26" i="65"/>
  <c r="DS26" i="65"/>
  <c r="DX26" i="65"/>
  <c r="CX26" i="65"/>
  <c r="DH26" i="65" s="1"/>
  <c r="DC26" i="65"/>
  <c r="DM26" i="65" s="1"/>
  <c r="FU28" i="65"/>
  <c r="FS28" i="65"/>
  <c r="FT28" i="65"/>
  <c r="FM28" i="65"/>
  <c r="FN28" i="65"/>
  <c r="FL28" i="65"/>
  <c r="AB28" i="65"/>
  <c r="CD28" i="65" s="1"/>
  <c r="AG28" i="65"/>
  <c r="BM24" i="65"/>
  <c r="BW24" i="65" s="1"/>
  <c r="BH24" i="65"/>
  <c r="BR24" i="65" s="1"/>
  <c r="DA60" i="65"/>
  <c r="CV60" i="65"/>
  <c r="EY25" i="65"/>
  <c r="FC25" i="65"/>
  <c r="BF25" i="65"/>
  <c r="BP25" i="65" s="1"/>
  <c r="BK25" i="65"/>
  <c r="BU25" i="65" s="1"/>
  <c r="AO25" i="65"/>
  <c r="AT25" i="65"/>
  <c r="AY25" i="65"/>
  <c r="U28" i="65"/>
  <c r="BQ25" i="65"/>
  <c r="P29" i="65"/>
  <c r="K29" i="65"/>
  <c r="U29" i="65" s="1"/>
  <c r="FC26" i="65"/>
  <c r="FK29" i="65"/>
  <c r="D30" i="65"/>
  <c r="FR29" i="65"/>
  <c r="EX26" i="65"/>
  <c r="J29" i="65"/>
  <c r="O29" i="65"/>
  <c r="R30" i="65"/>
  <c r="M30" i="65"/>
  <c r="V29" i="65"/>
  <c r="N29" i="65"/>
  <c r="S29" i="65"/>
  <c r="W29" i="65"/>
  <c r="Q30" i="65"/>
  <c r="L30" i="65"/>
  <c r="X28" i="65"/>
  <c r="U63" i="65"/>
  <c r="DJ25" i="65"/>
  <c r="DE25" i="65"/>
  <c r="FE25" i="65"/>
  <c r="K64" i="65"/>
  <c r="P64" i="65"/>
  <c r="DG27" i="65"/>
  <c r="DL27" i="65"/>
  <c r="C37" i="63"/>
  <c r="C66" i="63" l="1"/>
  <c r="EY26" i="65"/>
  <c r="DC27" i="65"/>
  <c r="DM27" i="65" s="1"/>
  <c r="CX27" i="65"/>
  <c r="DH27" i="65" s="1"/>
  <c r="CZ26" i="65"/>
  <c r="DJ26" i="65" s="1"/>
  <c r="CU26" i="65"/>
  <c r="DE26" i="65" s="1"/>
  <c r="EF26" i="65"/>
  <c r="EP26" i="65" s="1"/>
  <c r="EK26" i="65"/>
  <c r="EU26" i="65" s="1"/>
  <c r="EI28" i="65"/>
  <c r="ES28" i="65" s="1"/>
  <c r="ED28" i="65"/>
  <c r="EN28" i="65" s="1"/>
  <c r="AS26" i="65"/>
  <c r="BC26" i="65"/>
  <c r="AX26" i="65"/>
  <c r="AQ28" i="65"/>
  <c r="AV28" i="65"/>
  <c r="BA28" i="65"/>
  <c r="BK26" i="65"/>
  <c r="BU26" i="65" s="1"/>
  <c r="BF26" i="65"/>
  <c r="BP26" i="65" s="1"/>
  <c r="EG26" i="65"/>
  <c r="EQ26" i="65" s="1"/>
  <c r="EB26" i="65"/>
  <c r="EL26" i="65" s="1"/>
  <c r="EV26" i="65" s="1"/>
  <c r="DX27" i="65"/>
  <c r="AK27" i="65"/>
  <c r="DS27" i="65"/>
  <c r="BF27" i="65"/>
  <c r="BP27" i="65" s="1"/>
  <c r="BK27" i="65"/>
  <c r="BU27" i="65" s="1"/>
  <c r="CG27" i="65"/>
  <c r="CL27" i="65"/>
  <c r="CQ27" i="65"/>
  <c r="BC27" i="65"/>
  <c r="AS27" i="65"/>
  <c r="AX27" i="65"/>
  <c r="AP26" i="65"/>
  <c r="AZ26" i="65"/>
  <c r="AU26" i="65"/>
  <c r="EH61" i="65"/>
  <c r="EC61" i="65"/>
  <c r="CL62" i="65"/>
  <c r="CQ62" i="65"/>
  <c r="CG62" i="65"/>
  <c r="EF27" i="65"/>
  <c r="EP27" i="65" s="1"/>
  <c r="EK27" i="65"/>
  <c r="EU27" i="65" s="1"/>
  <c r="BJ60" i="65"/>
  <c r="BE60" i="65"/>
  <c r="BD25" i="65"/>
  <c r="BN25" i="65" s="1"/>
  <c r="BI25" i="65"/>
  <c r="BS25" i="65" s="1"/>
  <c r="DB28" i="65"/>
  <c r="DL28" i="65" s="1"/>
  <c r="CW28" i="65"/>
  <c r="DG28" i="65" s="1"/>
  <c r="EM61" i="65"/>
  <c r="ER61" i="65"/>
  <c r="DX62" i="65"/>
  <c r="DS62" i="65"/>
  <c r="AK62" i="65"/>
  <c r="EC26" i="65"/>
  <c r="EM26" i="65" s="1"/>
  <c r="EH26" i="65"/>
  <c r="ER26" i="65" s="1"/>
  <c r="FB26" i="65" s="1"/>
  <c r="AD28" i="65"/>
  <c r="Y28" i="65"/>
  <c r="CA28" i="65" s="1"/>
  <c r="AO27" i="65"/>
  <c r="AY27" i="65"/>
  <c r="AT27" i="65"/>
  <c r="AP61" i="65"/>
  <c r="AZ61" i="65"/>
  <c r="AU61" i="65"/>
  <c r="CY27" i="65"/>
  <c r="DI27" i="65" s="1"/>
  <c r="DD27" i="65"/>
  <c r="DN27" i="65" s="1"/>
  <c r="Z63" i="65"/>
  <c r="CB63" i="65" s="1"/>
  <c r="AE63" i="65"/>
  <c r="BL26" i="65"/>
  <c r="BV26" i="65" s="1"/>
  <c r="BG26" i="65"/>
  <c r="BQ26" i="65" s="1"/>
  <c r="EG27" i="65"/>
  <c r="EQ27" i="65" s="1"/>
  <c r="EB27" i="65"/>
  <c r="EL27" i="65" s="1"/>
  <c r="CU27" i="65"/>
  <c r="CZ27" i="65"/>
  <c r="FD26" i="65"/>
  <c r="EZ25" i="65"/>
  <c r="AH28" i="65"/>
  <c r="AC28" i="65"/>
  <c r="CE28" i="65" s="1"/>
  <c r="Z28" i="65"/>
  <c r="CB28" i="65" s="1"/>
  <c r="AE28" i="65"/>
  <c r="DD26" i="65"/>
  <c r="DN26" i="65" s="1"/>
  <c r="CY26" i="65"/>
  <c r="DI26" i="65" s="1"/>
  <c r="AE29" i="65"/>
  <c r="Z29" i="65"/>
  <c r="CB29" i="65" s="1"/>
  <c r="AM28" i="65"/>
  <c r="DZ28" i="65"/>
  <c r="DU28" i="65"/>
  <c r="CV26" i="65"/>
  <c r="DF26" i="65" s="1"/>
  <c r="DA26" i="65"/>
  <c r="DK26" i="65" s="1"/>
  <c r="AA29" i="65"/>
  <c r="CC29" i="65" s="1"/>
  <c r="AF29" i="65"/>
  <c r="AY26" i="65"/>
  <c r="AO26" i="65"/>
  <c r="AT26" i="65"/>
  <c r="CN28" i="65"/>
  <c r="CS28" i="65"/>
  <c r="CI28" i="65"/>
  <c r="AG29" i="65"/>
  <c r="AB29" i="65"/>
  <c r="CD29" i="65" s="1"/>
  <c r="FT29" i="65"/>
  <c r="FU29" i="65"/>
  <c r="FS29" i="65"/>
  <c r="BM25" i="65"/>
  <c r="BW25" i="65" s="1"/>
  <c r="BH25" i="65"/>
  <c r="BR25" i="65" s="1"/>
  <c r="EJ27" i="65"/>
  <c r="ET27" i="65" s="1"/>
  <c r="EE27" i="65"/>
  <c r="EO27" i="65" s="1"/>
  <c r="FM29" i="65"/>
  <c r="FN29" i="65"/>
  <c r="FL29" i="65"/>
  <c r="CV61" i="65"/>
  <c r="DA61" i="65"/>
  <c r="AR27" i="65"/>
  <c r="BB27" i="65"/>
  <c r="AW27" i="65"/>
  <c r="V30" i="65"/>
  <c r="W30" i="65"/>
  <c r="U64" i="65"/>
  <c r="K30" i="65"/>
  <c r="P30" i="65"/>
  <c r="EW26" i="65"/>
  <c r="D31" i="65"/>
  <c r="FR30" i="65"/>
  <c r="FK30" i="65"/>
  <c r="DE27" i="65"/>
  <c r="DJ27" i="65"/>
  <c r="J30" i="65"/>
  <c r="O30" i="65"/>
  <c r="T29" i="65"/>
  <c r="FA26" i="65"/>
  <c r="FA25" i="65"/>
  <c r="EV25" i="65"/>
  <c r="S30" i="65"/>
  <c r="N30" i="65"/>
  <c r="P65" i="65"/>
  <c r="K65" i="65"/>
  <c r="U65" i="65" s="1"/>
  <c r="Q31" i="65"/>
  <c r="L31" i="65"/>
  <c r="V31" i="65" s="1"/>
  <c r="R31" i="65"/>
  <c r="M31" i="65"/>
  <c r="EX27" i="65"/>
  <c r="X29" i="65"/>
  <c r="FC27" i="65"/>
  <c r="C38" i="63"/>
  <c r="FD27" i="65" l="1"/>
  <c r="C67" i="63"/>
  <c r="BE26" i="65"/>
  <c r="BJ26" i="65"/>
  <c r="Y29" i="65"/>
  <c r="CA29" i="65" s="1"/>
  <c r="AD29" i="65"/>
  <c r="BM27" i="65"/>
  <c r="BW27" i="65" s="1"/>
  <c r="BH27" i="65"/>
  <c r="BR27" i="65" s="1"/>
  <c r="BK28" i="65"/>
  <c r="BF28" i="65"/>
  <c r="BP28" i="65" s="1"/>
  <c r="AM29" i="65"/>
  <c r="DZ29" i="65"/>
  <c r="DU29" i="65"/>
  <c r="CL28" i="65"/>
  <c r="CQ28" i="65"/>
  <c r="CG28" i="65"/>
  <c r="CT28" i="65"/>
  <c r="CO28" i="65"/>
  <c r="CJ28" i="65"/>
  <c r="BE61" i="65"/>
  <c r="BJ61" i="65"/>
  <c r="DC28" i="65"/>
  <c r="CX28" i="65"/>
  <c r="DH28" i="65" s="1"/>
  <c r="EA28" i="65"/>
  <c r="DV28" i="65"/>
  <c r="AN28" i="65"/>
  <c r="BM26" i="65"/>
  <c r="BW26" i="65" s="1"/>
  <c r="BH26" i="65"/>
  <c r="BR26" i="65" s="1"/>
  <c r="BL27" i="65"/>
  <c r="BV27" i="65" s="1"/>
  <c r="BG27" i="65"/>
  <c r="BQ27" i="65" s="1"/>
  <c r="DA27" i="65"/>
  <c r="DK27" i="65" s="1"/>
  <c r="CV27" i="65"/>
  <c r="DF27" i="65" s="1"/>
  <c r="AK28" i="65"/>
  <c r="DX28" i="65"/>
  <c r="DS28" i="65"/>
  <c r="BD27" i="65"/>
  <c r="BI27" i="65"/>
  <c r="BS27" i="65" s="1"/>
  <c r="CF28" i="65"/>
  <c r="CP28" i="65"/>
  <c r="CK28" i="65"/>
  <c r="DY29" i="65"/>
  <c r="DT29" i="65"/>
  <c r="AL29" i="65"/>
  <c r="DW28" i="65"/>
  <c r="DR28" i="65"/>
  <c r="AJ28" i="65"/>
  <c r="CV62" i="65"/>
  <c r="DA62" i="65"/>
  <c r="EH27" i="65"/>
  <c r="EC27" i="65"/>
  <c r="BD26" i="65"/>
  <c r="BN26" i="65" s="1"/>
  <c r="BI26" i="65"/>
  <c r="BS26" i="65" s="1"/>
  <c r="AZ27" i="65"/>
  <c r="AP27" i="65"/>
  <c r="AU27" i="65"/>
  <c r="EE28" i="65"/>
  <c r="EO28" i="65" s="1"/>
  <c r="EJ28" i="65"/>
  <c r="ET28" i="65" s="1"/>
  <c r="FM30" i="65"/>
  <c r="FN30" i="65"/>
  <c r="FL30" i="65"/>
  <c r="Z64" i="65"/>
  <c r="CB64" i="65" s="1"/>
  <c r="AE64" i="65"/>
  <c r="AP62" i="65"/>
  <c r="AU62" i="65"/>
  <c r="AZ62" i="65"/>
  <c r="Z65" i="65"/>
  <c r="CB65" i="65" s="1"/>
  <c r="AE65" i="65"/>
  <c r="CM29" i="65"/>
  <c r="CH29" i="65"/>
  <c r="CR29" i="65"/>
  <c r="AR28" i="65"/>
  <c r="AW28" i="65"/>
  <c r="BB28" i="65"/>
  <c r="EH62" i="65"/>
  <c r="EC62" i="65"/>
  <c r="FS30" i="65"/>
  <c r="FU30" i="65"/>
  <c r="FT30" i="65"/>
  <c r="AH29" i="65"/>
  <c r="AC29" i="65"/>
  <c r="CE29" i="65" s="1"/>
  <c r="EY27" i="65"/>
  <c r="AG30" i="65"/>
  <c r="AB30" i="65"/>
  <c r="CD30" i="65" s="1"/>
  <c r="CG29" i="65"/>
  <c r="CQ29" i="65"/>
  <c r="CL29" i="65"/>
  <c r="DS63" i="65"/>
  <c r="AK63" i="65"/>
  <c r="DX63" i="65"/>
  <c r="ER62" i="65"/>
  <c r="EM62" i="65"/>
  <c r="AF31" i="65"/>
  <c r="AA31" i="65"/>
  <c r="CC31" i="65" s="1"/>
  <c r="AF30" i="65"/>
  <c r="AA30" i="65"/>
  <c r="CC30" i="65" s="1"/>
  <c r="CS29" i="65"/>
  <c r="CI29" i="65"/>
  <c r="CN29" i="65"/>
  <c r="DX29" i="65"/>
  <c r="DS29" i="65"/>
  <c r="AK29" i="65"/>
  <c r="CL63" i="65"/>
  <c r="CQ63" i="65"/>
  <c r="CG63" i="65"/>
  <c r="W31" i="65"/>
  <c r="X30" i="65"/>
  <c r="BO26" i="65"/>
  <c r="BT26" i="65"/>
  <c r="P31" i="65"/>
  <c r="K31" i="65"/>
  <c r="U30" i="65"/>
  <c r="O31" i="65"/>
  <c r="J31" i="65"/>
  <c r="T30" i="65"/>
  <c r="FE27" i="65"/>
  <c r="EV27" i="65"/>
  <c r="S31" i="65"/>
  <c r="N31" i="65"/>
  <c r="FC28" i="65"/>
  <c r="D32" i="65"/>
  <c r="FR31" i="65"/>
  <c r="FK31" i="65"/>
  <c r="BU28" i="65"/>
  <c r="FA27" i="65"/>
  <c r="EZ26" i="65"/>
  <c r="BN27" i="65"/>
  <c r="EX28" i="65"/>
  <c r="R32" i="65"/>
  <c r="M32" i="65"/>
  <c r="P66" i="65"/>
  <c r="K66" i="65"/>
  <c r="DM28" i="65"/>
  <c r="FE26" i="65"/>
  <c r="EZ27" i="65"/>
  <c r="Q32" i="65"/>
  <c r="L32" i="65"/>
  <c r="C39" i="63"/>
  <c r="T31" i="65" l="1"/>
  <c r="C68" i="63"/>
  <c r="AK64" i="65"/>
  <c r="DX64" i="65"/>
  <c r="DS64" i="65"/>
  <c r="AO28" i="65"/>
  <c r="AT28" i="65"/>
  <c r="AY28" i="65"/>
  <c r="EG28" i="65"/>
  <c r="EQ28" i="65" s="1"/>
  <c r="FA28" i="65" s="1"/>
  <c r="EB28" i="65"/>
  <c r="EL28" i="65" s="1"/>
  <c r="EJ29" i="65"/>
  <c r="ET29" i="65" s="1"/>
  <c r="EE29" i="65"/>
  <c r="EO29" i="65" s="1"/>
  <c r="AQ29" i="65"/>
  <c r="BA29" i="65"/>
  <c r="AV29" i="65"/>
  <c r="AR29" i="65"/>
  <c r="BB29" i="65"/>
  <c r="AW29" i="65"/>
  <c r="CG64" i="65"/>
  <c r="CQ64" i="65"/>
  <c r="CL64" i="65"/>
  <c r="AD30" i="65"/>
  <c r="Y30" i="65"/>
  <c r="CA30" i="65" s="1"/>
  <c r="ED29" i="65"/>
  <c r="EN29" i="65" s="1"/>
  <c r="EI29" i="65"/>
  <c r="ES29" i="65" s="1"/>
  <c r="AS28" i="65"/>
  <c r="AX28" i="65"/>
  <c r="BC28" i="65"/>
  <c r="EK28" i="65"/>
  <c r="EU28" i="65" s="1"/>
  <c r="EF28" i="65"/>
  <c r="EP28" i="65" s="1"/>
  <c r="Y31" i="65"/>
  <c r="CA31" i="65" s="1"/>
  <c r="AD31" i="65"/>
  <c r="BG28" i="65"/>
  <c r="BQ28" i="65" s="1"/>
  <c r="BL28" i="65"/>
  <c r="BV28" i="65" s="1"/>
  <c r="BJ27" i="65"/>
  <c r="BT27" i="65" s="1"/>
  <c r="BE27" i="65"/>
  <c r="BO27" i="65" s="1"/>
  <c r="CZ28" i="65"/>
  <c r="DJ28" i="65" s="1"/>
  <c r="CU28" i="65"/>
  <c r="DE28" i="65" s="1"/>
  <c r="AJ29" i="65"/>
  <c r="DR29" i="65"/>
  <c r="DW29" i="65"/>
  <c r="AP29" i="65"/>
  <c r="AZ29" i="65"/>
  <c r="AU29" i="65"/>
  <c r="DB29" i="65"/>
  <c r="DL29" i="65" s="1"/>
  <c r="CW29" i="65"/>
  <c r="DG29" i="65" s="1"/>
  <c r="CK29" i="65"/>
  <c r="CF29" i="65"/>
  <c r="CP29" i="65"/>
  <c r="DY30" i="65"/>
  <c r="DT30" i="65"/>
  <c r="AL30" i="65"/>
  <c r="EH63" i="65"/>
  <c r="EC63" i="65"/>
  <c r="EH29" i="65"/>
  <c r="ER29" i="65" s="1"/>
  <c r="FB29" i="65" s="1"/>
  <c r="EC29" i="65"/>
  <c r="EM29" i="65" s="1"/>
  <c r="DA29" i="65"/>
  <c r="DK29" i="65" s="1"/>
  <c r="CV29" i="65"/>
  <c r="DF29" i="65" s="1"/>
  <c r="CM31" i="65"/>
  <c r="CH31" i="65"/>
  <c r="CR31" i="65"/>
  <c r="CV63" i="65"/>
  <c r="DA63" i="65"/>
  <c r="CI30" i="65"/>
  <c r="CN30" i="65"/>
  <c r="CS30" i="65"/>
  <c r="DX65" i="65"/>
  <c r="DS65" i="65"/>
  <c r="AK65" i="65"/>
  <c r="EH28" i="65"/>
  <c r="EC28" i="65"/>
  <c r="DD28" i="65"/>
  <c r="DN28" i="65" s="1"/>
  <c r="CY28" i="65"/>
  <c r="DI28" i="65" s="1"/>
  <c r="AG31" i="65"/>
  <c r="AB31" i="65"/>
  <c r="CD31" i="65" s="1"/>
  <c r="FN31" i="65"/>
  <c r="FM31" i="65"/>
  <c r="FL31" i="65"/>
  <c r="FU31" i="65"/>
  <c r="FS31" i="65"/>
  <c r="FT31" i="65"/>
  <c r="DU30" i="65"/>
  <c r="AM30" i="65"/>
  <c r="DZ30" i="65"/>
  <c r="CQ65" i="65"/>
  <c r="CG65" i="65"/>
  <c r="CL65" i="65"/>
  <c r="EM27" i="65"/>
  <c r="EW27" i="65" s="1"/>
  <c r="DT31" i="65"/>
  <c r="AL31" i="65"/>
  <c r="DY31" i="65"/>
  <c r="AP63" i="65"/>
  <c r="AZ63" i="65"/>
  <c r="AU63" i="65"/>
  <c r="DC29" i="65"/>
  <c r="DM29" i="65" s="1"/>
  <c r="CX29" i="65"/>
  <c r="DH29" i="65" s="1"/>
  <c r="ER27" i="65"/>
  <c r="FB27" i="65" s="1"/>
  <c r="AP28" i="65"/>
  <c r="AU28" i="65"/>
  <c r="AZ28" i="65"/>
  <c r="AH30" i="65"/>
  <c r="AC30" i="65"/>
  <c r="CE30" i="65" s="1"/>
  <c r="CT29" i="65"/>
  <c r="CJ29" i="65"/>
  <c r="CO29" i="65"/>
  <c r="CV28" i="65"/>
  <c r="DF28" i="65" s="1"/>
  <c r="DA28" i="65"/>
  <c r="DK28" i="65" s="1"/>
  <c r="EM63" i="65"/>
  <c r="ER63" i="65"/>
  <c r="AE30" i="65"/>
  <c r="Z30" i="65"/>
  <c r="CB30" i="65" s="1"/>
  <c r="CR30" i="65"/>
  <c r="CH30" i="65"/>
  <c r="CM30" i="65"/>
  <c r="DV29" i="65"/>
  <c r="AN29" i="65"/>
  <c r="EA29" i="65"/>
  <c r="BJ62" i="65"/>
  <c r="BE62" i="65"/>
  <c r="V32" i="65"/>
  <c r="U66" i="65"/>
  <c r="U31" i="65"/>
  <c r="W32" i="65"/>
  <c r="K32" i="65"/>
  <c r="P32" i="65"/>
  <c r="Q33" i="65"/>
  <c r="L33" i="65"/>
  <c r="V33" i="65" s="1"/>
  <c r="S32" i="65"/>
  <c r="N32" i="65"/>
  <c r="EY28" i="65"/>
  <c r="D33" i="65"/>
  <c r="FR32" i="65"/>
  <c r="FK32" i="65"/>
  <c r="K67" i="65"/>
  <c r="P67" i="65"/>
  <c r="R33" i="65"/>
  <c r="M33" i="65"/>
  <c r="O32" i="65"/>
  <c r="J32" i="65"/>
  <c r="FD28" i="65"/>
  <c r="X31" i="65"/>
  <c r="C40" i="63"/>
  <c r="EW29" i="65" l="1"/>
  <c r="CX30" i="65"/>
  <c r="DC30" i="65"/>
  <c r="CU29" i="65"/>
  <c r="CZ29" i="65"/>
  <c r="DR31" i="65"/>
  <c r="DW31" i="65"/>
  <c r="AJ31" i="65"/>
  <c r="BL29" i="65"/>
  <c r="BV29" i="65" s="1"/>
  <c r="BG29" i="65"/>
  <c r="BQ29" i="65" s="1"/>
  <c r="CP31" i="65"/>
  <c r="CK31" i="65"/>
  <c r="CF31" i="65"/>
  <c r="BK29" i="65"/>
  <c r="BU29" i="65" s="1"/>
  <c r="BF29" i="65"/>
  <c r="BP29" i="65" s="1"/>
  <c r="DB31" i="65"/>
  <c r="DL31" i="65" s="1"/>
  <c r="CW31" i="65"/>
  <c r="DG31" i="65" s="1"/>
  <c r="CN31" i="65"/>
  <c r="CI31" i="65"/>
  <c r="CS31" i="65"/>
  <c r="BJ63" i="65"/>
  <c r="BE63" i="65"/>
  <c r="AA32" i="65"/>
  <c r="CC32" i="65" s="1"/>
  <c r="AF32" i="65"/>
  <c r="BJ29" i="65"/>
  <c r="BT29" i="65" s="1"/>
  <c r="BE29" i="65"/>
  <c r="BO29" i="65" s="1"/>
  <c r="BM28" i="65"/>
  <c r="BW28" i="65" s="1"/>
  <c r="BH28" i="65"/>
  <c r="BR28" i="65" s="1"/>
  <c r="AE31" i="65"/>
  <c r="Z31" i="65"/>
  <c r="CB31" i="65" s="1"/>
  <c r="FN32" i="65"/>
  <c r="FM32" i="65"/>
  <c r="FL32" i="65"/>
  <c r="EB29" i="65"/>
  <c r="EL29" i="65" s="1"/>
  <c r="EG29" i="65"/>
  <c r="EQ29" i="65" s="1"/>
  <c r="EM28" i="65"/>
  <c r="EW28" i="65" s="1"/>
  <c r="AY29" i="65"/>
  <c r="AO29" i="65"/>
  <c r="AT29" i="65"/>
  <c r="CK30" i="65"/>
  <c r="CP30" i="65"/>
  <c r="CF30" i="65"/>
  <c r="AK30" i="65"/>
  <c r="DX30" i="65"/>
  <c r="DS30" i="65"/>
  <c r="AE66" i="65"/>
  <c r="Z66" i="65"/>
  <c r="CB66" i="65" s="1"/>
  <c r="FU32" i="65"/>
  <c r="FT32" i="65"/>
  <c r="FS32" i="65"/>
  <c r="BC29" i="65"/>
  <c r="AX29" i="65"/>
  <c r="AS29" i="65"/>
  <c r="DA65" i="65"/>
  <c r="CV65" i="65"/>
  <c r="ER28" i="65"/>
  <c r="FB28" i="65" s="1"/>
  <c r="DW30" i="65"/>
  <c r="DR30" i="65"/>
  <c r="AJ30" i="65"/>
  <c r="BI28" i="65"/>
  <c r="BS28" i="65" s="1"/>
  <c r="BD28" i="65"/>
  <c r="BN28" i="65" s="1"/>
  <c r="AM31" i="65"/>
  <c r="DZ31" i="65"/>
  <c r="DU31" i="65"/>
  <c r="EF29" i="65"/>
  <c r="EP29" i="65" s="1"/>
  <c r="EK29" i="65"/>
  <c r="EU29" i="65" s="1"/>
  <c r="AP65" i="65"/>
  <c r="AU65" i="65"/>
  <c r="AZ65" i="65"/>
  <c r="EC64" i="65"/>
  <c r="EH64" i="65"/>
  <c r="AB32" i="65"/>
  <c r="CD32" i="65" s="1"/>
  <c r="AG32" i="65"/>
  <c r="BJ28" i="65"/>
  <c r="BT28" i="65" s="1"/>
  <c r="BE28" i="65"/>
  <c r="BO28" i="65" s="1"/>
  <c r="EC65" i="65"/>
  <c r="EH65" i="65"/>
  <c r="AQ30" i="65"/>
  <c r="BA30" i="65"/>
  <c r="AV30" i="65"/>
  <c r="ER64" i="65"/>
  <c r="EM64" i="65"/>
  <c r="EI31" i="65"/>
  <c r="ES31" i="65" s="1"/>
  <c r="ED31" i="65"/>
  <c r="EN31" i="65" s="1"/>
  <c r="CJ30" i="65"/>
  <c r="CT30" i="65"/>
  <c r="CO30" i="65"/>
  <c r="AA33" i="65"/>
  <c r="CC33" i="65" s="1"/>
  <c r="AF33" i="65"/>
  <c r="DB30" i="65"/>
  <c r="DL30" i="65" s="1"/>
  <c r="CW30" i="65"/>
  <c r="DG30" i="65" s="1"/>
  <c r="AR30" i="65"/>
  <c r="BB30" i="65"/>
  <c r="AW30" i="65"/>
  <c r="EM65" i="65"/>
  <c r="ER65" i="65"/>
  <c r="EI30" i="65"/>
  <c r="ES30" i="65" s="1"/>
  <c r="ED30" i="65"/>
  <c r="EN30" i="65" s="1"/>
  <c r="DA64" i="65"/>
  <c r="CV64" i="65"/>
  <c r="AP64" i="65"/>
  <c r="AZ64" i="65"/>
  <c r="AU64" i="65"/>
  <c r="AQ31" i="65"/>
  <c r="AV31" i="65"/>
  <c r="BA31" i="65"/>
  <c r="EA30" i="65"/>
  <c r="DV30" i="65"/>
  <c r="AN30" i="65"/>
  <c r="EE30" i="65"/>
  <c r="EO30" i="65" s="1"/>
  <c r="EJ30" i="65"/>
  <c r="ET30" i="65" s="1"/>
  <c r="DM30" i="65"/>
  <c r="DD29" i="65"/>
  <c r="DN29" i="65" s="1"/>
  <c r="CY29" i="65"/>
  <c r="AH31" i="65"/>
  <c r="AC31" i="65"/>
  <c r="CE31" i="65" s="1"/>
  <c r="EV28" i="65"/>
  <c r="CL30" i="65"/>
  <c r="CQ30" i="65"/>
  <c r="CG30" i="65"/>
  <c r="DH30" i="65"/>
  <c r="T32" i="65"/>
  <c r="W33" i="65"/>
  <c r="P33" i="65"/>
  <c r="K33" i="65"/>
  <c r="U33" i="65" s="1"/>
  <c r="U32" i="65"/>
  <c r="X32" i="65"/>
  <c r="EX30" i="65"/>
  <c r="P68" i="65"/>
  <c r="K68" i="65"/>
  <c r="FR33" i="65"/>
  <c r="FK33" i="65"/>
  <c r="D34" i="65"/>
  <c r="FE28" i="65"/>
  <c r="EY29" i="65"/>
  <c r="EZ28" i="65"/>
  <c r="U67" i="65"/>
  <c r="FD29" i="65"/>
  <c r="DI29" i="65"/>
  <c r="N33" i="65"/>
  <c r="S33" i="65"/>
  <c r="O33" i="65"/>
  <c r="J33" i="65"/>
  <c r="Q34" i="65"/>
  <c r="L34" i="65"/>
  <c r="M34" i="65"/>
  <c r="R34" i="65"/>
  <c r="EX29" i="65"/>
  <c r="DJ29" i="65"/>
  <c r="DE29" i="65"/>
  <c r="FC29" i="65"/>
  <c r="R14" i="58"/>
  <c r="S14" i="58" s="1"/>
  <c r="H12" i="35" s="1"/>
  <c r="S12" i="58"/>
  <c r="S15" i="58"/>
  <c r="S13" i="58"/>
  <c r="H13" i="35"/>
  <c r="N27" i="35"/>
  <c r="I27" i="35"/>
  <c r="O28" i="35"/>
  <c r="J28" i="35"/>
  <c r="E28" i="35"/>
  <c r="C28" i="61"/>
  <c r="I16" i="61"/>
  <c r="I17" i="61" s="1"/>
  <c r="H16" i="61"/>
  <c r="H17" i="61" s="1"/>
  <c r="G16" i="61"/>
  <c r="G17" i="61" s="1"/>
  <c r="K29" i="35" l="1"/>
  <c r="G22" i="20"/>
  <c r="K22" i="20" s="1"/>
  <c r="O28" i="61"/>
  <c r="C57" i="61"/>
  <c r="C58" i="61" s="1"/>
  <c r="C59" i="61" s="1"/>
  <c r="C60" i="61" s="1"/>
  <c r="C61" i="61" s="1"/>
  <c r="C62" i="61" s="1"/>
  <c r="C63" i="61" s="1"/>
  <c r="C64" i="61" s="1"/>
  <c r="C65" i="61" s="1"/>
  <c r="C66" i="61" s="1"/>
  <c r="C67" i="61" s="1"/>
  <c r="C68" i="61" s="1"/>
  <c r="C69" i="61" s="1"/>
  <c r="C70" i="61" s="1"/>
  <c r="C71" i="61" s="1"/>
  <c r="C72" i="61" s="1"/>
  <c r="C73" i="61" s="1"/>
  <c r="C74" i="61" s="1"/>
  <c r="C75" i="61" s="1"/>
  <c r="C76" i="61" s="1"/>
  <c r="FC30" i="65"/>
  <c r="FD30" i="65"/>
  <c r="BG30" i="65"/>
  <c r="BQ30" i="65" s="1"/>
  <c r="BL30" i="65"/>
  <c r="BV30" i="65" s="1"/>
  <c r="DS66" i="65"/>
  <c r="AK66" i="65"/>
  <c r="DX66" i="65"/>
  <c r="EC30" i="65"/>
  <c r="EM30" i="65" s="1"/>
  <c r="EH30" i="65"/>
  <c r="ER30" i="65" s="1"/>
  <c r="CQ31" i="65"/>
  <c r="CL31" i="65"/>
  <c r="CG31" i="65"/>
  <c r="AO30" i="65"/>
  <c r="AT30" i="65"/>
  <c r="AY30" i="65"/>
  <c r="DS31" i="65"/>
  <c r="AK31" i="65"/>
  <c r="DX31" i="65"/>
  <c r="CZ31" i="65"/>
  <c r="DJ31" i="65" s="1"/>
  <c r="CU31" i="65"/>
  <c r="DE31" i="65" s="1"/>
  <c r="EB30" i="65"/>
  <c r="EL30" i="65" s="1"/>
  <c r="EG30" i="65"/>
  <c r="EQ30" i="65" s="1"/>
  <c r="AP30" i="65"/>
  <c r="AU30" i="65"/>
  <c r="AZ30" i="65"/>
  <c r="CM33" i="65"/>
  <c r="CH33" i="65"/>
  <c r="CR33" i="65"/>
  <c r="DZ32" i="65"/>
  <c r="DU32" i="65"/>
  <c r="AM32" i="65"/>
  <c r="CZ30" i="65"/>
  <c r="DJ30" i="65" s="1"/>
  <c r="CU30" i="65"/>
  <c r="DE30" i="65" s="1"/>
  <c r="CI32" i="65"/>
  <c r="CN32" i="65"/>
  <c r="CS32" i="65"/>
  <c r="EK30" i="65"/>
  <c r="EU30" i="65" s="1"/>
  <c r="FE30" i="65" s="1"/>
  <c r="EF30" i="65"/>
  <c r="EP30" i="65" s="1"/>
  <c r="EZ30" i="65" s="1"/>
  <c r="DY32" i="65"/>
  <c r="DT32" i="65"/>
  <c r="AL32" i="65"/>
  <c r="AY31" i="65"/>
  <c r="AT31" i="65"/>
  <c r="AO31" i="65"/>
  <c r="BI29" i="65"/>
  <c r="BS29" i="65" s="1"/>
  <c r="BD29" i="65"/>
  <c r="BN29" i="65" s="1"/>
  <c r="CH32" i="65"/>
  <c r="CR32" i="65"/>
  <c r="CM32" i="65"/>
  <c r="FM33" i="65"/>
  <c r="FL33" i="65"/>
  <c r="FN33" i="65"/>
  <c r="BH29" i="65"/>
  <c r="BR29" i="65" s="1"/>
  <c r="BM29" i="65"/>
  <c r="BW29" i="65" s="1"/>
  <c r="EG31" i="65"/>
  <c r="EQ31" i="65" s="1"/>
  <c r="EB31" i="65"/>
  <c r="EL31" i="65" s="1"/>
  <c r="AL33" i="65"/>
  <c r="DY33" i="65"/>
  <c r="DT33" i="65"/>
  <c r="BJ64" i="65"/>
  <c r="BE64" i="65"/>
  <c r="AE32" i="65"/>
  <c r="Z32" i="65"/>
  <c r="CB32" i="65" s="1"/>
  <c r="BJ65" i="65"/>
  <c r="BE65" i="65"/>
  <c r="AE67" i="65"/>
  <c r="Z67" i="65"/>
  <c r="CB67" i="65" s="1"/>
  <c r="AN31" i="65"/>
  <c r="DV31" i="65"/>
  <c r="EA31" i="65"/>
  <c r="AE33" i="65"/>
  <c r="Z33" i="65"/>
  <c r="CB33" i="65" s="1"/>
  <c r="CO31" i="65"/>
  <c r="CJ31" i="65"/>
  <c r="CT31" i="65"/>
  <c r="DC31" i="65"/>
  <c r="DM31" i="65" s="1"/>
  <c r="CX31" i="65"/>
  <c r="DH31" i="65" s="1"/>
  <c r="AG33" i="65"/>
  <c r="AB33" i="65"/>
  <c r="CD33" i="65" s="1"/>
  <c r="EJ31" i="65"/>
  <c r="ET31" i="65" s="1"/>
  <c r="EE31" i="65"/>
  <c r="EO31" i="65" s="1"/>
  <c r="DA30" i="65"/>
  <c r="DK30" i="65" s="1"/>
  <c r="CV30" i="65"/>
  <c r="DF30" i="65" s="1"/>
  <c r="AC32" i="65"/>
  <c r="CE32" i="65" s="1"/>
  <c r="AH32" i="65"/>
  <c r="BF30" i="65"/>
  <c r="BP30" i="65" s="1"/>
  <c r="BK30" i="65"/>
  <c r="BU30" i="65" s="1"/>
  <c r="AD32" i="65"/>
  <c r="Y32" i="65"/>
  <c r="CA32" i="65" s="1"/>
  <c r="FU33" i="65"/>
  <c r="FT33" i="65"/>
  <c r="FS33" i="65"/>
  <c r="BF31" i="65"/>
  <c r="BP31" i="65" s="1"/>
  <c r="BK31" i="65"/>
  <c r="BU31" i="65" s="1"/>
  <c r="CY30" i="65"/>
  <c r="DI30" i="65" s="1"/>
  <c r="DD30" i="65"/>
  <c r="DN30" i="65" s="1"/>
  <c r="EY30" i="65"/>
  <c r="AS30" i="65"/>
  <c r="BC30" i="65"/>
  <c r="AX30" i="65"/>
  <c r="AW31" i="65"/>
  <c r="AR31" i="65"/>
  <c r="BB31" i="65"/>
  <c r="CQ66" i="65"/>
  <c r="CG66" i="65"/>
  <c r="CL66" i="65"/>
  <c r="U68" i="65"/>
  <c r="T33" i="65"/>
  <c r="V34" i="65"/>
  <c r="P34" i="65"/>
  <c r="K34" i="65"/>
  <c r="W34" i="65"/>
  <c r="EV29" i="65"/>
  <c r="FK34" i="65"/>
  <c r="D35" i="65"/>
  <c r="FR34" i="65"/>
  <c r="L35" i="65"/>
  <c r="Q35" i="65"/>
  <c r="EZ29" i="65"/>
  <c r="O34" i="65"/>
  <c r="J34" i="65"/>
  <c r="P69" i="65"/>
  <c r="K69" i="65"/>
  <c r="FA29" i="65"/>
  <c r="X33" i="65"/>
  <c r="FE29" i="65"/>
  <c r="FC31" i="65"/>
  <c r="R35" i="65"/>
  <c r="M35" i="65"/>
  <c r="W35" i="65" s="1"/>
  <c r="EX31" i="65"/>
  <c r="N34" i="65"/>
  <c r="S34" i="65"/>
  <c r="J29" i="35"/>
  <c r="C29" i="61"/>
  <c r="L29" i="35" l="1"/>
  <c r="J32" i="35"/>
  <c r="F20" i="35"/>
  <c r="K32" i="35"/>
  <c r="F23" i="35" s="1"/>
  <c r="FB30" i="65"/>
  <c r="EY31" i="65"/>
  <c r="U34" i="65"/>
  <c r="EH31" i="65"/>
  <c r="ER31" i="65" s="1"/>
  <c r="EC31" i="65"/>
  <c r="EM31" i="65" s="1"/>
  <c r="CW32" i="65"/>
  <c r="DG32" i="65" s="1"/>
  <c r="DB32" i="65"/>
  <c r="DL32" i="65" s="1"/>
  <c r="AR32" i="65"/>
  <c r="BB32" i="65"/>
  <c r="AW32" i="65"/>
  <c r="EJ32" i="65"/>
  <c r="ET32" i="65" s="1"/>
  <c r="EE32" i="65"/>
  <c r="EO32" i="65" s="1"/>
  <c r="EY32" i="65" s="1"/>
  <c r="AA34" i="65"/>
  <c r="CC34" i="65" s="1"/>
  <c r="AF34" i="65"/>
  <c r="BI30" i="65"/>
  <c r="BS30" i="65" s="1"/>
  <c r="BD30" i="65"/>
  <c r="BN30" i="65" s="1"/>
  <c r="BI31" i="65"/>
  <c r="BS31" i="65" s="1"/>
  <c r="BD31" i="65"/>
  <c r="DA31" i="65"/>
  <c r="CV31" i="65"/>
  <c r="DF31" i="65" s="1"/>
  <c r="AM33" i="65"/>
  <c r="DZ33" i="65"/>
  <c r="DU33" i="65"/>
  <c r="EI33" i="65"/>
  <c r="ES33" i="65" s="1"/>
  <c r="ED33" i="65"/>
  <c r="EN33" i="65" s="1"/>
  <c r="DB33" i="65"/>
  <c r="DL33" i="65" s="1"/>
  <c r="CW33" i="65"/>
  <c r="DG33" i="65" s="1"/>
  <c r="DD31" i="65"/>
  <c r="DN31" i="65" s="1"/>
  <c r="CY31" i="65"/>
  <c r="DI31" i="65" s="1"/>
  <c r="AQ33" i="65"/>
  <c r="AV33" i="65"/>
  <c r="BA33" i="65"/>
  <c r="AQ32" i="65"/>
  <c r="BA32" i="65"/>
  <c r="AV32" i="65"/>
  <c r="CG32" i="65"/>
  <c r="CQ32" i="65"/>
  <c r="CL32" i="65"/>
  <c r="CL33" i="65"/>
  <c r="CG33" i="65"/>
  <c r="CQ33" i="65"/>
  <c r="EI32" i="65"/>
  <c r="ES32" i="65" s="1"/>
  <c r="ED32" i="65"/>
  <c r="EN32" i="65" s="1"/>
  <c r="AD33" i="65"/>
  <c r="Y33" i="65"/>
  <c r="CA33" i="65" s="1"/>
  <c r="CF32" i="65"/>
  <c r="CP32" i="65"/>
  <c r="CK32" i="65"/>
  <c r="DS33" i="65"/>
  <c r="AK33" i="65"/>
  <c r="DX33" i="65"/>
  <c r="BE30" i="65"/>
  <c r="BJ30" i="65"/>
  <c r="ER66" i="65"/>
  <c r="EM66" i="65"/>
  <c r="AG35" i="65"/>
  <c r="AB35" i="65"/>
  <c r="CD35" i="65" s="1"/>
  <c r="BL31" i="65"/>
  <c r="BV31" i="65" s="1"/>
  <c r="BG31" i="65"/>
  <c r="BQ31" i="65" s="1"/>
  <c r="AP66" i="65"/>
  <c r="AZ66" i="65"/>
  <c r="AU66" i="65"/>
  <c r="DW32" i="65"/>
  <c r="DR32" i="65"/>
  <c r="AJ32" i="65"/>
  <c r="AB34" i="65"/>
  <c r="CD34" i="65" s="1"/>
  <c r="AG34" i="65"/>
  <c r="EA32" i="65"/>
  <c r="AN32" i="65"/>
  <c r="DV32" i="65"/>
  <c r="EF31" i="65"/>
  <c r="EP31" i="65" s="1"/>
  <c r="EK31" i="65"/>
  <c r="EU31" i="65" s="1"/>
  <c r="EH66" i="65"/>
  <c r="EC66" i="65"/>
  <c r="CN33" i="65"/>
  <c r="CI33" i="65"/>
  <c r="CS33" i="65"/>
  <c r="DA66" i="65"/>
  <c r="CV66" i="65"/>
  <c r="AH33" i="65"/>
  <c r="AC33" i="65"/>
  <c r="CE33" i="65" s="1"/>
  <c r="Z34" i="65"/>
  <c r="CB34" i="65" s="1"/>
  <c r="AE34" i="65"/>
  <c r="CT32" i="65"/>
  <c r="CO32" i="65"/>
  <c r="CJ32" i="65"/>
  <c r="AX31" i="65"/>
  <c r="AS31" i="65"/>
  <c r="BC31" i="65"/>
  <c r="CQ67" i="65"/>
  <c r="CL67" i="65"/>
  <c r="CG67" i="65"/>
  <c r="FM34" i="65"/>
  <c r="FL34" i="65"/>
  <c r="FN34" i="65"/>
  <c r="BM30" i="65"/>
  <c r="BW30" i="65" s="1"/>
  <c r="BH30" i="65"/>
  <c r="BR30" i="65" s="1"/>
  <c r="DS67" i="65"/>
  <c r="DX67" i="65"/>
  <c r="AK67" i="65"/>
  <c r="CX32" i="65"/>
  <c r="DH32" i="65" s="1"/>
  <c r="DC32" i="65"/>
  <c r="DM32" i="65" s="1"/>
  <c r="DX32" i="65"/>
  <c r="DS32" i="65"/>
  <c r="AK32" i="65"/>
  <c r="AE68" i="65"/>
  <c r="Z68" i="65"/>
  <c r="CB68" i="65" s="1"/>
  <c r="FU34" i="65"/>
  <c r="FT34" i="65"/>
  <c r="FS34" i="65"/>
  <c r="FD31" i="65"/>
  <c r="AP31" i="65"/>
  <c r="AZ31" i="65"/>
  <c r="AU31" i="65"/>
  <c r="DK31" i="65"/>
  <c r="EW30" i="65"/>
  <c r="K35" i="65"/>
  <c r="P35" i="65"/>
  <c r="BO30" i="65"/>
  <c r="BT30" i="65"/>
  <c r="EW31" i="65"/>
  <c r="FB31" i="65"/>
  <c r="U69" i="65"/>
  <c r="R36" i="65"/>
  <c r="M36" i="65"/>
  <c r="EV31" i="65"/>
  <c r="FA31" i="65"/>
  <c r="FA30" i="65"/>
  <c r="FK35" i="65"/>
  <c r="FR35" i="65"/>
  <c r="D36" i="65"/>
  <c r="P70" i="65"/>
  <c r="K70" i="65"/>
  <c r="U70" i="65" s="1"/>
  <c r="EV30" i="65"/>
  <c r="N35" i="65"/>
  <c r="S35" i="65"/>
  <c r="X34" i="65"/>
  <c r="T34" i="65"/>
  <c r="Q36" i="65"/>
  <c r="L36" i="65"/>
  <c r="BN31" i="65"/>
  <c r="J35" i="65"/>
  <c r="O35" i="65"/>
  <c r="V35" i="65"/>
  <c r="C30" i="61"/>
  <c r="O30" i="61" s="1"/>
  <c r="O29" i="61"/>
  <c r="W36" i="65" l="1"/>
  <c r="FD32" i="65"/>
  <c r="C31" i="61"/>
  <c r="O31" i="61" s="1"/>
  <c r="V36" i="65"/>
  <c r="AF36" i="65" s="1"/>
  <c r="CS34" i="65"/>
  <c r="CN34" i="65"/>
  <c r="CI34" i="65"/>
  <c r="AP33" i="65"/>
  <c r="AU33" i="65"/>
  <c r="AZ33" i="65"/>
  <c r="AG36" i="65"/>
  <c r="AB36" i="65"/>
  <c r="CD36" i="65" s="1"/>
  <c r="EH33" i="65"/>
  <c r="ER33" i="65" s="1"/>
  <c r="EC33" i="65"/>
  <c r="EM33" i="65" s="1"/>
  <c r="BF32" i="65"/>
  <c r="BP32" i="65" s="1"/>
  <c r="BK32" i="65"/>
  <c r="BU32" i="65" s="1"/>
  <c r="EB32" i="65"/>
  <c r="EL32" i="65" s="1"/>
  <c r="EG32" i="65"/>
  <c r="EQ32" i="65" s="1"/>
  <c r="CO33" i="65"/>
  <c r="CT33" i="65"/>
  <c r="CJ33" i="65"/>
  <c r="CU32" i="65"/>
  <c r="DE32" i="65" s="1"/>
  <c r="CZ32" i="65"/>
  <c r="DJ32" i="65" s="1"/>
  <c r="BK33" i="65"/>
  <c r="BU33" i="65" s="1"/>
  <c r="BF33" i="65"/>
  <c r="BP33" i="65" s="1"/>
  <c r="DY34" i="65"/>
  <c r="AL34" i="65"/>
  <c r="DT34" i="65"/>
  <c r="CP33" i="65"/>
  <c r="CK33" i="65"/>
  <c r="CF33" i="65"/>
  <c r="CR34" i="65"/>
  <c r="CM34" i="65"/>
  <c r="CH34" i="65"/>
  <c r="EA33" i="65"/>
  <c r="DV33" i="65"/>
  <c r="AN33" i="65"/>
  <c r="DC33" i="65"/>
  <c r="DM33" i="65" s="1"/>
  <c r="CX33" i="65"/>
  <c r="DH33" i="65" s="1"/>
  <c r="BE66" i="65"/>
  <c r="BJ66" i="65"/>
  <c r="DR33" i="65"/>
  <c r="AJ33" i="65"/>
  <c r="DW33" i="65"/>
  <c r="CG34" i="65"/>
  <c r="CL34" i="65"/>
  <c r="CQ34" i="65"/>
  <c r="Z70" i="65"/>
  <c r="CB70" i="65" s="1"/>
  <c r="AE70" i="65"/>
  <c r="AP32" i="65"/>
  <c r="AZ32" i="65"/>
  <c r="AU32" i="65"/>
  <c r="CN35" i="65"/>
  <c r="CI35" i="65"/>
  <c r="CS35" i="65"/>
  <c r="EH67" i="65"/>
  <c r="EC67" i="65"/>
  <c r="DS68" i="65"/>
  <c r="DX68" i="65"/>
  <c r="AK68" i="65"/>
  <c r="EH32" i="65"/>
  <c r="ER32" i="65" s="1"/>
  <c r="EC32" i="65"/>
  <c r="EM32" i="65" s="1"/>
  <c r="BM31" i="65"/>
  <c r="BW31" i="65" s="1"/>
  <c r="BH31" i="65"/>
  <c r="BR31" i="65" s="1"/>
  <c r="DZ35" i="65"/>
  <c r="DU35" i="65"/>
  <c r="AM35" i="65"/>
  <c r="DA33" i="65"/>
  <c r="CV33" i="65"/>
  <c r="DF33" i="65" s="1"/>
  <c r="BL32" i="65"/>
  <c r="BV32" i="65" s="1"/>
  <c r="BG32" i="65"/>
  <c r="BQ32" i="65" s="1"/>
  <c r="CG68" i="65"/>
  <c r="CQ68" i="65"/>
  <c r="CL68" i="65"/>
  <c r="FN35" i="65"/>
  <c r="FM35" i="65"/>
  <c r="FL35" i="65"/>
  <c r="EX32" i="65"/>
  <c r="FC32" i="65"/>
  <c r="EE33" i="65"/>
  <c r="EO33" i="65" s="1"/>
  <c r="EJ33" i="65"/>
  <c r="ET33" i="65" s="1"/>
  <c r="BE31" i="65"/>
  <c r="BJ31" i="65"/>
  <c r="Y34" i="65"/>
  <c r="CA34" i="65" s="1"/>
  <c r="AD34" i="65"/>
  <c r="FU35" i="65"/>
  <c r="FT35" i="65"/>
  <c r="FS35" i="65"/>
  <c r="AC34" i="65"/>
  <c r="CE34" i="65" s="1"/>
  <c r="AH34" i="65"/>
  <c r="CY32" i="65"/>
  <c r="DI32" i="65" s="1"/>
  <c r="DD32" i="65"/>
  <c r="DN32" i="65" s="1"/>
  <c r="EK32" i="65"/>
  <c r="EU32" i="65" s="1"/>
  <c r="EF32" i="65"/>
  <c r="EP32" i="65" s="1"/>
  <c r="DA67" i="65"/>
  <c r="CV67" i="65"/>
  <c r="AS32" i="65"/>
  <c r="BC32" i="65"/>
  <c r="AX32" i="65"/>
  <c r="AR33" i="65"/>
  <c r="AW33" i="65"/>
  <c r="BB33" i="65"/>
  <c r="AO32" i="65"/>
  <c r="AY32" i="65"/>
  <c r="AT32" i="65"/>
  <c r="AE69" i="65"/>
  <c r="Z69" i="65"/>
  <c r="CB69" i="65" s="1"/>
  <c r="AP67" i="65"/>
  <c r="AZ67" i="65"/>
  <c r="AU67" i="65"/>
  <c r="CV32" i="65"/>
  <c r="DF32" i="65" s="1"/>
  <c r="DA32" i="65"/>
  <c r="DK32" i="65" s="1"/>
  <c r="AF35" i="65"/>
  <c r="AA35" i="65"/>
  <c r="CC35" i="65" s="1"/>
  <c r="ER67" i="65"/>
  <c r="EM67" i="65"/>
  <c r="DX34" i="65"/>
  <c r="DS34" i="65"/>
  <c r="AK34" i="65"/>
  <c r="DZ34" i="65"/>
  <c r="DU34" i="65"/>
  <c r="AM34" i="65"/>
  <c r="K36" i="65"/>
  <c r="P36" i="65"/>
  <c r="U35" i="65"/>
  <c r="BO31" i="65"/>
  <c r="BT31" i="65"/>
  <c r="DK33" i="65"/>
  <c r="FA32" i="65"/>
  <c r="D37" i="65"/>
  <c r="FK36" i="65"/>
  <c r="FR36" i="65"/>
  <c r="EX33" i="65"/>
  <c r="FC33" i="65"/>
  <c r="S36" i="65"/>
  <c r="N36" i="65"/>
  <c r="X35" i="65"/>
  <c r="EZ31" i="65"/>
  <c r="FE31" i="65"/>
  <c r="O36" i="65"/>
  <c r="J36" i="65"/>
  <c r="K71" i="65"/>
  <c r="P71" i="65"/>
  <c r="T35" i="65"/>
  <c r="Q37" i="65"/>
  <c r="L37" i="65"/>
  <c r="M37" i="65"/>
  <c r="R37" i="65"/>
  <c r="AA36" i="65" l="1"/>
  <c r="CC36" i="65" s="1"/>
  <c r="C32" i="61"/>
  <c r="O32" i="61" s="1"/>
  <c r="X36" i="65"/>
  <c r="FD33" i="65"/>
  <c r="EY33" i="65"/>
  <c r="EV32" i="65"/>
  <c r="CV34" i="65"/>
  <c r="DF34" i="65" s="1"/>
  <c r="DA34" i="65"/>
  <c r="DK34" i="65" s="1"/>
  <c r="AP68" i="65"/>
  <c r="AU68" i="65"/>
  <c r="AZ68" i="65"/>
  <c r="EI34" i="65"/>
  <c r="ES34" i="65" s="1"/>
  <c r="ED34" i="65"/>
  <c r="EN34" i="65" s="1"/>
  <c r="AO33" i="65"/>
  <c r="AT33" i="65"/>
  <c r="AY33" i="65"/>
  <c r="AQ34" i="65"/>
  <c r="BA34" i="65"/>
  <c r="AV34" i="65"/>
  <c r="EH68" i="65"/>
  <c r="EC68" i="65"/>
  <c r="EG33" i="65"/>
  <c r="EQ33" i="65" s="1"/>
  <c r="EB33" i="65"/>
  <c r="EL33" i="65" s="1"/>
  <c r="EV33" i="65" s="1"/>
  <c r="CS36" i="65"/>
  <c r="CN36" i="65"/>
  <c r="CI36" i="65"/>
  <c r="CT34" i="65"/>
  <c r="CO34" i="65"/>
  <c r="CJ34" i="65"/>
  <c r="DZ36" i="65"/>
  <c r="DU36" i="65"/>
  <c r="AM36" i="65"/>
  <c r="CV68" i="65"/>
  <c r="DA68" i="65"/>
  <c r="CG69" i="65"/>
  <c r="CQ69" i="65"/>
  <c r="CL69" i="65"/>
  <c r="DV34" i="65"/>
  <c r="EA34" i="65"/>
  <c r="AN34" i="65"/>
  <c r="DC35" i="65"/>
  <c r="DM35" i="65" s="1"/>
  <c r="CX35" i="65"/>
  <c r="DH35" i="65" s="1"/>
  <c r="BJ33" i="65"/>
  <c r="BT33" i="65" s="1"/>
  <c r="BE33" i="65"/>
  <c r="BO33" i="65" s="1"/>
  <c r="BE67" i="65"/>
  <c r="BJ67" i="65"/>
  <c r="EE34" i="65"/>
  <c r="EO34" i="65" s="1"/>
  <c r="EJ34" i="65"/>
  <c r="ET34" i="65" s="1"/>
  <c r="BD32" i="65"/>
  <c r="BN32" i="65" s="1"/>
  <c r="BI32" i="65"/>
  <c r="BS32" i="65" s="1"/>
  <c r="DW34" i="65"/>
  <c r="DR34" i="65"/>
  <c r="AJ34" i="65"/>
  <c r="AS33" i="65"/>
  <c r="BC33" i="65"/>
  <c r="AX33" i="65"/>
  <c r="DD33" i="65"/>
  <c r="DN33" i="65" s="1"/>
  <c r="CY33" i="65"/>
  <c r="DI33" i="65" s="1"/>
  <c r="DC34" i="65"/>
  <c r="DM34" i="65" s="1"/>
  <c r="CX34" i="65"/>
  <c r="DH34" i="65" s="1"/>
  <c r="ER68" i="65"/>
  <c r="EM68" i="65"/>
  <c r="BL33" i="65"/>
  <c r="BV33" i="65" s="1"/>
  <c r="BG33" i="65"/>
  <c r="BQ33" i="65" s="1"/>
  <c r="CF34" i="65"/>
  <c r="CP34" i="65"/>
  <c r="CK34" i="65"/>
  <c r="EF33" i="65"/>
  <c r="EP33" i="65" s="1"/>
  <c r="EK33" i="65"/>
  <c r="EU33" i="65" s="1"/>
  <c r="EH34" i="65"/>
  <c r="ER34" i="65" s="1"/>
  <c r="EC34" i="65"/>
  <c r="EM34" i="65" s="1"/>
  <c r="EW32" i="65"/>
  <c r="AR35" i="65"/>
  <c r="BB35" i="65"/>
  <c r="AW35" i="65"/>
  <c r="AH36" i="65"/>
  <c r="AC36" i="65"/>
  <c r="CE36" i="65" s="1"/>
  <c r="FT36" i="65"/>
  <c r="FS36" i="65"/>
  <c r="FU36" i="65"/>
  <c r="FB32" i="65"/>
  <c r="CM35" i="65"/>
  <c r="CH35" i="65"/>
  <c r="CR35" i="65"/>
  <c r="EE35" i="65"/>
  <c r="EO35" i="65" s="1"/>
  <c r="EJ35" i="65"/>
  <c r="ET35" i="65" s="1"/>
  <c r="BE32" i="65"/>
  <c r="BO32" i="65" s="1"/>
  <c r="BJ32" i="65"/>
  <c r="BT32" i="65" s="1"/>
  <c r="CW34" i="65"/>
  <c r="DB34" i="65"/>
  <c r="DL34" i="65" s="1"/>
  <c r="AP34" i="65"/>
  <c r="AZ34" i="65"/>
  <c r="AU34" i="65"/>
  <c r="FL36" i="65"/>
  <c r="FN36" i="65"/>
  <c r="FM36" i="65"/>
  <c r="FB33" i="65"/>
  <c r="DY35" i="65"/>
  <c r="DT35" i="65"/>
  <c r="AL35" i="65"/>
  <c r="BM32" i="65"/>
  <c r="BW32" i="65" s="1"/>
  <c r="BH32" i="65"/>
  <c r="BR32" i="65" s="1"/>
  <c r="AK70" i="65"/>
  <c r="DX70" i="65"/>
  <c r="DS70" i="65"/>
  <c r="DG34" i="65"/>
  <c r="FE32" i="65"/>
  <c r="AR34" i="65"/>
  <c r="BB34" i="65"/>
  <c r="AW34" i="65"/>
  <c r="EW33" i="65"/>
  <c r="CG70" i="65"/>
  <c r="CQ70" i="65"/>
  <c r="CL70" i="65"/>
  <c r="DY36" i="65"/>
  <c r="DT36" i="65"/>
  <c r="AL36" i="65"/>
  <c r="AH35" i="65"/>
  <c r="AC35" i="65"/>
  <c r="CE35" i="65" s="1"/>
  <c r="AD35" i="65"/>
  <c r="Y35" i="65"/>
  <c r="CA35" i="65" s="1"/>
  <c r="DS69" i="65"/>
  <c r="AK69" i="65"/>
  <c r="DX69" i="65"/>
  <c r="EZ32" i="65"/>
  <c r="AE35" i="65"/>
  <c r="Z35" i="65"/>
  <c r="CB35" i="65" s="1"/>
  <c r="CU33" i="65"/>
  <c r="DE33" i="65" s="1"/>
  <c r="CZ33" i="65"/>
  <c r="DJ33" i="65" s="1"/>
  <c r="CR36" i="65"/>
  <c r="CM36" i="65"/>
  <c r="CH36" i="65"/>
  <c r="T36" i="65"/>
  <c r="U36" i="65"/>
  <c r="V37" i="65"/>
  <c r="P37" i="65"/>
  <c r="K37" i="65"/>
  <c r="U37" i="65" s="1"/>
  <c r="N37" i="65"/>
  <c r="S37" i="65"/>
  <c r="FC34" i="65"/>
  <c r="FK37" i="65"/>
  <c r="D38" i="65"/>
  <c r="FR37" i="65"/>
  <c r="FA33" i="65"/>
  <c r="J37" i="65"/>
  <c r="O37" i="65"/>
  <c r="U71" i="65"/>
  <c r="W37" i="65"/>
  <c r="R38" i="65"/>
  <c r="M38" i="65"/>
  <c r="K72" i="65"/>
  <c r="P72" i="65"/>
  <c r="Q38" i="65"/>
  <c r="L38" i="65"/>
  <c r="V38" i="65" s="1"/>
  <c r="EW34" i="65"/>
  <c r="C33" i="61"/>
  <c r="O33" i="61" s="1"/>
  <c r="FB34" i="65" l="1"/>
  <c r="EX34" i="65"/>
  <c r="EY34" i="65"/>
  <c r="AR36" i="65"/>
  <c r="AW36" i="65"/>
  <c r="BB36" i="65"/>
  <c r="EE36" i="65"/>
  <c r="EO36" i="65" s="1"/>
  <c r="EJ36" i="65"/>
  <c r="ET36" i="65" s="1"/>
  <c r="BI33" i="65"/>
  <c r="BS33" i="65" s="1"/>
  <c r="BD33" i="65"/>
  <c r="BN33" i="65" s="1"/>
  <c r="CV70" i="65"/>
  <c r="DA70" i="65"/>
  <c r="DD34" i="65"/>
  <c r="DN34" i="65" s="1"/>
  <c r="CY34" i="65"/>
  <c r="DI34" i="65" s="1"/>
  <c r="Z71" i="65"/>
  <c r="CB71" i="65" s="1"/>
  <c r="AE71" i="65"/>
  <c r="AF38" i="65"/>
  <c r="AA38" i="65"/>
  <c r="CC38" i="65" s="1"/>
  <c r="DC36" i="65"/>
  <c r="CX36" i="65"/>
  <c r="BL34" i="65"/>
  <c r="BV34" i="65" s="1"/>
  <c r="BG34" i="65"/>
  <c r="BQ34" i="65" s="1"/>
  <c r="CK35" i="65"/>
  <c r="CF35" i="65"/>
  <c r="CP35" i="65"/>
  <c r="BG35" i="65"/>
  <c r="BL35" i="65"/>
  <c r="BV35" i="65" s="1"/>
  <c r="BE68" i="65"/>
  <c r="BJ68" i="65"/>
  <c r="DV36" i="65"/>
  <c r="AN36" i="65"/>
  <c r="EA36" i="65"/>
  <c r="AS34" i="65"/>
  <c r="AX34" i="65"/>
  <c r="BC34" i="65"/>
  <c r="CL35" i="65"/>
  <c r="CG35" i="65"/>
  <c r="CQ35" i="65"/>
  <c r="ER69" i="65"/>
  <c r="EM69" i="65"/>
  <c r="EH69" i="65"/>
  <c r="EC69" i="65"/>
  <c r="AP70" i="65"/>
  <c r="AZ70" i="65"/>
  <c r="AU70" i="65"/>
  <c r="AF37" i="65"/>
  <c r="AA37" i="65"/>
  <c r="CC37" i="65" s="1"/>
  <c r="EH70" i="65"/>
  <c r="EC70" i="65"/>
  <c r="EA35" i="65"/>
  <c r="DV35" i="65"/>
  <c r="AN35" i="65"/>
  <c r="BM33" i="65"/>
  <c r="BH33" i="65"/>
  <c r="EK34" i="65"/>
  <c r="EU34" i="65" s="1"/>
  <c r="EF34" i="65"/>
  <c r="EP34" i="65" s="1"/>
  <c r="AJ35" i="65"/>
  <c r="DW35" i="65"/>
  <c r="DR35" i="65"/>
  <c r="AQ36" i="65"/>
  <c r="AV36" i="65"/>
  <c r="BA36" i="65"/>
  <c r="AO34" i="65"/>
  <c r="AY34" i="65"/>
  <c r="AT34" i="65"/>
  <c r="BJ34" i="65"/>
  <c r="BT34" i="65" s="1"/>
  <c r="BE34" i="65"/>
  <c r="BO34" i="65" s="1"/>
  <c r="FD34" i="65"/>
  <c r="DB36" i="65"/>
  <c r="CW36" i="65"/>
  <c r="DG36" i="65" s="1"/>
  <c r="EI36" i="65"/>
  <c r="ES36" i="65" s="1"/>
  <c r="ED36" i="65"/>
  <c r="EN36" i="65" s="1"/>
  <c r="AQ35" i="65"/>
  <c r="BA35" i="65"/>
  <c r="AV35" i="65"/>
  <c r="EG34" i="65"/>
  <c r="EQ34" i="65" s="1"/>
  <c r="EB34" i="65"/>
  <c r="EL34" i="65" s="1"/>
  <c r="AK35" i="65"/>
  <c r="DX35" i="65"/>
  <c r="DS35" i="65"/>
  <c r="Z36" i="65"/>
  <c r="CB36" i="65" s="1"/>
  <c r="AE36" i="65"/>
  <c r="EM70" i="65"/>
  <c r="ER70" i="65"/>
  <c r="FU37" i="65"/>
  <c r="FS37" i="65"/>
  <c r="FT37" i="65"/>
  <c r="AG37" i="65"/>
  <c r="AB37" i="65"/>
  <c r="CD37" i="65" s="1"/>
  <c r="ED35" i="65"/>
  <c r="EN35" i="65" s="1"/>
  <c r="EI35" i="65"/>
  <c r="ES35" i="65" s="1"/>
  <c r="DB35" i="65"/>
  <c r="DL35" i="65" s="1"/>
  <c r="CW35" i="65"/>
  <c r="DG35" i="65" s="1"/>
  <c r="CV69" i="65"/>
  <c r="DA69" i="65"/>
  <c r="CT36" i="65"/>
  <c r="CO36" i="65"/>
  <c r="CJ36" i="65"/>
  <c r="CJ35" i="65"/>
  <c r="CT35" i="65"/>
  <c r="CO35" i="65"/>
  <c r="FN37" i="65"/>
  <c r="FM37" i="65"/>
  <c r="FL37" i="65"/>
  <c r="Z37" i="65"/>
  <c r="CB37" i="65" s="1"/>
  <c r="AE37" i="65"/>
  <c r="AP69" i="65"/>
  <c r="AZ69" i="65"/>
  <c r="AU69" i="65"/>
  <c r="Y36" i="65"/>
  <c r="CA36" i="65" s="1"/>
  <c r="AD36" i="65"/>
  <c r="CU34" i="65"/>
  <c r="DE34" i="65" s="1"/>
  <c r="CZ34" i="65"/>
  <c r="DJ34" i="65" s="1"/>
  <c r="BK34" i="65"/>
  <c r="BU34" i="65" s="1"/>
  <c r="BF34" i="65"/>
  <c r="BP34" i="65" s="1"/>
  <c r="W38" i="65"/>
  <c r="DH36" i="65"/>
  <c r="K38" i="65"/>
  <c r="P38" i="65"/>
  <c r="DL36" i="65"/>
  <c r="DM36" i="65"/>
  <c r="T37" i="65"/>
  <c r="J38" i="65"/>
  <c r="O38" i="65"/>
  <c r="R39" i="65"/>
  <c r="M39" i="65"/>
  <c r="EY35" i="65"/>
  <c r="S38" i="65"/>
  <c r="N38" i="65"/>
  <c r="FD35" i="65"/>
  <c r="X37" i="65"/>
  <c r="D39" i="65"/>
  <c r="FR38" i="65"/>
  <c r="FK38" i="65"/>
  <c r="BW33" i="65"/>
  <c r="BR33" i="65"/>
  <c r="FE33" i="65"/>
  <c r="U72" i="65"/>
  <c r="BQ35" i="65"/>
  <c r="EZ33" i="65"/>
  <c r="Q39" i="65"/>
  <c r="L39" i="65"/>
  <c r="P73" i="65"/>
  <c r="K73" i="65"/>
  <c r="U73" i="65" s="1"/>
  <c r="C34" i="61"/>
  <c r="O34" i="61" s="1"/>
  <c r="CP36" i="65" l="1"/>
  <c r="CK36" i="65"/>
  <c r="CF36" i="65"/>
  <c r="DY37" i="65"/>
  <c r="DT37" i="65"/>
  <c r="AL37" i="65"/>
  <c r="EF36" i="65"/>
  <c r="EP36" i="65" s="1"/>
  <c r="EK36" i="65"/>
  <c r="EU36" i="65" s="1"/>
  <c r="BK36" i="65"/>
  <c r="BU36" i="65" s="1"/>
  <c r="BF36" i="65"/>
  <c r="BP36" i="65" s="1"/>
  <c r="EG35" i="65"/>
  <c r="EQ35" i="65" s="1"/>
  <c r="EB35" i="65"/>
  <c r="EL35" i="65" s="1"/>
  <c r="BJ70" i="65"/>
  <c r="BE70" i="65"/>
  <c r="W39" i="65"/>
  <c r="AO35" i="65"/>
  <c r="AY35" i="65"/>
  <c r="AT35" i="65"/>
  <c r="CZ35" i="65"/>
  <c r="CU35" i="65"/>
  <c r="CS37" i="65"/>
  <c r="CN37" i="65"/>
  <c r="CI37" i="65"/>
  <c r="CL37" i="65"/>
  <c r="CG37" i="65"/>
  <c r="CQ37" i="65"/>
  <c r="BJ69" i="65"/>
  <c r="BE69" i="65"/>
  <c r="AH37" i="65"/>
  <c r="AC37" i="65"/>
  <c r="CE37" i="65" s="1"/>
  <c r="DA35" i="65"/>
  <c r="DK35" i="65" s="1"/>
  <c r="CV35" i="65"/>
  <c r="DF35" i="65" s="1"/>
  <c r="AS35" i="65"/>
  <c r="BC35" i="65"/>
  <c r="AX35" i="65"/>
  <c r="BL36" i="65"/>
  <c r="BG36" i="65"/>
  <c r="AP35" i="65"/>
  <c r="AZ35" i="65"/>
  <c r="AU35" i="65"/>
  <c r="FN38" i="65"/>
  <c r="FM38" i="65"/>
  <c r="FL38" i="65"/>
  <c r="DD35" i="65"/>
  <c r="DN35" i="65" s="1"/>
  <c r="CY35" i="65"/>
  <c r="DI35" i="65" s="1"/>
  <c r="EF35" i="65"/>
  <c r="EP35" i="65" s="1"/>
  <c r="EK35" i="65"/>
  <c r="EU35" i="65" s="1"/>
  <c r="AK37" i="65"/>
  <c r="DS37" i="65"/>
  <c r="DX37" i="65"/>
  <c r="DD36" i="65"/>
  <c r="CY36" i="65"/>
  <c r="DX36" i="65"/>
  <c r="DS36" i="65"/>
  <c r="AK36" i="65"/>
  <c r="CR38" i="65"/>
  <c r="CM38" i="65"/>
  <c r="CH38" i="65"/>
  <c r="CQ36" i="65"/>
  <c r="CL36" i="65"/>
  <c r="CG36" i="65"/>
  <c r="BM34" i="65"/>
  <c r="BW34" i="65" s="1"/>
  <c r="BH34" i="65"/>
  <c r="BR34" i="65" s="1"/>
  <c r="DY38" i="65"/>
  <c r="DT38" i="65"/>
  <c r="AL38" i="65"/>
  <c r="Y37" i="65"/>
  <c r="CA37" i="65" s="1"/>
  <c r="AD37" i="65"/>
  <c r="DZ37" i="65"/>
  <c r="DU37" i="65"/>
  <c r="AM37" i="65"/>
  <c r="FT38" i="65"/>
  <c r="FU38" i="65"/>
  <c r="FS38" i="65"/>
  <c r="Z73" i="65"/>
  <c r="CB73" i="65" s="1"/>
  <c r="AE73" i="65"/>
  <c r="EC35" i="65"/>
  <c r="EM35" i="65" s="1"/>
  <c r="EH35" i="65"/>
  <c r="ER35" i="65" s="1"/>
  <c r="AK71" i="65"/>
  <c r="DS71" i="65"/>
  <c r="DX71" i="65"/>
  <c r="AE72" i="65"/>
  <c r="Z72" i="65"/>
  <c r="CB72" i="65" s="1"/>
  <c r="BK35" i="65"/>
  <c r="BF35" i="65"/>
  <c r="BP35" i="65" s="1"/>
  <c r="AG38" i="65"/>
  <c r="AB38" i="65"/>
  <c r="CD38" i="65" s="1"/>
  <c r="DR36" i="65"/>
  <c r="DW36" i="65"/>
  <c r="AJ36" i="65"/>
  <c r="BD34" i="65"/>
  <c r="BN34" i="65" s="1"/>
  <c r="BI34" i="65"/>
  <c r="BS34" i="65" s="1"/>
  <c r="CR37" i="65"/>
  <c r="CM37" i="65"/>
  <c r="CH37" i="65"/>
  <c r="AS36" i="65"/>
  <c r="AX36" i="65"/>
  <c r="BC36" i="65"/>
  <c r="CL71" i="65"/>
  <c r="CG71" i="65"/>
  <c r="CQ71" i="65"/>
  <c r="X38" i="65"/>
  <c r="U38" i="65"/>
  <c r="K39" i="65"/>
  <c r="P39" i="65"/>
  <c r="S39" i="65"/>
  <c r="N39" i="65"/>
  <c r="FA34" i="65"/>
  <c r="EV34" i="65"/>
  <c r="EX35" i="65"/>
  <c r="O39" i="65"/>
  <c r="J39" i="65"/>
  <c r="FC35" i="65"/>
  <c r="M40" i="65"/>
  <c r="R40" i="65"/>
  <c r="EY36" i="65"/>
  <c r="T38" i="65"/>
  <c r="DN36" i="65"/>
  <c r="DI36" i="65"/>
  <c r="FD36" i="65"/>
  <c r="D40" i="65"/>
  <c r="FR39" i="65"/>
  <c r="FK39" i="65"/>
  <c r="BV36" i="65"/>
  <c r="BQ36" i="65"/>
  <c r="FC36" i="65"/>
  <c r="DJ35" i="65"/>
  <c r="DE35" i="65"/>
  <c r="EZ34" i="65"/>
  <c r="P74" i="65"/>
  <c r="K74" i="65"/>
  <c r="EX36" i="65"/>
  <c r="BU35" i="65"/>
  <c r="Q40" i="65"/>
  <c r="L40" i="65"/>
  <c r="FE34" i="65"/>
  <c r="V39" i="65"/>
  <c r="C35" i="61"/>
  <c r="O35" i="61" s="1"/>
  <c r="U74" i="65" l="1"/>
  <c r="AP37" i="65"/>
  <c r="AZ37" i="65"/>
  <c r="AU37" i="65"/>
  <c r="BI35" i="65"/>
  <c r="BD35" i="65"/>
  <c r="AG39" i="65"/>
  <c r="AB39" i="65"/>
  <c r="CD39" i="65" s="1"/>
  <c r="CT37" i="65"/>
  <c r="CO37" i="65"/>
  <c r="CJ37" i="65"/>
  <c r="DA36" i="65"/>
  <c r="DK36" i="65" s="1"/>
  <c r="CV36" i="65"/>
  <c r="DF36" i="65" s="1"/>
  <c r="DV37" i="65"/>
  <c r="EA37" i="65"/>
  <c r="AN37" i="65"/>
  <c r="AE74" i="65"/>
  <c r="Z74" i="65"/>
  <c r="CB74" i="65" s="1"/>
  <c r="AO36" i="65"/>
  <c r="AT36" i="65"/>
  <c r="AY36" i="65"/>
  <c r="DB38" i="65"/>
  <c r="CW38" i="65"/>
  <c r="EC71" i="65"/>
  <c r="EH71" i="65"/>
  <c r="DA37" i="65"/>
  <c r="DK37" i="65" s="1"/>
  <c r="CV37" i="65"/>
  <c r="DF37" i="65" s="1"/>
  <c r="AP71" i="65"/>
  <c r="AZ71" i="65"/>
  <c r="AU71" i="65"/>
  <c r="DS73" i="65"/>
  <c r="AK73" i="65"/>
  <c r="DX73" i="65"/>
  <c r="FB35" i="65"/>
  <c r="AR37" i="65"/>
  <c r="BB37" i="65"/>
  <c r="AW37" i="65"/>
  <c r="AP36" i="65"/>
  <c r="AU36" i="65"/>
  <c r="AZ36" i="65"/>
  <c r="DC37" i="65"/>
  <c r="DM37" i="65" s="1"/>
  <c r="CX37" i="65"/>
  <c r="DH37" i="65" s="1"/>
  <c r="Y38" i="65"/>
  <c r="CA38" i="65" s="1"/>
  <c r="AD38" i="65"/>
  <c r="AF39" i="65"/>
  <c r="AA39" i="65"/>
  <c r="CC39" i="65" s="1"/>
  <c r="AC38" i="65"/>
  <c r="CE38" i="65" s="1"/>
  <c r="AH38" i="65"/>
  <c r="DU38" i="65"/>
  <c r="DZ38" i="65"/>
  <c r="AM38" i="65"/>
  <c r="EE37" i="65"/>
  <c r="EO37" i="65" s="1"/>
  <c r="EJ37" i="65"/>
  <c r="ET37" i="65" s="1"/>
  <c r="EH36" i="65"/>
  <c r="ER36" i="65" s="1"/>
  <c r="EC36" i="65"/>
  <c r="EM36" i="65" s="1"/>
  <c r="BJ35" i="65"/>
  <c r="BT35" i="65" s="1"/>
  <c r="BE35" i="65"/>
  <c r="BO35" i="65" s="1"/>
  <c r="AQ37" i="65"/>
  <c r="BA37" i="65"/>
  <c r="AV37" i="65"/>
  <c r="AE38" i="65"/>
  <c r="Z38" i="65"/>
  <c r="CB38" i="65" s="1"/>
  <c r="EW35" i="65"/>
  <c r="ED37" i="65"/>
  <c r="EN37" i="65" s="1"/>
  <c r="EI37" i="65"/>
  <c r="ES37" i="65" s="1"/>
  <c r="DB37" i="65"/>
  <c r="DL37" i="65" s="1"/>
  <c r="CW37" i="65"/>
  <c r="DG37" i="65" s="1"/>
  <c r="CV71" i="65"/>
  <c r="DA71" i="65"/>
  <c r="DW37" i="65"/>
  <c r="AJ37" i="65"/>
  <c r="DR37" i="65"/>
  <c r="BM36" i="65"/>
  <c r="BW36" i="65" s="1"/>
  <c r="BH36" i="65"/>
  <c r="BR36" i="65" s="1"/>
  <c r="CS38" i="65"/>
  <c r="CN38" i="65"/>
  <c r="CI38" i="65"/>
  <c r="FN39" i="65"/>
  <c r="FM39" i="65"/>
  <c r="FL39" i="65"/>
  <c r="CQ72" i="65"/>
  <c r="CL72" i="65"/>
  <c r="CG72" i="65"/>
  <c r="CK37" i="65"/>
  <c r="CF37" i="65"/>
  <c r="CP37" i="65"/>
  <c r="CU36" i="65"/>
  <c r="DE36" i="65" s="1"/>
  <c r="CZ36" i="65"/>
  <c r="DJ36" i="65" s="1"/>
  <c r="CQ73" i="65"/>
  <c r="CG73" i="65"/>
  <c r="CL73" i="65"/>
  <c r="FS39" i="65"/>
  <c r="FU39" i="65"/>
  <c r="FT39" i="65"/>
  <c r="AK72" i="65"/>
  <c r="DS72" i="65"/>
  <c r="DX72" i="65"/>
  <c r="AQ38" i="65"/>
  <c r="BA38" i="65"/>
  <c r="AV38" i="65"/>
  <c r="EG36" i="65"/>
  <c r="EQ36" i="65" s="1"/>
  <c r="EB36" i="65"/>
  <c r="EL36" i="65" s="1"/>
  <c r="EM71" i="65"/>
  <c r="ER71" i="65"/>
  <c r="ED38" i="65"/>
  <c r="EN38" i="65" s="1"/>
  <c r="EI38" i="65"/>
  <c r="ES38" i="65" s="1"/>
  <c r="EH37" i="65"/>
  <c r="ER37" i="65" s="1"/>
  <c r="EC37" i="65"/>
  <c r="EM37" i="65" s="1"/>
  <c r="EW37" i="65" s="1"/>
  <c r="BH35" i="65"/>
  <c r="BR35" i="65" s="1"/>
  <c r="BM35" i="65"/>
  <c r="BW35" i="65" s="1"/>
  <c r="X39" i="65"/>
  <c r="V40" i="65"/>
  <c r="U39" i="65"/>
  <c r="T39" i="65"/>
  <c r="P40" i="65"/>
  <c r="K40" i="65"/>
  <c r="R41" i="65"/>
  <c r="M41" i="65"/>
  <c r="EV35" i="65"/>
  <c r="FK40" i="65"/>
  <c r="D41" i="65"/>
  <c r="FR40" i="65"/>
  <c r="W40" i="65"/>
  <c r="FA35" i="65"/>
  <c r="FA36" i="65"/>
  <c r="S40" i="65"/>
  <c r="N40" i="65"/>
  <c r="P75" i="65"/>
  <c r="K75" i="65"/>
  <c r="Q41" i="65"/>
  <c r="L41" i="65"/>
  <c r="EZ35" i="65"/>
  <c r="BS35" i="65"/>
  <c r="BN35" i="65"/>
  <c r="FE35" i="65"/>
  <c r="DL38" i="65"/>
  <c r="EZ36" i="65"/>
  <c r="FE36" i="65"/>
  <c r="O40" i="65"/>
  <c r="J40" i="65"/>
  <c r="DG38" i="65"/>
  <c r="EV36" i="65"/>
  <c r="C36" i="61"/>
  <c r="O36" i="61" s="1"/>
  <c r="FB36" i="65" l="1"/>
  <c r="T40" i="65"/>
  <c r="FC37" i="65"/>
  <c r="FB37" i="65"/>
  <c r="DV38" i="65"/>
  <c r="EA38" i="65"/>
  <c r="AN38" i="65"/>
  <c r="AP73" i="65"/>
  <c r="AU73" i="65"/>
  <c r="AZ73" i="65"/>
  <c r="AS37" i="65"/>
  <c r="BC37" i="65"/>
  <c r="AX37" i="65"/>
  <c r="CJ38" i="65"/>
  <c r="CT38" i="65"/>
  <c r="CO38" i="65"/>
  <c r="EH73" i="65"/>
  <c r="EC73" i="65"/>
  <c r="CQ38" i="65"/>
  <c r="CL38" i="65"/>
  <c r="CG38" i="65"/>
  <c r="CR39" i="65"/>
  <c r="CM39" i="65"/>
  <c r="CH39" i="65"/>
  <c r="EK37" i="65"/>
  <c r="EU37" i="65" s="1"/>
  <c r="EF37" i="65"/>
  <c r="EP37" i="65" s="1"/>
  <c r="AF40" i="65"/>
  <c r="AA40" i="65"/>
  <c r="CC40" i="65" s="1"/>
  <c r="DC38" i="65"/>
  <c r="DM38" i="65" s="1"/>
  <c r="CX38" i="65"/>
  <c r="DH38" i="65" s="1"/>
  <c r="DX38" i="65"/>
  <c r="DS38" i="65"/>
  <c r="AK38" i="65"/>
  <c r="DT39" i="65"/>
  <c r="DY39" i="65"/>
  <c r="AL39" i="65"/>
  <c r="AJ38" i="65"/>
  <c r="DW38" i="65"/>
  <c r="DR38" i="65"/>
  <c r="BJ71" i="65"/>
  <c r="BE71" i="65"/>
  <c r="CK38" i="65"/>
  <c r="CP38" i="65"/>
  <c r="CF38" i="65"/>
  <c r="DD37" i="65"/>
  <c r="DN37" i="65" s="1"/>
  <c r="CY37" i="65"/>
  <c r="DI37" i="65" s="1"/>
  <c r="AP72" i="65"/>
  <c r="AZ72" i="65"/>
  <c r="AU72" i="65"/>
  <c r="BK37" i="65"/>
  <c r="BU37" i="65" s="1"/>
  <c r="BF37" i="65"/>
  <c r="BP37" i="65" s="1"/>
  <c r="EG37" i="65"/>
  <c r="EQ37" i="65" s="1"/>
  <c r="EB37" i="65"/>
  <c r="EL37" i="65" s="1"/>
  <c r="CI39" i="65"/>
  <c r="CS39" i="65"/>
  <c r="CN39" i="65"/>
  <c r="AH39" i="65"/>
  <c r="AC39" i="65"/>
  <c r="CE39" i="65" s="1"/>
  <c r="DA73" i="65"/>
  <c r="CV73" i="65"/>
  <c r="AO37" i="65"/>
  <c r="AY37" i="65"/>
  <c r="AT37" i="65"/>
  <c r="DU39" i="65"/>
  <c r="DZ39" i="65"/>
  <c r="AM39" i="65"/>
  <c r="BJ36" i="65"/>
  <c r="BT36" i="65" s="1"/>
  <c r="BE36" i="65"/>
  <c r="BO36" i="65" s="1"/>
  <c r="AG40" i="65"/>
  <c r="AB40" i="65"/>
  <c r="CD40" i="65" s="1"/>
  <c r="Y39" i="65"/>
  <c r="CA39" i="65" s="1"/>
  <c r="AD39" i="65"/>
  <c r="CZ37" i="65"/>
  <c r="DJ37" i="65" s="1"/>
  <c r="CU37" i="65"/>
  <c r="DE37" i="65" s="1"/>
  <c r="AD40" i="65"/>
  <c r="Y40" i="65"/>
  <c r="CA40" i="65" s="1"/>
  <c r="FT40" i="65"/>
  <c r="FU40" i="65"/>
  <c r="FS40" i="65"/>
  <c r="AE39" i="65"/>
  <c r="Z39" i="65"/>
  <c r="CB39" i="65" s="1"/>
  <c r="DA72" i="65"/>
  <c r="CV72" i="65"/>
  <c r="AR38" i="65"/>
  <c r="BB38" i="65"/>
  <c r="AW38" i="65"/>
  <c r="BL37" i="65"/>
  <c r="BV37" i="65" s="1"/>
  <c r="BG37" i="65"/>
  <c r="BQ37" i="65" s="1"/>
  <c r="BI36" i="65"/>
  <c r="BS36" i="65" s="1"/>
  <c r="BD36" i="65"/>
  <c r="BN36" i="65" s="1"/>
  <c r="EC72" i="65"/>
  <c r="EH72" i="65"/>
  <c r="EX37" i="65"/>
  <c r="FL40" i="65"/>
  <c r="FN40" i="65"/>
  <c r="FM40" i="65"/>
  <c r="EW36" i="65"/>
  <c r="BK38" i="65"/>
  <c r="BU38" i="65" s="1"/>
  <c r="BF38" i="65"/>
  <c r="BP38" i="65" s="1"/>
  <c r="CG74" i="65"/>
  <c r="CQ74" i="65"/>
  <c r="CL74" i="65"/>
  <c r="BJ37" i="65"/>
  <c r="BE37" i="65"/>
  <c r="BO37" i="65" s="1"/>
  <c r="ER72" i="65"/>
  <c r="EM72" i="65"/>
  <c r="EJ38" i="65"/>
  <c r="ET38" i="65" s="1"/>
  <c r="EE38" i="65"/>
  <c r="EO38" i="65" s="1"/>
  <c r="EM73" i="65"/>
  <c r="ER73" i="65"/>
  <c r="DX74" i="65"/>
  <c r="AK74" i="65"/>
  <c r="DS74" i="65"/>
  <c r="U75" i="65"/>
  <c r="X40" i="65"/>
  <c r="W41" i="65"/>
  <c r="U40" i="65"/>
  <c r="P41" i="65"/>
  <c r="K41" i="65"/>
  <c r="U41" i="65" s="1"/>
  <c r="BT37" i="65"/>
  <c r="S41" i="65"/>
  <c r="N41" i="65"/>
  <c r="FK41" i="65"/>
  <c r="D42" i="65"/>
  <c r="FR41" i="65"/>
  <c r="FD37" i="65"/>
  <c r="FC38" i="65"/>
  <c r="EY37" i="65"/>
  <c r="EX38" i="65"/>
  <c r="M42" i="65"/>
  <c r="R42" i="65"/>
  <c r="K76" i="65"/>
  <c r="P76" i="65"/>
  <c r="O41" i="65"/>
  <c r="J41" i="65"/>
  <c r="V41" i="65"/>
  <c r="Q42" i="65"/>
  <c r="L42" i="65"/>
  <c r="C37" i="61"/>
  <c r="O37" i="61" s="1"/>
  <c r="FD38" i="65" l="1"/>
  <c r="EY38" i="65"/>
  <c r="AQ39" i="65"/>
  <c r="AV39" i="65"/>
  <c r="BA39" i="65"/>
  <c r="BG38" i="65"/>
  <c r="BQ38" i="65" s="1"/>
  <c r="BL38" i="65"/>
  <c r="BV38" i="65" s="1"/>
  <c r="AR39" i="65"/>
  <c r="AW39" i="65"/>
  <c r="BB39" i="65"/>
  <c r="EI39" i="65"/>
  <c r="ES39" i="65" s="1"/>
  <c r="ED39" i="65"/>
  <c r="EN39" i="65" s="1"/>
  <c r="FL41" i="65"/>
  <c r="FM41" i="65"/>
  <c r="FN41" i="65"/>
  <c r="AH40" i="65"/>
  <c r="AC40" i="65"/>
  <c r="CE40" i="65" s="1"/>
  <c r="AP74" i="65"/>
  <c r="AZ74" i="65"/>
  <c r="AU74" i="65"/>
  <c r="DX39" i="65"/>
  <c r="DS39" i="65"/>
  <c r="AK39" i="65"/>
  <c r="EJ39" i="65"/>
  <c r="ET39" i="65" s="1"/>
  <c r="EE39" i="65"/>
  <c r="EO39" i="65" s="1"/>
  <c r="EY39" i="65" s="1"/>
  <c r="EC38" i="65"/>
  <c r="EM38" i="65" s="1"/>
  <c r="EH38" i="65"/>
  <c r="ER38" i="65" s="1"/>
  <c r="EH74" i="65"/>
  <c r="EC74" i="65"/>
  <c r="BE72" i="65"/>
  <c r="BJ72" i="65"/>
  <c r="BI37" i="65"/>
  <c r="BS37" i="65" s="1"/>
  <c r="BD37" i="65"/>
  <c r="CP40" i="65"/>
  <c r="CK40" i="65"/>
  <c r="CF40" i="65"/>
  <c r="CZ38" i="65"/>
  <c r="DJ38" i="65" s="1"/>
  <c r="CU38" i="65"/>
  <c r="DE38" i="65" s="1"/>
  <c r="CH40" i="65"/>
  <c r="CR40" i="65"/>
  <c r="CM40" i="65"/>
  <c r="DW40" i="65"/>
  <c r="AJ40" i="65"/>
  <c r="DR40" i="65"/>
  <c r="DT40" i="65"/>
  <c r="DY40" i="65"/>
  <c r="AL40" i="65"/>
  <c r="BH37" i="65"/>
  <c r="BR37" i="65" s="1"/>
  <c r="BM37" i="65"/>
  <c r="BW37" i="65" s="1"/>
  <c r="ER74" i="65"/>
  <c r="EM74" i="65"/>
  <c r="CJ39" i="65"/>
  <c r="CT39" i="65"/>
  <c r="CO39" i="65"/>
  <c r="AP38" i="65"/>
  <c r="AU38" i="65"/>
  <c r="AZ38" i="65"/>
  <c r="DD38" i="65"/>
  <c r="DN38" i="65" s="1"/>
  <c r="CY38" i="65"/>
  <c r="DI38" i="65" s="1"/>
  <c r="AF41" i="65"/>
  <c r="AA41" i="65"/>
  <c r="CC41" i="65" s="1"/>
  <c r="AN39" i="65"/>
  <c r="EA39" i="65"/>
  <c r="DV39" i="65"/>
  <c r="DW39" i="65"/>
  <c r="DR39" i="65"/>
  <c r="AJ39" i="65"/>
  <c r="DB39" i="65"/>
  <c r="CW39" i="65"/>
  <c r="BE73" i="65"/>
  <c r="BJ73" i="65"/>
  <c r="Z41" i="65"/>
  <c r="CB41" i="65" s="1"/>
  <c r="AE41" i="65"/>
  <c r="CP39" i="65"/>
  <c r="CK39" i="65"/>
  <c r="CF39" i="65"/>
  <c r="EG38" i="65"/>
  <c r="EQ38" i="65" s="1"/>
  <c r="EB38" i="65"/>
  <c r="EL38" i="65" s="1"/>
  <c r="AS38" i="65"/>
  <c r="BC38" i="65"/>
  <c r="AX38" i="65"/>
  <c r="CV74" i="65"/>
  <c r="DA74" i="65"/>
  <c r="AE75" i="65"/>
  <c r="Z75" i="65"/>
  <c r="CB75" i="65" s="1"/>
  <c r="FU41" i="65"/>
  <c r="FS41" i="65"/>
  <c r="FT41" i="65"/>
  <c r="CI40" i="65"/>
  <c r="CS40" i="65"/>
  <c r="CN40" i="65"/>
  <c r="DC39" i="65"/>
  <c r="DM39" i="65" s="1"/>
  <c r="CX39" i="65"/>
  <c r="DH39" i="65" s="1"/>
  <c r="AB41" i="65"/>
  <c r="CD41" i="65" s="1"/>
  <c r="AG41" i="65"/>
  <c r="CQ39" i="65"/>
  <c r="CL39" i="65"/>
  <c r="CG39" i="65"/>
  <c r="AE40" i="65"/>
  <c r="Z40" i="65"/>
  <c r="CB40" i="65" s="1"/>
  <c r="DU40" i="65"/>
  <c r="AM40" i="65"/>
  <c r="DZ40" i="65"/>
  <c r="AO38" i="65"/>
  <c r="AT38" i="65"/>
  <c r="AY38" i="65"/>
  <c r="DA38" i="65"/>
  <c r="DK38" i="65" s="1"/>
  <c r="CV38" i="65"/>
  <c r="DF38" i="65" s="1"/>
  <c r="EK38" i="65"/>
  <c r="EU38" i="65" s="1"/>
  <c r="EF38" i="65"/>
  <c r="EP38" i="65" s="1"/>
  <c r="T41" i="65"/>
  <c r="P42" i="65"/>
  <c r="K42" i="65"/>
  <c r="EZ37" i="65"/>
  <c r="EV37" i="65"/>
  <c r="FE37" i="65"/>
  <c r="D43" i="65"/>
  <c r="FR42" i="65"/>
  <c r="FK42" i="65"/>
  <c r="R43" i="65"/>
  <c r="M43" i="65"/>
  <c r="BN37" i="65"/>
  <c r="K77" i="65"/>
  <c r="P77" i="65"/>
  <c r="FD39" i="65"/>
  <c r="N42" i="65"/>
  <c r="S42" i="65"/>
  <c r="J42" i="65"/>
  <c r="O42" i="65"/>
  <c r="W42" i="65"/>
  <c r="V42" i="65"/>
  <c r="DL39" i="65"/>
  <c r="DG39" i="65"/>
  <c r="FA37" i="65"/>
  <c r="U76" i="65"/>
  <c r="Q43" i="65"/>
  <c r="L43" i="65"/>
  <c r="X41" i="65"/>
  <c r="C38" i="61"/>
  <c r="O38" i="61" s="1"/>
  <c r="V43" i="65" l="1"/>
  <c r="EZ38" i="65"/>
  <c r="U42" i="65"/>
  <c r="CT40" i="65"/>
  <c r="CO40" i="65"/>
  <c r="CJ40" i="65"/>
  <c r="EK39" i="65"/>
  <c r="EU39" i="65" s="1"/>
  <c r="FE39" i="65" s="1"/>
  <c r="EF39" i="65"/>
  <c r="EP39" i="65" s="1"/>
  <c r="EZ39" i="65" s="1"/>
  <c r="AN40" i="65"/>
  <c r="EA40" i="65"/>
  <c r="DV40" i="65"/>
  <c r="AQ40" i="65"/>
  <c r="BA40" i="65"/>
  <c r="AV40" i="65"/>
  <c r="DZ41" i="65"/>
  <c r="DU41" i="65"/>
  <c r="AM41" i="65"/>
  <c r="CM41" i="65"/>
  <c r="CH41" i="65"/>
  <c r="CR41" i="65"/>
  <c r="ED40" i="65"/>
  <c r="EN40" i="65" s="1"/>
  <c r="EI40" i="65"/>
  <c r="ES40" i="65" s="1"/>
  <c r="FC40" i="65" s="1"/>
  <c r="AG42" i="65"/>
  <c r="AB42" i="65"/>
  <c r="CD42" i="65" s="1"/>
  <c r="CS41" i="65"/>
  <c r="CN41" i="65"/>
  <c r="CI41" i="65"/>
  <c r="DY41" i="65"/>
  <c r="AL41" i="65"/>
  <c r="DT41" i="65"/>
  <c r="EG40" i="65"/>
  <c r="EQ40" i="65" s="1"/>
  <c r="EB40" i="65"/>
  <c r="EL40" i="65" s="1"/>
  <c r="AF42" i="65"/>
  <c r="AA42" i="65"/>
  <c r="CC42" i="65" s="1"/>
  <c r="AO40" i="65"/>
  <c r="AY40" i="65"/>
  <c r="AT40" i="65"/>
  <c r="BH38" i="65"/>
  <c r="BR38" i="65" s="1"/>
  <c r="BM38" i="65"/>
  <c r="BW38" i="65" s="1"/>
  <c r="BG39" i="65"/>
  <c r="BQ39" i="65" s="1"/>
  <c r="BL39" i="65"/>
  <c r="BV39" i="65" s="1"/>
  <c r="CZ39" i="65"/>
  <c r="DJ39" i="65" s="1"/>
  <c r="CU39" i="65"/>
  <c r="DE39" i="65" s="1"/>
  <c r="AP39" i="65"/>
  <c r="AZ39" i="65"/>
  <c r="AU39" i="65"/>
  <c r="AE42" i="65"/>
  <c r="Z42" i="65"/>
  <c r="CB42" i="65" s="1"/>
  <c r="BI38" i="65"/>
  <c r="BD38" i="65"/>
  <c r="FE38" i="65"/>
  <c r="EC39" i="65"/>
  <c r="EM39" i="65" s="1"/>
  <c r="EH39" i="65"/>
  <c r="ER39" i="65" s="1"/>
  <c r="AH41" i="65"/>
  <c r="AC41" i="65"/>
  <c r="CE41" i="65" s="1"/>
  <c r="FL42" i="65"/>
  <c r="FN42" i="65"/>
  <c r="FM42" i="65"/>
  <c r="FU42" i="65"/>
  <c r="FT42" i="65"/>
  <c r="FS42" i="65"/>
  <c r="DC40" i="65"/>
  <c r="DM40" i="65" s="1"/>
  <c r="CX40" i="65"/>
  <c r="DH40" i="65" s="1"/>
  <c r="BJ38" i="65"/>
  <c r="BT38" i="65" s="1"/>
  <c r="BE38" i="65"/>
  <c r="BO38" i="65" s="1"/>
  <c r="FB38" i="65"/>
  <c r="Y41" i="65"/>
  <c r="CA41" i="65" s="1"/>
  <c r="AD41" i="65"/>
  <c r="AF43" i="65"/>
  <c r="AA43" i="65"/>
  <c r="CC43" i="65" s="1"/>
  <c r="DX41" i="65"/>
  <c r="AK41" i="65"/>
  <c r="DS41" i="65"/>
  <c r="DB40" i="65"/>
  <c r="DL40" i="65" s="1"/>
  <c r="CW40" i="65"/>
  <c r="DG40" i="65" s="1"/>
  <c r="EW38" i="65"/>
  <c r="CQ40" i="65"/>
  <c r="CL40" i="65"/>
  <c r="CG40" i="65"/>
  <c r="DS75" i="65"/>
  <c r="AK75" i="65"/>
  <c r="DX75" i="65"/>
  <c r="CY39" i="65"/>
  <c r="DI39" i="65" s="1"/>
  <c r="DD39" i="65"/>
  <c r="DN39" i="65" s="1"/>
  <c r="CZ40" i="65"/>
  <c r="DJ40" i="65" s="1"/>
  <c r="CU40" i="65"/>
  <c r="DE40" i="65" s="1"/>
  <c r="CL41" i="65"/>
  <c r="CG41" i="65"/>
  <c r="CQ41" i="65"/>
  <c r="AR40" i="65"/>
  <c r="BB40" i="65"/>
  <c r="AW40" i="65"/>
  <c r="EE40" i="65"/>
  <c r="EO40" i="65" s="1"/>
  <c r="EJ40" i="65"/>
  <c r="ET40" i="65" s="1"/>
  <c r="DX40" i="65"/>
  <c r="AK40" i="65"/>
  <c r="DS40" i="65"/>
  <c r="AO39" i="65"/>
  <c r="AY39" i="65"/>
  <c r="AT39" i="65"/>
  <c r="BF39" i="65"/>
  <c r="BP39" i="65" s="1"/>
  <c r="BK39" i="65"/>
  <c r="BU39" i="65" s="1"/>
  <c r="AS39" i="65"/>
  <c r="AX39" i="65"/>
  <c r="BC39" i="65"/>
  <c r="Z76" i="65"/>
  <c r="CB76" i="65" s="1"/>
  <c r="AE76" i="65"/>
  <c r="CL75" i="65"/>
  <c r="CQ75" i="65"/>
  <c r="CG75" i="65"/>
  <c r="CV39" i="65"/>
  <c r="DF39" i="65" s="1"/>
  <c r="DA39" i="65"/>
  <c r="DK39" i="65" s="1"/>
  <c r="EB39" i="65"/>
  <c r="EL39" i="65" s="1"/>
  <c r="EG39" i="65"/>
  <c r="EQ39" i="65" s="1"/>
  <c r="BE74" i="65"/>
  <c r="BJ74" i="65"/>
  <c r="W43" i="65"/>
  <c r="K43" i="65"/>
  <c r="P43" i="65"/>
  <c r="S43" i="65"/>
  <c r="N43" i="65"/>
  <c r="U77" i="65"/>
  <c r="EV39" i="65"/>
  <c r="D44" i="65"/>
  <c r="FR43" i="65"/>
  <c r="FK43" i="65"/>
  <c r="K78" i="65"/>
  <c r="P78" i="65"/>
  <c r="EX39" i="65"/>
  <c r="FC39" i="65"/>
  <c r="T42" i="65"/>
  <c r="X42" i="65"/>
  <c r="J43" i="65"/>
  <c r="O43" i="65"/>
  <c r="R44" i="65"/>
  <c r="M44" i="65"/>
  <c r="Q44" i="65"/>
  <c r="L44" i="65"/>
  <c r="EV38" i="65"/>
  <c r="BN38" i="65"/>
  <c r="BS38" i="65"/>
  <c r="FA38" i="65"/>
  <c r="C39" i="61"/>
  <c r="O39" i="61" s="1"/>
  <c r="BG40" i="65" l="1"/>
  <c r="BL40" i="65"/>
  <c r="BV40" i="65" s="1"/>
  <c r="EH41" i="65"/>
  <c r="ER41" i="65" s="1"/>
  <c r="EC41" i="65"/>
  <c r="EM41" i="65" s="1"/>
  <c r="DC41" i="65"/>
  <c r="DM41" i="65" s="1"/>
  <c r="CX41" i="65"/>
  <c r="DH41" i="65" s="1"/>
  <c r="EF40" i="65"/>
  <c r="EP40" i="65" s="1"/>
  <c r="EK40" i="65"/>
  <c r="EU40" i="65" s="1"/>
  <c r="AP41" i="65"/>
  <c r="AU41" i="65"/>
  <c r="AZ41" i="65"/>
  <c r="BH39" i="65"/>
  <c r="BR39" i="65" s="1"/>
  <c r="BM39" i="65"/>
  <c r="BW39" i="65" s="1"/>
  <c r="CT41" i="65"/>
  <c r="CO41" i="65"/>
  <c r="CJ41" i="65"/>
  <c r="AS40" i="65"/>
  <c r="BC40" i="65"/>
  <c r="AX40" i="65"/>
  <c r="Y42" i="65"/>
  <c r="CA42" i="65" s="1"/>
  <c r="AD42" i="65"/>
  <c r="CV41" i="65"/>
  <c r="DF41" i="65" s="1"/>
  <c r="DA41" i="65"/>
  <c r="DK41" i="65" s="1"/>
  <c r="CR43" i="65"/>
  <c r="CM43" i="65"/>
  <c r="CH43" i="65"/>
  <c r="DV41" i="65"/>
  <c r="EA41" i="65"/>
  <c r="AN41" i="65"/>
  <c r="CS42" i="65"/>
  <c r="CN42" i="65"/>
  <c r="CI42" i="65"/>
  <c r="AG43" i="65"/>
  <c r="AB43" i="65"/>
  <c r="CD43" i="65" s="1"/>
  <c r="DT43" i="65"/>
  <c r="DY43" i="65"/>
  <c r="AL43" i="65"/>
  <c r="DZ42" i="65"/>
  <c r="DU42" i="65"/>
  <c r="AM42" i="65"/>
  <c r="DW41" i="65"/>
  <c r="DR41" i="65"/>
  <c r="AJ41" i="65"/>
  <c r="CY40" i="65"/>
  <c r="DI40" i="65" s="1"/>
  <c r="DD40" i="65"/>
  <c r="DN40" i="65" s="1"/>
  <c r="BI39" i="65"/>
  <c r="BS39" i="65" s="1"/>
  <c r="BD39" i="65"/>
  <c r="BN39" i="65" s="1"/>
  <c r="ER75" i="65"/>
  <c r="EM75" i="65"/>
  <c r="EC40" i="65"/>
  <c r="EH40" i="65"/>
  <c r="AP75" i="65"/>
  <c r="AZ75" i="65"/>
  <c r="AU75" i="65"/>
  <c r="BD40" i="65"/>
  <c r="BN40" i="65" s="1"/>
  <c r="BI40" i="65"/>
  <c r="BS40" i="65" s="1"/>
  <c r="DB41" i="65"/>
  <c r="DL41" i="65" s="1"/>
  <c r="CW41" i="65"/>
  <c r="DG41" i="65" s="1"/>
  <c r="AP40" i="65"/>
  <c r="AZ40" i="65"/>
  <c r="AU40" i="65"/>
  <c r="EH75" i="65"/>
  <c r="EC75" i="65"/>
  <c r="CQ42" i="65"/>
  <c r="CL42" i="65"/>
  <c r="CG42" i="65"/>
  <c r="CM42" i="65"/>
  <c r="CH42" i="65"/>
  <c r="CR42" i="65"/>
  <c r="CG76" i="65"/>
  <c r="CL76" i="65"/>
  <c r="CQ76" i="65"/>
  <c r="FS43" i="65"/>
  <c r="FT43" i="65"/>
  <c r="FU43" i="65"/>
  <c r="FA39" i="65"/>
  <c r="DA40" i="65"/>
  <c r="DK40" i="65" s="1"/>
  <c r="CV40" i="65"/>
  <c r="DF40" i="65" s="1"/>
  <c r="DX42" i="65"/>
  <c r="DS42" i="65"/>
  <c r="AK42" i="65"/>
  <c r="DY42" i="65"/>
  <c r="AL42" i="65"/>
  <c r="DT42" i="65"/>
  <c r="AR41" i="65"/>
  <c r="AW41" i="65"/>
  <c r="BB41" i="65"/>
  <c r="BF40" i="65"/>
  <c r="BP40" i="65" s="1"/>
  <c r="BK40" i="65"/>
  <c r="BU40" i="65" s="1"/>
  <c r="Z77" i="65"/>
  <c r="CB77" i="65" s="1"/>
  <c r="AE77" i="65"/>
  <c r="EW39" i="65"/>
  <c r="CV75" i="65"/>
  <c r="DA75" i="65"/>
  <c r="EE41" i="65"/>
  <c r="EO41" i="65" s="1"/>
  <c r="EJ41" i="65"/>
  <c r="ET41" i="65" s="1"/>
  <c r="FN43" i="65"/>
  <c r="FM43" i="65"/>
  <c r="FL43" i="65"/>
  <c r="EX40" i="65"/>
  <c r="AH42" i="65"/>
  <c r="AC42" i="65"/>
  <c r="CE42" i="65" s="1"/>
  <c r="BJ39" i="65"/>
  <c r="BE39" i="65"/>
  <c r="BO39" i="65" s="1"/>
  <c r="EI41" i="65"/>
  <c r="ES41" i="65" s="1"/>
  <c r="ED41" i="65"/>
  <c r="EN41" i="65" s="1"/>
  <c r="CF41" i="65"/>
  <c r="CP41" i="65"/>
  <c r="CK41" i="65"/>
  <c r="DX76" i="65"/>
  <c r="DS76" i="65"/>
  <c r="AK76" i="65"/>
  <c r="AQ41" i="65"/>
  <c r="AV41" i="65"/>
  <c r="BA41" i="65"/>
  <c r="W44" i="65"/>
  <c r="X43" i="65"/>
  <c r="P44" i="65"/>
  <c r="K44" i="65"/>
  <c r="U44" i="65" s="1"/>
  <c r="U43" i="65"/>
  <c r="BT39" i="65"/>
  <c r="FB39" i="65"/>
  <c r="O44" i="65"/>
  <c r="J44" i="65"/>
  <c r="T44" i="65" s="1"/>
  <c r="EY40" i="65"/>
  <c r="FE40" i="65"/>
  <c r="T43" i="65"/>
  <c r="V44" i="65"/>
  <c r="BQ40" i="65"/>
  <c r="S44" i="65"/>
  <c r="N44" i="65"/>
  <c r="U78" i="65"/>
  <c r="FD40" i="65"/>
  <c r="L45" i="65"/>
  <c r="Q45" i="65"/>
  <c r="K79" i="65"/>
  <c r="P79" i="65"/>
  <c r="FB41" i="65"/>
  <c r="FR44" i="65"/>
  <c r="D45" i="65"/>
  <c r="FK44" i="65"/>
  <c r="R45" i="65"/>
  <c r="M45" i="65"/>
  <c r="EW41" i="65"/>
  <c r="FA40" i="65"/>
  <c r="EV40" i="65"/>
  <c r="C40" i="61"/>
  <c r="O40" i="61" s="1"/>
  <c r="Z43" i="65" l="1"/>
  <c r="CB43" i="65" s="1"/>
  <c r="AE43" i="65"/>
  <c r="AR42" i="65"/>
  <c r="BB42" i="65"/>
  <c r="AW42" i="65"/>
  <c r="EJ42" i="65"/>
  <c r="ET42" i="65" s="1"/>
  <c r="EE42" i="65"/>
  <c r="EO42" i="65" s="1"/>
  <c r="CJ42" i="65"/>
  <c r="CO42" i="65"/>
  <c r="CT42" i="65"/>
  <c r="CV76" i="65"/>
  <c r="DA76" i="65"/>
  <c r="FS44" i="65"/>
  <c r="FU44" i="65"/>
  <c r="FT44" i="65"/>
  <c r="AH43" i="65"/>
  <c r="AC43" i="65"/>
  <c r="CE43" i="65" s="1"/>
  <c r="DV42" i="65"/>
  <c r="EA42" i="65"/>
  <c r="AN42" i="65"/>
  <c r="BL41" i="65"/>
  <c r="BV41" i="65" s="1"/>
  <c r="BG41" i="65"/>
  <c r="BQ41" i="65" s="1"/>
  <c r="AQ43" i="65"/>
  <c r="BA43" i="65"/>
  <c r="AV43" i="65"/>
  <c r="AJ42" i="65"/>
  <c r="DW42" i="65"/>
  <c r="DR42" i="65"/>
  <c r="ED42" i="65"/>
  <c r="EN42" i="65" s="1"/>
  <c r="EI42" i="65"/>
  <c r="ES42" i="65" s="1"/>
  <c r="DB42" i="65"/>
  <c r="DL42" i="65" s="1"/>
  <c r="CW42" i="65"/>
  <c r="DG42" i="65" s="1"/>
  <c r="BJ75" i="65"/>
  <c r="BE75" i="65"/>
  <c r="CK42" i="65"/>
  <c r="CF42" i="65"/>
  <c r="CP42" i="65"/>
  <c r="AQ42" i="65"/>
  <c r="BA42" i="65"/>
  <c r="AV42" i="65"/>
  <c r="ER40" i="65"/>
  <c r="FB40" i="65" s="1"/>
  <c r="EI43" i="65"/>
  <c r="ES43" i="65" s="1"/>
  <c r="ED43" i="65"/>
  <c r="EN43" i="65" s="1"/>
  <c r="BE41" i="65"/>
  <c r="BO41" i="65" s="1"/>
  <c r="BJ41" i="65"/>
  <c r="BT41" i="65" s="1"/>
  <c r="EM40" i="65"/>
  <c r="EW40" i="65" s="1"/>
  <c r="AA44" i="65"/>
  <c r="CC44" i="65" s="1"/>
  <c r="AF44" i="65"/>
  <c r="AP42" i="65"/>
  <c r="AZ42" i="65"/>
  <c r="AU42" i="65"/>
  <c r="DU43" i="65"/>
  <c r="DZ43" i="65"/>
  <c r="AM43" i="65"/>
  <c r="BM40" i="65"/>
  <c r="BW40" i="65" s="1"/>
  <c r="BH40" i="65"/>
  <c r="BR40" i="65" s="1"/>
  <c r="EC42" i="65"/>
  <c r="EM42" i="65" s="1"/>
  <c r="EH42" i="65"/>
  <c r="ER42" i="65" s="1"/>
  <c r="DC42" i="65"/>
  <c r="DM42" i="65" s="1"/>
  <c r="CX42" i="65"/>
  <c r="DH42" i="65" s="1"/>
  <c r="CY41" i="65"/>
  <c r="DI41" i="65" s="1"/>
  <c r="DD41" i="65"/>
  <c r="DN41" i="65" s="1"/>
  <c r="AE78" i="65"/>
  <c r="Z78" i="65"/>
  <c r="CB78" i="65" s="1"/>
  <c r="AD43" i="65"/>
  <c r="Y43" i="65"/>
  <c r="CA43" i="65" s="1"/>
  <c r="CN43" i="65"/>
  <c r="CI43" i="65"/>
  <c r="CS43" i="65"/>
  <c r="EM76" i="65"/>
  <c r="ER76" i="65"/>
  <c r="AG44" i="65"/>
  <c r="AB44" i="65"/>
  <c r="CD44" i="65" s="1"/>
  <c r="BK41" i="65"/>
  <c r="BU41" i="65" s="1"/>
  <c r="BF41" i="65"/>
  <c r="BP41" i="65" s="1"/>
  <c r="AS41" i="65"/>
  <c r="BC41" i="65"/>
  <c r="AX41" i="65"/>
  <c r="AD44" i="65"/>
  <c r="Y44" i="65"/>
  <c r="CA44" i="65" s="1"/>
  <c r="EH76" i="65"/>
  <c r="EC76" i="65"/>
  <c r="EY41" i="65"/>
  <c r="AE44" i="65"/>
  <c r="Z44" i="65"/>
  <c r="CB44" i="65" s="1"/>
  <c r="DA42" i="65"/>
  <c r="DK42" i="65" s="1"/>
  <c r="CV42" i="65"/>
  <c r="DF42" i="65" s="1"/>
  <c r="AP76" i="65"/>
  <c r="AU76" i="65"/>
  <c r="AZ76" i="65"/>
  <c r="FD41" i="65"/>
  <c r="EZ40" i="65"/>
  <c r="AK77" i="65"/>
  <c r="DS77" i="65"/>
  <c r="DX77" i="65"/>
  <c r="BE40" i="65"/>
  <c r="BO40" i="65" s="1"/>
  <c r="BJ40" i="65"/>
  <c r="BT40" i="65" s="1"/>
  <c r="AO41" i="65"/>
  <c r="AT41" i="65"/>
  <c r="AY41" i="65"/>
  <c r="EF41" i="65"/>
  <c r="EP41" i="65" s="1"/>
  <c r="EK41" i="65"/>
  <c r="EU41" i="65" s="1"/>
  <c r="CZ41" i="65"/>
  <c r="DJ41" i="65" s="1"/>
  <c r="CU41" i="65"/>
  <c r="DE41" i="65" s="1"/>
  <c r="FN44" i="65"/>
  <c r="FM44" i="65"/>
  <c r="FL44" i="65"/>
  <c r="CL77" i="65"/>
  <c r="CG77" i="65"/>
  <c r="CQ77" i="65"/>
  <c r="EB41" i="65"/>
  <c r="EL41" i="65" s="1"/>
  <c r="EG41" i="65"/>
  <c r="EQ41" i="65" s="1"/>
  <c r="CW43" i="65"/>
  <c r="DG43" i="65" s="1"/>
  <c r="DB43" i="65"/>
  <c r="DL43" i="65" s="1"/>
  <c r="X44" i="65"/>
  <c r="W45" i="65"/>
  <c r="P45" i="65"/>
  <c r="K45" i="65"/>
  <c r="FC41" i="65"/>
  <c r="S45" i="65"/>
  <c r="N45" i="65"/>
  <c r="FK45" i="65"/>
  <c r="D46" i="65"/>
  <c r="FR45" i="65"/>
  <c r="Q46" i="65"/>
  <c r="L46" i="65"/>
  <c r="V45" i="65"/>
  <c r="M46" i="65"/>
  <c r="R46" i="65"/>
  <c r="P80" i="65"/>
  <c r="K80" i="65"/>
  <c r="O45" i="65"/>
  <c r="J45" i="65"/>
  <c r="U79" i="65"/>
  <c r="EX41" i="65"/>
  <c r="C41" i="61"/>
  <c r="O41" i="61" s="1"/>
  <c r="U80" i="65" l="1"/>
  <c r="EV41" i="65"/>
  <c r="CI44" i="65"/>
  <c r="CS44" i="65"/>
  <c r="CN44" i="65"/>
  <c r="EG42" i="65"/>
  <c r="EQ42" i="65" s="1"/>
  <c r="EB42" i="65"/>
  <c r="EL42" i="65" s="1"/>
  <c r="EW42" i="65"/>
  <c r="AR43" i="65"/>
  <c r="BB43" i="65"/>
  <c r="AW43" i="65"/>
  <c r="CY42" i="65"/>
  <c r="DI42" i="65" s="1"/>
  <c r="DD42" i="65"/>
  <c r="DN42" i="65" s="1"/>
  <c r="BJ76" i="65"/>
  <c r="BE76" i="65"/>
  <c r="CQ44" i="65"/>
  <c r="CG44" i="65"/>
  <c r="CL44" i="65"/>
  <c r="BK43" i="65"/>
  <c r="BF43" i="65"/>
  <c r="AH44" i="65"/>
  <c r="AC44" i="65"/>
  <c r="CE44" i="65" s="1"/>
  <c r="AE79" i="65"/>
  <c r="Z79" i="65"/>
  <c r="CB79" i="65" s="1"/>
  <c r="DS44" i="65"/>
  <c r="DX44" i="65"/>
  <c r="AK44" i="65"/>
  <c r="BI41" i="65"/>
  <c r="BS41" i="65" s="1"/>
  <c r="BD41" i="65"/>
  <c r="BN41" i="65" s="1"/>
  <c r="CK43" i="65"/>
  <c r="CP43" i="65"/>
  <c r="CF43" i="65"/>
  <c r="CZ42" i="65"/>
  <c r="DJ42" i="65" s="1"/>
  <c r="CU42" i="65"/>
  <c r="AS42" i="65"/>
  <c r="AX42" i="65"/>
  <c r="BC42" i="65"/>
  <c r="EJ43" i="65"/>
  <c r="ET43" i="65" s="1"/>
  <c r="EE43" i="65"/>
  <c r="EO43" i="65" s="1"/>
  <c r="DW43" i="65"/>
  <c r="AJ43" i="65"/>
  <c r="DR43" i="65"/>
  <c r="BJ42" i="65"/>
  <c r="BT42" i="65" s="1"/>
  <c r="BE42" i="65"/>
  <c r="BO42" i="65" s="1"/>
  <c r="BG42" i="65"/>
  <c r="BQ42" i="65" s="1"/>
  <c r="BL42" i="65"/>
  <c r="BV42" i="65" s="1"/>
  <c r="AG45" i="65"/>
  <c r="AB45" i="65"/>
  <c r="CD45" i="65" s="1"/>
  <c r="CK44" i="65"/>
  <c r="CF44" i="65"/>
  <c r="CP44" i="65"/>
  <c r="CG78" i="65"/>
  <c r="CL78" i="65"/>
  <c r="CQ78" i="65"/>
  <c r="DT44" i="65"/>
  <c r="DY44" i="65"/>
  <c r="AL44" i="65"/>
  <c r="EF42" i="65"/>
  <c r="EP42" i="65" s="1"/>
  <c r="EK42" i="65"/>
  <c r="EU42" i="65" s="1"/>
  <c r="DX43" i="65"/>
  <c r="DS43" i="65"/>
  <c r="AK43" i="65"/>
  <c r="FT45" i="65"/>
  <c r="FU45" i="65"/>
  <c r="FS45" i="65"/>
  <c r="DW44" i="65"/>
  <c r="DR44" i="65"/>
  <c r="AJ44" i="65"/>
  <c r="DX78" i="65"/>
  <c r="AK78" i="65"/>
  <c r="DS78" i="65"/>
  <c r="CH44" i="65"/>
  <c r="CM44" i="65"/>
  <c r="CR44" i="65"/>
  <c r="CJ43" i="65"/>
  <c r="CT43" i="65"/>
  <c r="CO43" i="65"/>
  <c r="CQ43" i="65"/>
  <c r="CL43" i="65"/>
  <c r="CG43" i="65"/>
  <c r="AO42" i="65"/>
  <c r="AY42" i="65"/>
  <c r="AT42" i="65"/>
  <c r="DC43" i="65"/>
  <c r="DM43" i="65" s="1"/>
  <c r="CX43" i="65"/>
  <c r="DH43" i="65" s="1"/>
  <c r="AE80" i="65"/>
  <c r="Z80" i="65"/>
  <c r="CB80" i="65" s="1"/>
  <c r="EH77" i="65"/>
  <c r="EC77" i="65"/>
  <c r="AN43" i="65"/>
  <c r="DV43" i="65"/>
  <c r="EA43" i="65"/>
  <c r="AA45" i="65"/>
  <c r="CC45" i="65" s="1"/>
  <c r="AF45" i="65"/>
  <c r="AM44" i="65"/>
  <c r="DZ44" i="65"/>
  <c r="DU44" i="65"/>
  <c r="BF42" i="65"/>
  <c r="BK42" i="65"/>
  <c r="FM45" i="65"/>
  <c r="FL45" i="65"/>
  <c r="FN45" i="65"/>
  <c r="DA77" i="65"/>
  <c r="CV77" i="65"/>
  <c r="AP77" i="65"/>
  <c r="AZ77" i="65"/>
  <c r="AU77" i="65"/>
  <c r="EM77" i="65"/>
  <c r="ER77" i="65"/>
  <c r="FA41" i="65"/>
  <c r="X45" i="65"/>
  <c r="BM41" i="65"/>
  <c r="BW41" i="65" s="1"/>
  <c r="BH41" i="65"/>
  <c r="BR41" i="65" s="1"/>
  <c r="U45" i="65"/>
  <c r="V46" i="65"/>
  <c r="FB42" i="65"/>
  <c r="N46" i="65"/>
  <c r="S46" i="65"/>
  <c r="DE42" i="65"/>
  <c r="EY43" i="65"/>
  <c r="K81" i="65"/>
  <c r="P81" i="65"/>
  <c r="Q47" i="65"/>
  <c r="L47" i="65"/>
  <c r="V47" i="65" s="1"/>
  <c r="FD43" i="65"/>
  <c r="BU42" i="65"/>
  <c r="BP42" i="65"/>
  <c r="EX42" i="65"/>
  <c r="FC42" i="65"/>
  <c r="R47" i="65"/>
  <c r="M47" i="65"/>
  <c r="W46" i="65"/>
  <c r="EX43" i="65"/>
  <c r="FC43" i="65"/>
  <c r="FE41" i="65"/>
  <c r="FB46" i="65"/>
  <c r="EW46" i="65"/>
  <c r="FR46" i="65"/>
  <c r="FK46" i="65"/>
  <c r="D47" i="65"/>
  <c r="BU43" i="65"/>
  <c r="BP43" i="65"/>
  <c r="EZ41" i="65"/>
  <c r="EY42" i="65"/>
  <c r="T45" i="65"/>
  <c r="FD42" i="65"/>
  <c r="J46" i="65"/>
  <c r="O46" i="65"/>
  <c r="C42" i="61"/>
  <c r="O42" i="61" s="1"/>
  <c r="AR44" i="65" l="1"/>
  <c r="AW44" i="65"/>
  <c r="BB44" i="65"/>
  <c r="DU45" i="65"/>
  <c r="AM45" i="65"/>
  <c r="DZ45" i="65"/>
  <c r="BD42" i="65"/>
  <c r="BI42" i="65"/>
  <c r="BS42" i="65" s="1"/>
  <c r="DA43" i="65"/>
  <c r="DK43" i="65" s="1"/>
  <c r="CV43" i="65"/>
  <c r="DF43" i="65" s="1"/>
  <c r="EK43" i="65"/>
  <c r="EU43" i="65" s="1"/>
  <c r="EF43" i="65"/>
  <c r="EP43" i="65" s="1"/>
  <c r="DD43" i="65"/>
  <c r="DN43" i="65" s="1"/>
  <c r="CY43" i="65"/>
  <c r="DI43" i="65" s="1"/>
  <c r="AP44" i="65"/>
  <c r="AU44" i="65"/>
  <c r="AZ44" i="65"/>
  <c r="AS43" i="65"/>
  <c r="BC43" i="65"/>
  <c r="AX43" i="65"/>
  <c r="EG43" i="65"/>
  <c r="EQ43" i="65" s="1"/>
  <c r="EB43" i="65"/>
  <c r="EL43" i="65" s="1"/>
  <c r="AF47" i="65"/>
  <c r="AA47" i="65"/>
  <c r="CC47" i="65" s="1"/>
  <c r="BJ77" i="65"/>
  <c r="BE77" i="65"/>
  <c r="AQ44" i="65"/>
  <c r="AV44" i="65"/>
  <c r="BA44" i="65"/>
  <c r="AO43" i="65"/>
  <c r="AY43" i="65"/>
  <c r="AT43" i="65"/>
  <c r="EH44" i="65"/>
  <c r="ER44" i="65" s="1"/>
  <c r="EC44" i="65"/>
  <c r="EM44" i="65" s="1"/>
  <c r="BG43" i="65"/>
  <c r="BQ43" i="65" s="1"/>
  <c r="BL43" i="65"/>
  <c r="BV43" i="65" s="1"/>
  <c r="AD45" i="65"/>
  <c r="Y45" i="65"/>
  <c r="CA45" i="65" s="1"/>
  <c r="CW44" i="65"/>
  <c r="DG44" i="65" s="1"/>
  <c r="DB44" i="65"/>
  <c r="DL44" i="65" s="1"/>
  <c r="CL79" i="65"/>
  <c r="CG79" i="65"/>
  <c r="CQ79" i="65"/>
  <c r="AH45" i="65"/>
  <c r="AC45" i="65"/>
  <c r="CE45" i="65" s="1"/>
  <c r="CG80" i="65"/>
  <c r="CQ80" i="65"/>
  <c r="CL80" i="65"/>
  <c r="EH78" i="65"/>
  <c r="EC78" i="65"/>
  <c r="ED44" i="65"/>
  <c r="EN44" i="65" s="1"/>
  <c r="EI44" i="65"/>
  <c r="ES44" i="65" s="1"/>
  <c r="DS79" i="65"/>
  <c r="DX79" i="65"/>
  <c r="AK79" i="65"/>
  <c r="CZ43" i="65"/>
  <c r="DJ43" i="65" s="1"/>
  <c r="CU43" i="65"/>
  <c r="DE43" i="65" s="1"/>
  <c r="AP78" i="65"/>
  <c r="AZ78" i="65"/>
  <c r="AU78" i="65"/>
  <c r="CT44" i="65"/>
  <c r="CJ44" i="65"/>
  <c r="CO44" i="65"/>
  <c r="DA44" i="65"/>
  <c r="DK44" i="65" s="1"/>
  <c r="CV44" i="65"/>
  <c r="AP43" i="65"/>
  <c r="AZ43" i="65"/>
  <c r="AU43" i="65"/>
  <c r="AG46" i="65"/>
  <c r="AB46" i="65"/>
  <c r="CD46" i="65" s="1"/>
  <c r="ER78" i="65"/>
  <c r="EM78" i="65"/>
  <c r="AN44" i="65"/>
  <c r="EA44" i="65"/>
  <c r="DV44" i="65"/>
  <c r="CI45" i="65"/>
  <c r="CN45" i="65"/>
  <c r="CS45" i="65"/>
  <c r="EC43" i="65"/>
  <c r="EM43" i="65" s="1"/>
  <c r="EH43" i="65"/>
  <c r="ER43" i="65" s="1"/>
  <c r="DS80" i="65"/>
  <c r="AK80" i="65"/>
  <c r="DX80" i="65"/>
  <c r="FT46" i="65"/>
  <c r="FU46" i="65"/>
  <c r="FS46" i="65"/>
  <c r="AO44" i="65"/>
  <c r="AY44" i="65"/>
  <c r="AT44" i="65"/>
  <c r="DA78" i="65"/>
  <c r="CV78" i="65"/>
  <c r="EJ44" i="65"/>
  <c r="ET44" i="65" s="1"/>
  <c r="EE44" i="65"/>
  <c r="EO44" i="65" s="1"/>
  <c r="CH45" i="65"/>
  <c r="CR45" i="65"/>
  <c r="CM45" i="65"/>
  <c r="AF46" i="65"/>
  <c r="AA46" i="65"/>
  <c r="CC46" i="65" s="1"/>
  <c r="EB44" i="65"/>
  <c r="EL44" i="65" s="1"/>
  <c r="EG44" i="65"/>
  <c r="EQ44" i="65" s="1"/>
  <c r="BH42" i="65"/>
  <c r="BR42" i="65" s="1"/>
  <c r="BM42" i="65"/>
  <c r="BW42" i="65" s="1"/>
  <c r="CX44" i="65"/>
  <c r="DH44" i="65" s="1"/>
  <c r="DC44" i="65"/>
  <c r="DM44" i="65" s="1"/>
  <c r="AL45" i="65"/>
  <c r="DT45" i="65"/>
  <c r="DY45" i="65"/>
  <c r="FM46" i="65"/>
  <c r="FN46" i="65"/>
  <c r="FL46" i="65"/>
  <c r="AE45" i="65"/>
  <c r="Z45" i="65"/>
  <c r="CB45" i="65" s="1"/>
  <c r="CU44" i="65"/>
  <c r="CZ44" i="65"/>
  <c r="DJ44" i="65" s="1"/>
  <c r="X46" i="65"/>
  <c r="DF44" i="65"/>
  <c r="EW44" i="65"/>
  <c r="FB44" i="65"/>
  <c r="L48" i="65"/>
  <c r="Q48" i="65"/>
  <c r="EV42" i="65"/>
  <c r="FE42" i="65"/>
  <c r="K82" i="65"/>
  <c r="P82" i="65"/>
  <c r="DE44" i="65"/>
  <c r="U81" i="65"/>
  <c r="S47" i="65"/>
  <c r="N47" i="65"/>
  <c r="D48" i="65"/>
  <c r="FR47" i="65"/>
  <c r="EW47" i="65"/>
  <c r="FK47" i="65"/>
  <c r="FB47" i="65"/>
  <c r="DK46" i="65"/>
  <c r="DF46" i="65"/>
  <c r="R48" i="65"/>
  <c r="M48" i="65"/>
  <c r="J47" i="65"/>
  <c r="O47" i="65"/>
  <c r="EZ42" i="65"/>
  <c r="T46" i="65"/>
  <c r="BT46" i="65"/>
  <c r="BO46" i="65"/>
  <c r="W47" i="65"/>
  <c r="FA42" i="65"/>
  <c r="BN42" i="65"/>
  <c r="C43" i="61"/>
  <c r="O43" i="61" s="1"/>
  <c r="FB43" i="65" l="1"/>
  <c r="EW43" i="65"/>
  <c r="CW45" i="65"/>
  <c r="DB45" i="65"/>
  <c r="CY44" i="65"/>
  <c r="DI44" i="65" s="1"/>
  <c r="DD44" i="65"/>
  <c r="DN44" i="65" s="1"/>
  <c r="CV80" i="65"/>
  <c r="DA80" i="65"/>
  <c r="BI43" i="65"/>
  <c r="BD43" i="65"/>
  <c r="CV79" i="65"/>
  <c r="DA79" i="65"/>
  <c r="AS44" i="65"/>
  <c r="AX44" i="65"/>
  <c r="BC44" i="65"/>
  <c r="BF44" i="65"/>
  <c r="BP44" i="65" s="1"/>
  <c r="BK44" i="65"/>
  <c r="CR47" i="65"/>
  <c r="CM47" i="65"/>
  <c r="CH47" i="65"/>
  <c r="CX45" i="65"/>
  <c r="DH45" i="65" s="1"/>
  <c r="DC45" i="65"/>
  <c r="DM45" i="65" s="1"/>
  <c r="BI44" i="65"/>
  <c r="BD44" i="65"/>
  <c r="BN44" i="65" s="1"/>
  <c r="AP79" i="65"/>
  <c r="AZ79" i="65"/>
  <c r="AU79" i="65"/>
  <c r="DT47" i="65"/>
  <c r="AL47" i="65"/>
  <c r="DY47" i="65"/>
  <c r="CO45" i="65"/>
  <c r="CT45" i="65"/>
  <c r="CJ45" i="65"/>
  <c r="CS46" i="65"/>
  <c r="CI46" i="65"/>
  <c r="CN46" i="65"/>
  <c r="ER79" i="65"/>
  <c r="EM79" i="65"/>
  <c r="CP45" i="65"/>
  <c r="CK45" i="65"/>
  <c r="CF45" i="65"/>
  <c r="Z81" i="65"/>
  <c r="CB81" i="65" s="1"/>
  <c r="AE81" i="65"/>
  <c r="AC46" i="65"/>
  <c r="CE46" i="65" s="1"/>
  <c r="AH46" i="65"/>
  <c r="AM46" i="65"/>
  <c r="DZ46" i="65"/>
  <c r="DU46" i="65"/>
  <c r="EC79" i="65"/>
  <c r="EH79" i="65"/>
  <c r="DR45" i="65"/>
  <c r="DW45" i="65"/>
  <c r="AJ45" i="65"/>
  <c r="AR45" i="65"/>
  <c r="BB45" i="65"/>
  <c r="AW45" i="65"/>
  <c r="AD46" i="65"/>
  <c r="Y46" i="65"/>
  <c r="CA46" i="65" s="1"/>
  <c r="AQ45" i="65"/>
  <c r="BA45" i="65"/>
  <c r="AV45" i="65"/>
  <c r="FE43" i="65"/>
  <c r="EE45" i="65"/>
  <c r="EO45" i="65" s="1"/>
  <c r="EJ45" i="65"/>
  <c r="ET45" i="65" s="1"/>
  <c r="FD45" i="65" s="1"/>
  <c r="EF44" i="65"/>
  <c r="EP44" i="65" s="1"/>
  <c r="EK44" i="65"/>
  <c r="EU44" i="65" s="1"/>
  <c r="EY44" i="65"/>
  <c r="BE78" i="65"/>
  <c r="BJ78" i="65"/>
  <c r="CH46" i="65"/>
  <c r="CR46" i="65"/>
  <c r="CM46" i="65"/>
  <c r="AP80" i="65"/>
  <c r="AZ80" i="65"/>
  <c r="AU80" i="65"/>
  <c r="BJ43" i="65"/>
  <c r="BT43" i="65" s="1"/>
  <c r="BE43" i="65"/>
  <c r="BO43" i="65" s="1"/>
  <c r="BM43" i="65"/>
  <c r="BW43" i="65" s="1"/>
  <c r="BH43" i="65"/>
  <c r="BR43" i="65" s="1"/>
  <c r="EA45" i="65"/>
  <c r="AN45" i="65"/>
  <c r="DV45" i="65"/>
  <c r="EI45" i="65"/>
  <c r="ES45" i="65" s="1"/>
  <c r="ED45" i="65"/>
  <c r="EN45" i="65" s="1"/>
  <c r="FS47" i="65"/>
  <c r="FU47" i="65"/>
  <c r="FT47" i="65"/>
  <c r="AL46" i="65"/>
  <c r="DY46" i="65"/>
  <c r="DT46" i="65"/>
  <c r="EH80" i="65"/>
  <c r="EC80" i="65"/>
  <c r="BL44" i="65"/>
  <c r="BV44" i="65" s="1"/>
  <c r="BG44" i="65"/>
  <c r="BQ44" i="65" s="1"/>
  <c r="FN47" i="65"/>
  <c r="FL47" i="65"/>
  <c r="FM47" i="65"/>
  <c r="CG45" i="65"/>
  <c r="CL45" i="65"/>
  <c r="CQ45" i="65"/>
  <c r="AB47" i="65"/>
  <c r="CD47" i="65" s="1"/>
  <c r="AG47" i="65"/>
  <c r="EZ43" i="65"/>
  <c r="ER80" i="65"/>
  <c r="EM80" i="65"/>
  <c r="FD44" i="65"/>
  <c r="DS45" i="65"/>
  <c r="DX45" i="65"/>
  <c r="AK45" i="65"/>
  <c r="BE44" i="65"/>
  <c r="BO44" i="65" s="1"/>
  <c r="BJ44" i="65"/>
  <c r="BT44" i="65" s="1"/>
  <c r="W48" i="65"/>
  <c r="X47" i="65"/>
  <c r="EZ44" i="65"/>
  <c r="EV44" i="65"/>
  <c r="FE44" i="65"/>
  <c r="Q49" i="65"/>
  <c r="L49" i="65"/>
  <c r="EW48" i="65"/>
  <c r="D49" i="65"/>
  <c r="FR48" i="65"/>
  <c r="FB48" i="65"/>
  <c r="FK48" i="65"/>
  <c r="V48" i="65"/>
  <c r="T47" i="65"/>
  <c r="DK47" i="65"/>
  <c r="DF47" i="65"/>
  <c r="FA44" i="65"/>
  <c r="BT47" i="65"/>
  <c r="BO47" i="65"/>
  <c r="S48" i="65"/>
  <c r="N48" i="65"/>
  <c r="EV43" i="65"/>
  <c r="FA43" i="65"/>
  <c r="O48" i="65"/>
  <c r="J48" i="65"/>
  <c r="BS43" i="65"/>
  <c r="BN43" i="65"/>
  <c r="BU44" i="65"/>
  <c r="DG45" i="65"/>
  <c r="DL45" i="65"/>
  <c r="BS44" i="65"/>
  <c r="EX44" i="65"/>
  <c r="K83" i="65"/>
  <c r="P83" i="65"/>
  <c r="FC44" i="65"/>
  <c r="M49" i="65"/>
  <c r="R49" i="65"/>
  <c r="U82" i="65"/>
  <c r="C44" i="61"/>
  <c r="O44" i="61" s="1"/>
  <c r="EA46" i="65" l="1"/>
  <c r="DV46" i="65"/>
  <c r="AN46" i="65"/>
  <c r="AQ47" i="65"/>
  <c r="BA47" i="65"/>
  <c r="AV47" i="65"/>
  <c r="BH44" i="65"/>
  <c r="BR44" i="65" s="1"/>
  <c r="BM44" i="65"/>
  <c r="BW44" i="65" s="1"/>
  <c r="CJ46" i="65"/>
  <c r="CT46" i="65"/>
  <c r="CO46" i="65"/>
  <c r="EI47" i="65"/>
  <c r="ES47" i="65" s="1"/>
  <c r="ED47" i="65"/>
  <c r="EN47" i="65" s="1"/>
  <c r="AR46" i="65"/>
  <c r="BB46" i="65"/>
  <c r="AW46" i="65"/>
  <c r="BK45" i="65"/>
  <c r="BF45" i="65"/>
  <c r="DS81" i="65"/>
  <c r="AK81" i="65"/>
  <c r="DX81" i="65"/>
  <c r="AP45" i="65"/>
  <c r="AZ45" i="65"/>
  <c r="AU45" i="65"/>
  <c r="EI46" i="65"/>
  <c r="ES46" i="65" s="1"/>
  <c r="ED46" i="65"/>
  <c r="EN46" i="65" s="1"/>
  <c r="CP46" i="65"/>
  <c r="CF46" i="65"/>
  <c r="CK46" i="65"/>
  <c r="CG81" i="65"/>
  <c r="CQ81" i="65"/>
  <c r="CL81" i="65"/>
  <c r="EY45" i="65"/>
  <c r="BJ80" i="65"/>
  <c r="BE80" i="65"/>
  <c r="DR46" i="65"/>
  <c r="AJ46" i="65"/>
  <c r="DW46" i="65"/>
  <c r="CU45" i="65"/>
  <c r="DE45" i="65" s="1"/>
  <c r="CZ45" i="65"/>
  <c r="DJ45" i="65" s="1"/>
  <c r="BJ79" i="65"/>
  <c r="BE79" i="65"/>
  <c r="T48" i="65"/>
  <c r="AQ46" i="65"/>
  <c r="BA46" i="65"/>
  <c r="AV46" i="65"/>
  <c r="DZ47" i="65"/>
  <c r="AM47" i="65"/>
  <c r="DU47" i="65"/>
  <c r="CW46" i="65"/>
  <c r="DG46" i="65" s="1"/>
  <c r="DB46" i="65"/>
  <c r="DL46" i="65" s="1"/>
  <c r="BL45" i="65"/>
  <c r="BV45" i="65" s="1"/>
  <c r="BG45" i="65"/>
  <c r="BQ45" i="65" s="1"/>
  <c r="AO45" i="65"/>
  <c r="AY45" i="65"/>
  <c r="AT45" i="65"/>
  <c r="Z82" i="65"/>
  <c r="CB82" i="65" s="1"/>
  <c r="AE82" i="65"/>
  <c r="FN48" i="65"/>
  <c r="FM48" i="65"/>
  <c r="FL48" i="65"/>
  <c r="CW47" i="65"/>
  <c r="DB47" i="65"/>
  <c r="DL47" i="65" s="1"/>
  <c r="EG45" i="65"/>
  <c r="EQ45" i="65" s="1"/>
  <c r="EB45" i="65"/>
  <c r="EL45" i="65" s="1"/>
  <c r="CX46" i="65"/>
  <c r="DH46" i="65" s="1"/>
  <c r="DC46" i="65"/>
  <c r="EH45" i="65"/>
  <c r="EC45" i="65"/>
  <c r="Y47" i="65"/>
  <c r="CA47" i="65" s="1"/>
  <c r="AD47" i="65"/>
  <c r="AA48" i="65"/>
  <c r="CC48" i="65" s="1"/>
  <c r="AF48" i="65"/>
  <c r="DA45" i="65"/>
  <c r="DK45" i="65" s="1"/>
  <c r="CV45" i="65"/>
  <c r="DF45" i="65" s="1"/>
  <c r="EK45" i="65"/>
  <c r="EU45" i="65" s="1"/>
  <c r="EF45" i="65"/>
  <c r="EP45" i="65" s="1"/>
  <c r="CN47" i="65"/>
  <c r="CS47" i="65"/>
  <c r="CI47" i="65"/>
  <c r="FU48" i="65"/>
  <c r="FT48" i="65"/>
  <c r="FS48" i="65"/>
  <c r="AC47" i="65"/>
  <c r="CE47" i="65" s="1"/>
  <c r="AH47" i="65"/>
  <c r="AS45" i="65"/>
  <c r="BC45" i="65"/>
  <c r="AX45" i="65"/>
  <c r="DD45" i="65"/>
  <c r="DN45" i="65" s="1"/>
  <c r="CY45" i="65"/>
  <c r="DI45" i="65" s="1"/>
  <c r="AB48" i="65"/>
  <c r="CD48" i="65" s="1"/>
  <c r="AG48" i="65"/>
  <c r="EE46" i="65"/>
  <c r="EO46" i="65" s="1"/>
  <c r="EJ46" i="65"/>
  <c r="ET46" i="65" s="1"/>
  <c r="DG47" i="65"/>
  <c r="N49" i="65"/>
  <c r="S49" i="65"/>
  <c r="BO48" i="65"/>
  <c r="BT48" i="65"/>
  <c r="W49" i="65"/>
  <c r="DM46" i="65"/>
  <c r="EX45" i="65"/>
  <c r="P84" i="65"/>
  <c r="K84" i="65"/>
  <c r="U84" i="65" s="1"/>
  <c r="FB49" i="65"/>
  <c r="FK49" i="65"/>
  <c r="EW49" i="65"/>
  <c r="D50" i="65"/>
  <c r="FR49" i="65"/>
  <c r="FE45" i="65"/>
  <c r="DF48" i="65"/>
  <c r="DK48" i="65"/>
  <c r="BU45" i="65"/>
  <c r="BP45" i="65"/>
  <c r="O49" i="65"/>
  <c r="J49" i="65"/>
  <c r="T49" i="65" s="1"/>
  <c r="FC45" i="65"/>
  <c r="Q50" i="65"/>
  <c r="L50" i="65"/>
  <c r="V50" i="65" s="1"/>
  <c r="R50" i="65"/>
  <c r="M50" i="65"/>
  <c r="U83" i="65"/>
  <c r="FC46" i="65"/>
  <c r="X48" i="65"/>
  <c r="V49" i="65"/>
  <c r="C45" i="61"/>
  <c r="O45" i="61" s="1"/>
  <c r="W50" i="65" l="1"/>
  <c r="EZ45" i="65"/>
  <c r="CG82" i="65"/>
  <c r="CQ82" i="65"/>
  <c r="CL82" i="65"/>
  <c r="DD46" i="65"/>
  <c r="DN46" i="65" s="1"/>
  <c r="CY46" i="65"/>
  <c r="DI46" i="65" s="1"/>
  <c r="DX82" i="65"/>
  <c r="AK82" i="65"/>
  <c r="DS82" i="65"/>
  <c r="CF47" i="65"/>
  <c r="CP47" i="65"/>
  <c r="CK47" i="65"/>
  <c r="BI45" i="65"/>
  <c r="BS45" i="65" s="1"/>
  <c r="BD45" i="65"/>
  <c r="BN45" i="65" s="1"/>
  <c r="BE45" i="65"/>
  <c r="BO45" i="65" s="1"/>
  <c r="BJ45" i="65"/>
  <c r="BT45" i="65" s="1"/>
  <c r="AB49" i="65"/>
  <c r="CD49" i="65" s="1"/>
  <c r="AG49" i="65"/>
  <c r="AB50" i="65"/>
  <c r="CD50" i="65" s="1"/>
  <c r="AG50" i="65"/>
  <c r="AN47" i="65"/>
  <c r="EA47" i="65"/>
  <c r="DV47" i="65"/>
  <c r="AO46" i="65"/>
  <c r="AT46" i="65"/>
  <c r="AY46" i="65"/>
  <c r="EM81" i="65"/>
  <c r="ER81" i="65"/>
  <c r="EG46" i="65"/>
  <c r="EQ46" i="65" s="1"/>
  <c r="EB46" i="65"/>
  <c r="EL46" i="65" s="1"/>
  <c r="AP81" i="65"/>
  <c r="AU81" i="65"/>
  <c r="AZ81" i="65"/>
  <c r="BK47" i="65"/>
  <c r="BF47" i="65"/>
  <c r="BP47" i="65" s="1"/>
  <c r="CH48" i="65"/>
  <c r="CR48" i="65"/>
  <c r="CM48" i="65"/>
  <c r="CO47" i="65"/>
  <c r="CJ47" i="65"/>
  <c r="CT47" i="65"/>
  <c r="EX46" i="65"/>
  <c r="EK46" i="65"/>
  <c r="EU46" i="65" s="1"/>
  <c r="EF46" i="65"/>
  <c r="EP46" i="65" s="1"/>
  <c r="DR47" i="65"/>
  <c r="AJ47" i="65"/>
  <c r="DW47" i="65"/>
  <c r="EJ47" i="65"/>
  <c r="ET47" i="65" s="1"/>
  <c r="EE47" i="65"/>
  <c r="EO47" i="65" s="1"/>
  <c r="DY48" i="65"/>
  <c r="DT48" i="65"/>
  <c r="AL48" i="65"/>
  <c r="AA50" i="65"/>
  <c r="CC50" i="65" s="1"/>
  <c r="AF50" i="65"/>
  <c r="DC47" i="65"/>
  <c r="DM47" i="65" s="1"/>
  <c r="CX47" i="65"/>
  <c r="DH47" i="65" s="1"/>
  <c r="AR47" i="65"/>
  <c r="AW47" i="65"/>
  <c r="BB47" i="65"/>
  <c r="EM45" i="65"/>
  <c r="EW45" i="65" s="1"/>
  <c r="AE84" i="65"/>
  <c r="Z84" i="65"/>
  <c r="CB84" i="65" s="1"/>
  <c r="BM45" i="65"/>
  <c r="BW45" i="65" s="1"/>
  <c r="BH45" i="65"/>
  <c r="BR45" i="65" s="1"/>
  <c r="ER45" i="65"/>
  <c r="FB45" i="65" s="1"/>
  <c r="AD49" i="65"/>
  <c r="DR49" i="65" s="1"/>
  <c r="Y49" i="65"/>
  <c r="CA49" i="65" s="1"/>
  <c r="CV81" i="65"/>
  <c r="DA81" i="65"/>
  <c r="BG46" i="65"/>
  <c r="BL46" i="65"/>
  <c r="FT49" i="65"/>
  <c r="FU49" i="65"/>
  <c r="FS49" i="65"/>
  <c r="AE83" i="65"/>
  <c r="Z83" i="65"/>
  <c r="CB83" i="65" s="1"/>
  <c r="AS46" i="65"/>
  <c r="BC46" i="65"/>
  <c r="AX46" i="65"/>
  <c r="AA49" i="65"/>
  <c r="CC49" i="65" s="1"/>
  <c r="AF49" i="65"/>
  <c r="AM48" i="65"/>
  <c r="DZ48" i="65"/>
  <c r="DU48" i="65"/>
  <c r="BK46" i="65"/>
  <c r="BU46" i="65" s="1"/>
  <c r="BF46" i="65"/>
  <c r="BP46" i="65" s="1"/>
  <c r="CZ46" i="65"/>
  <c r="DJ46" i="65" s="1"/>
  <c r="CU46" i="65"/>
  <c r="DE46" i="65" s="1"/>
  <c r="EC81" i="65"/>
  <c r="EH81" i="65"/>
  <c r="FL49" i="65"/>
  <c r="FM49" i="65"/>
  <c r="FN49" i="65"/>
  <c r="AC48" i="65"/>
  <c r="CE48" i="65" s="1"/>
  <c r="AH48" i="65"/>
  <c r="CN48" i="65"/>
  <c r="CS48" i="65"/>
  <c r="CI48" i="65"/>
  <c r="AD48" i="65"/>
  <c r="Y48" i="65"/>
  <c r="CA48" i="65" s="1"/>
  <c r="X49" i="65"/>
  <c r="N50" i="65"/>
  <c r="S50" i="65"/>
  <c r="BQ46" i="65"/>
  <c r="BV46" i="65"/>
  <c r="FC47" i="65"/>
  <c r="EX47" i="65"/>
  <c r="FA45" i="65"/>
  <c r="EY46" i="65"/>
  <c r="EV45" i="65"/>
  <c r="FD46" i="65"/>
  <c r="J50" i="65"/>
  <c r="O50" i="65"/>
  <c r="DK49" i="65"/>
  <c r="DF49" i="65"/>
  <c r="BU47" i="65"/>
  <c r="L51" i="65"/>
  <c r="Q51" i="65"/>
  <c r="BT49" i="65"/>
  <c r="BO49" i="65"/>
  <c r="R51" i="65"/>
  <c r="M51" i="65"/>
  <c r="W51" i="65" s="1"/>
  <c r="FR50" i="65"/>
  <c r="FK50" i="65"/>
  <c r="FL50" i="65" s="1"/>
  <c r="D51" i="65"/>
  <c r="FB50" i="65"/>
  <c r="EW50" i="65"/>
  <c r="C46" i="61"/>
  <c r="O46" i="61" s="1"/>
  <c r="EH82" i="65" l="1"/>
  <c r="EC82" i="65"/>
  <c r="FU50" i="65"/>
  <c r="FS50" i="65"/>
  <c r="FT50" i="65"/>
  <c r="DD47" i="65"/>
  <c r="DN47" i="65" s="1"/>
  <c r="CY47" i="65"/>
  <c r="DI47" i="65" s="1"/>
  <c r="BD46" i="65"/>
  <c r="BN46" i="65" s="1"/>
  <c r="BI46" i="65"/>
  <c r="BS46" i="65" s="1"/>
  <c r="AP82" i="65"/>
  <c r="AZ82" i="65"/>
  <c r="AU82" i="65"/>
  <c r="EK47" i="65"/>
  <c r="EU47" i="65" s="1"/>
  <c r="EF47" i="65"/>
  <c r="EP47" i="65" s="1"/>
  <c r="ER82" i="65"/>
  <c r="EM82" i="65"/>
  <c r="AK83" i="65"/>
  <c r="DX83" i="65"/>
  <c r="DS83" i="65"/>
  <c r="EJ48" i="65"/>
  <c r="ET48" i="65" s="1"/>
  <c r="FD48" i="65" s="1"/>
  <c r="EE48" i="65"/>
  <c r="EO48" i="65" s="1"/>
  <c r="DY50" i="65"/>
  <c r="AL50" i="65"/>
  <c r="DT50" i="65"/>
  <c r="EG47" i="65"/>
  <c r="EQ47" i="65" s="1"/>
  <c r="EB47" i="65"/>
  <c r="EL47" i="65" s="1"/>
  <c r="BL47" i="65"/>
  <c r="BV47" i="65" s="1"/>
  <c r="BG47" i="65"/>
  <c r="BQ47" i="65" s="1"/>
  <c r="CF49" i="65"/>
  <c r="CP49" i="65"/>
  <c r="CK49" i="65"/>
  <c r="CH50" i="65"/>
  <c r="CR50" i="65"/>
  <c r="CM50" i="65"/>
  <c r="AS47" i="65"/>
  <c r="AX47" i="65"/>
  <c r="BC47" i="65"/>
  <c r="AR48" i="65"/>
  <c r="BB48" i="65"/>
  <c r="AW48" i="65"/>
  <c r="AJ49" i="65"/>
  <c r="DW49" i="65"/>
  <c r="AQ48" i="65"/>
  <c r="BA48" i="65"/>
  <c r="AV48" i="65"/>
  <c r="DB48" i="65"/>
  <c r="DL48" i="65" s="1"/>
  <c r="CW48" i="65"/>
  <c r="DG48" i="65" s="1"/>
  <c r="DZ50" i="65"/>
  <c r="AM50" i="65"/>
  <c r="DU50" i="65"/>
  <c r="AL49" i="65"/>
  <c r="DT49" i="65"/>
  <c r="DY49" i="65"/>
  <c r="EI48" i="65"/>
  <c r="ES48" i="65" s="1"/>
  <c r="ED48" i="65"/>
  <c r="EN48" i="65" s="1"/>
  <c r="CS50" i="65"/>
  <c r="CN50" i="65"/>
  <c r="CI50" i="65"/>
  <c r="FN50" i="65"/>
  <c r="FM50" i="65"/>
  <c r="CF48" i="65"/>
  <c r="CP48" i="65"/>
  <c r="CK48" i="65"/>
  <c r="AM49" i="65"/>
  <c r="DZ49" i="65"/>
  <c r="DU49" i="65"/>
  <c r="DA82" i="65"/>
  <c r="CV82" i="65"/>
  <c r="CI49" i="65"/>
  <c r="CS49" i="65"/>
  <c r="CN49" i="65"/>
  <c r="AG51" i="65"/>
  <c r="AB51" i="65"/>
  <c r="CD51" i="65" s="1"/>
  <c r="AJ48" i="65"/>
  <c r="DW48" i="65"/>
  <c r="DR48" i="65"/>
  <c r="CM49" i="65"/>
  <c r="CH49" i="65"/>
  <c r="CR49" i="65"/>
  <c r="CJ48" i="65"/>
  <c r="CT48" i="65"/>
  <c r="CO48" i="65"/>
  <c r="CZ47" i="65"/>
  <c r="DJ47" i="65" s="1"/>
  <c r="CU47" i="65"/>
  <c r="AH49" i="65"/>
  <c r="AC49" i="65"/>
  <c r="CE49" i="65" s="1"/>
  <c r="BM46" i="65"/>
  <c r="BW46" i="65" s="1"/>
  <c r="BH46" i="65"/>
  <c r="BR46" i="65" s="1"/>
  <c r="CL84" i="65"/>
  <c r="CG84" i="65"/>
  <c r="CQ84" i="65"/>
  <c r="BE81" i="65"/>
  <c r="BJ81" i="65"/>
  <c r="CX48" i="65"/>
  <c r="DH48" i="65" s="1"/>
  <c r="DC48" i="65"/>
  <c r="DM48" i="65" s="1"/>
  <c r="EA48" i="65"/>
  <c r="AN48" i="65"/>
  <c r="DV48" i="65"/>
  <c r="EZ46" i="65"/>
  <c r="FE46" i="65"/>
  <c r="CL83" i="65"/>
  <c r="CQ83" i="65"/>
  <c r="CG83" i="65"/>
  <c r="DX84" i="65"/>
  <c r="AK84" i="65"/>
  <c r="DS84" i="65"/>
  <c r="AO47" i="65"/>
  <c r="AY47" i="65"/>
  <c r="AT47" i="65"/>
  <c r="T50" i="65"/>
  <c r="D52" i="65"/>
  <c r="FR51" i="65"/>
  <c r="EW51" i="65"/>
  <c r="FK51" i="65"/>
  <c r="FB51" i="65"/>
  <c r="BO50" i="65"/>
  <c r="BT50" i="65"/>
  <c r="V51" i="65"/>
  <c r="DE47" i="65"/>
  <c r="L52" i="65"/>
  <c r="Q52" i="65"/>
  <c r="EY48" i="65"/>
  <c r="R52" i="65"/>
  <c r="M52" i="65"/>
  <c r="N51" i="65"/>
  <c r="S51" i="65"/>
  <c r="EY47" i="65"/>
  <c r="X50" i="65"/>
  <c r="DK50" i="65"/>
  <c r="DF50" i="65"/>
  <c r="FA46" i="65"/>
  <c r="FD47" i="65"/>
  <c r="EV46" i="65"/>
  <c r="O51" i="65"/>
  <c r="J51" i="65"/>
  <c r="C47" i="61"/>
  <c r="O47" i="61" s="1"/>
  <c r="O48" i="61" s="1"/>
  <c r="BD47" i="65" l="1"/>
  <c r="BI47" i="65"/>
  <c r="DA84" i="65"/>
  <c r="CV84" i="65"/>
  <c r="DZ51" i="65"/>
  <c r="DU51" i="65"/>
  <c r="AM51" i="65"/>
  <c r="EH84" i="65"/>
  <c r="EC84" i="65"/>
  <c r="AO49" i="65"/>
  <c r="AT49" i="65"/>
  <c r="AY49" i="65"/>
  <c r="BE82" i="65"/>
  <c r="BJ82" i="65"/>
  <c r="AH50" i="65"/>
  <c r="AC50" i="65"/>
  <c r="CE50" i="65" s="1"/>
  <c r="CO49" i="65"/>
  <c r="CT49" i="65"/>
  <c r="CJ49" i="65"/>
  <c r="EB49" i="65"/>
  <c r="EL49" i="65" s="1"/>
  <c r="EG49" i="65"/>
  <c r="EQ49" i="65" s="1"/>
  <c r="EA49" i="65"/>
  <c r="AN49" i="65"/>
  <c r="DV49" i="65"/>
  <c r="DC49" i="65"/>
  <c r="DM49" i="65" s="1"/>
  <c r="CX49" i="65"/>
  <c r="EI50" i="65"/>
  <c r="ED50" i="65"/>
  <c r="AO48" i="65"/>
  <c r="AY48" i="65"/>
  <c r="AT48" i="65"/>
  <c r="ER84" i="65"/>
  <c r="EM84" i="65"/>
  <c r="AQ50" i="65"/>
  <c r="BA50" i="65"/>
  <c r="AV50" i="65"/>
  <c r="AP84" i="65"/>
  <c r="AU84" i="65"/>
  <c r="AZ84" i="65"/>
  <c r="CV83" i="65"/>
  <c r="DA83" i="65"/>
  <c r="ED49" i="65"/>
  <c r="EN49" i="65" s="1"/>
  <c r="EI49" i="65"/>
  <c r="ES49" i="65" s="1"/>
  <c r="BG48" i="65"/>
  <c r="BQ48" i="65" s="1"/>
  <c r="BL48" i="65"/>
  <c r="BV48" i="65" s="1"/>
  <c r="ES50" i="65"/>
  <c r="EN50" i="65"/>
  <c r="EE49" i="65"/>
  <c r="EO49" i="65" s="1"/>
  <c r="EJ49" i="65"/>
  <c r="ET49" i="65" s="1"/>
  <c r="EK48" i="65"/>
  <c r="EU48" i="65" s="1"/>
  <c r="EF48" i="65"/>
  <c r="EP48" i="65" s="1"/>
  <c r="DC50" i="65"/>
  <c r="CX50" i="65"/>
  <c r="AR49" i="65"/>
  <c r="BB49" i="65"/>
  <c r="AW49" i="65"/>
  <c r="EE50" i="65"/>
  <c r="EJ50" i="65"/>
  <c r="ET50" i="65" s="1"/>
  <c r="BH47" i="65"/>
  <c r="BR47" i="65" s="1"/>
  <c r="BM47" i="65"/>
  <c r="BW47" i="65" s="1"/>
  <c r="EH83" i="65"/>
  <c r="EC83" i="65"/>
  <c r="BK48" i="65"/>
  <c r="BU48" i="65" s="1"/>
  <c r="BF48" i="65"/>
  <c r="BP48" i="65" s="1"/>
  <c r="FU51" i="65"/>
  <c r="FT51" i="65"/>
  <c r="FS51" i="65"/>
  <c r="DD48" i="65"/>
  <c r="CY48" i="65"/>
  <c r="DI48" i="65" s="1"/>
  <c r="FE47" i="65"/>
  <c r="AR50" i="65"/>
  <c r="BB50" i="65"/>
  <c r="AW50" i="65"/>
  <c r="ER83" i="65"/>
  <c r="EM83" i="65"/>
  <c r="CU49" i="65"/>
  <c r="DE49" i="65" s="1"/>
  <c r="CZ49" i="65"/>
  <c r="DJ49" i="65" s="1"/>
  <c r="DB49" i="65"/>
  <c r="DL49" i="65" s="1"/>
  <c r="CW49" i="65"/>
  <c r="DG49" i="65" s="1"/>
  <c r="AP83" i="65"/>
  <c r="AZ83" i="65"/>
  <c r="AU83" i="65"/>
  <c r="AQ49" i="65"/>
  <c r="AV49" i="65"/>
  <c r="BA49" i="65"/>
  <c r="EZ47" i="65"/>
  <c r="CU48" i="65"/>
  <c r="DE48" i="65" s="1"/>
  <c r="CZ48" i="65"/>
  <c r="DJ48" i="65" s="1"/>
  <c r="DB50" i="65"/>
  <c r="DL50" i="65" s="1"/>
  <c r="CW50" i="65"/>
  <c r="DG50" i="65" s="1"/>
  <c r="AF51" i="65"/>
  <c r="AA51" i="65"/>
  <c r="CC51" i="65" s="1"/>
  <c r="CS51" i="65"/>
  <c r="CI51" i="65"/>
  <c r="CN51" i="65"/>
  <c r="FN51" i="65"/>
  <c r="FM51" i="65"/>
  <c r="FL51" i="65"/>
  <c r="AS48" i="65"/>
  <c r="BC48" i="65"/>
  <c r="AX48" i="65"/>
  <c r="Y50" i="65"/>
  <c r="CA50" i="65" s="1"/>
  <c r="AD50" i="65"/>
  <c r="EG48" i="65"/>
  <c r="EQ48" i="65" s="1"/>
  <c r="EB48" i="65"/>
  <c r="EL48" i="65" s="1"/>
  <c r="DM50" i="65"/>
  <c r="W52" i="65"/>
  <c r="DH50" i="65"/>
  <c r="V52" i="65"/>
  <c r="DH49" i="65"/>
  <c r="FK52" i="65"/>
  <c r="EW52" i="65"/>
  <c r="FB52" i="65"/>
  <c r="D53" i="65"/>
  <c r="FR52" i="65"/>
  <c r="EX48" i="65"/>
  <c r="BT51" i="65"/>
  <c r="BO51" i="65"/>
  <c r="FC48" i="65"/>
  <c r="M53" i="65"/>
  <c r="R53" i="65"/>
  <c r="DF51" i="65"/>
  <c r="DK51" i="65"/>
  <c r="FA47" i="65"/>
  <c r="DN48" i="65"/>
  <c r="T51" i="65"/>
  <c r="S52" i="65"/>
  <c r="N52" i="65"/>
  <c r="EV47" i="65"/>
  <c r="O52" i="65"/>
  <c r="J52" i="65"/>
  <c r="T52" i="65" s="1"/>
  <c r="BN47" i="65"/>
  <c r="BS47" i="65"/>
  <c r="X51" i="65"/>
  <c r="Q53" i="65"/>
  <c r="L53" i="65"/>
  <c r="EV48" i="65" l="1"/>
  <c r="EO50" i="65"/>
  <c r="EY50" i="65" s="1"/>
  <c r="CM51" i="65"/>
  <c r="CR51" i="65"/>
  <c r="CH51" i="65"/>
  <c r="BI49" i="65"/>
  <c r="BS49" i="65" s="1"/>
  <c r="BD49" i="65"/>
  <c r="BN49" i="65" s="1"/>
  <c r="BI48" i="65"/>
  <c r="BS48" i="65" s="1"/>
  <c r="BD48" i="65"/>
  <c r="BN48" i="65" s="1"/>
  <c r="EF49" i="65"/>
  <c r="EP49" i="65" s="1"/>
  <c r="EK49" i="65"/>
  <c r="EU49" i="65" s="1"/>
  <c r="Y51" i="65"/>
  <c r="CA51" i="65" s="1"/>
  <c r="AD51" i="65"/>
  <c r="AR51" i="65"/>
  <c r="BB51" i="65"/>
  <c r="AW51" i="65"/>
  <c r="CF50" i="65"/>
  <c r="CP50" i="65"/>
  <c r="CK50" i="65"/>
  <c r="BL49" i="65"/>
  <c r="BG49" i="65"/>
  <c r="EJ51" i="65"/>
  <c r="ET51" i="65" s="1"/>
  <c r="EE51" i="65"/>
  <c r="EO51" i="65" s="1"/>
  <c r="EY51" i="65" s="1"/>
  <c r="DW50" i="65"/>
  <c r="DR50" i="65"/>
  <c r="AJ50" i="65"/>
  <c r="BJ84" i="65"/>
  <c r="BE84" i="65"/>
  <c r="AB52" i="65"/>
  <c r="CD52" i="65" s="1"/>
  <c r="AG52" i="65"/>
  <c r="FS52" i="65"/>
  <c r="FU52" i="65"/>
  <c r="FT52" i="65"/>
  <c r="AF52" i="65"/>
  <c r="AA52" i="65"/>
  <c r="CC52" i="65" s="1"/>
  <c r="BL50" i="65"/>
  <c r="BG50" i="65"/>
  <c r="BH48" i="65"/>
  <c r="BR48" i="65" s="1"/>
  <c r="BM48" i="65"/>
  <c r="BK49" i="65"/>
  <c r="BU49" i="65" s="1"/>
  <c r="BF49" i="65"/>
  <c r="BP49" i="65" s="1"/>
  <c r="DD49" i="65"/>
  <c r="DN49" i="65" s="1"/>
  <c r="CY49" i="65"/>
  <c r="DI49" i="65" s="1"/>
  <c r="BF50" i="65"/>
  <c r="BP50" i="65" s="1"/>
  <c r="BK50" i="65"/>
  <c r="BU50" i="65" s="1"/>
  <c r="DC51" i="65"/>
  <c r="DM51" i="65" s="1"/>
  <c r="CX51" i="65"/>
  <c r="DH51" i="65" s="1"/>
  <c r="FN52" i="65"/>
  <c r="FM52" i="65"/>
  <c r="FL52" i="65"/>
  <c r="DT51" i="65"/>
  <c r="DY51" i="65"/>
  <c r="AL51" i="65"/>
  <c r="AS49" i="65"/>
  <c r="BC49" i="65"/>
  <c r="AX49" i="65"/>
  <c r="AD52" i="65"/>
  <c r="Y52" i="65"/>
  <c r="CA52" i="65" s="1"/>
  <c r="FA48" i="65"/>
  <c r="BE83" i="65"/>
  <c r="BJ83" i="65"/>
  <c r="CT50" i="65"/>
  <c r="CO50" i="65"/>
  <c r="CJ50" i="65"/>
  <c r="AH51" i="65"/>
  <c r="AC51" i="65"/>
  <c r="CE51" i="65" s="1"/>
  <c r="DV50" i="65"/>
  <c r="EA50" i="65"/>
  <c r="AN50" i="65"/>
  <c r="FC50" i="65"/>
  <c r="V53" i="65"/>
  <c r="BW48" i="65"/>
  <c r="BV49" i="65"/>
  <c r="BQ49" i="65"/>
  <c r="BQ50" i="65"/>
  <c r="BV50" i="65"/>
  <c r="DF52" i="65"/>
  <c r="DK52" i="65"/>
  <c r="FA49" i="65"/>
  <c r="R54" i="65"/>
  <c r="M54" i="65"/>
  <c r="S53" i="65"/>
  <c r="N53" i="65"/>
  <c r="EY49" i="65"/>
  <c r="EV49" i="65"/>
  <c r="W53" i="65"/>
  <c r="FD50" i="65"/>
  <c r="EX49" i="65"/>
  <c r="EW53" i="65"/>
  <c r="FB53" i="65"/>
  <c r="FK53" i="65"/>
  <c r="D54" i="65"/>
  <c r="FR53" i="65"/>
  <c r="FC49" i="65"/>
  <c r="J53" i="65"/>
  <c r="O53" i="65"/>
  <c r="EZ48" i="65"/>
  <c r="Q54" i="65"/>
  <c r="L54" i="65"/>
  <c r="BO52" i="65"/>
  <c r="BT52" i="65"/>
  <c r="FE48" i="65"/>
  <c r="FD49" i="65"/>
  <c r="X52" i="65"/>
  <c r="EX50" i="65"/>
  <c r="X53" i="65" l="1"/>
  <c r="DD50" i="65"/>
  <c r="CY50" i="65"/>
  <c r="CN52" i="65"/>
  <c r="CI52" i="65"/>
  <c r="CS52" i="65"/>
  <c r="AJ51" i="65"/>
  <c r="DW51" i="65"/>
  <c r="DR51" i="65"/>
  <c r="CK51" i="65"/>
  <c r="CF51" i="65"/>
  <c r="CP51" i="65"/>
  <c r="CZ50" i="65"/>
  <c r="DJ50" i="65" s="1"/>
  <c r="CU50" i="65"/>
  <c r="DE50" i="65" s="1"/>
  <c r="DO50" i="65" s="1"/>
  <c r="AO50" i="65"/>
  <c r="AY50" i="65"/>
  <c r="AT50" i="65"/>
  <c r="CK52" i="65"/>
  <c r="CP52" i="65"/>
  <c r="CF52" i="65"/>
  <c r="DW52" i="65"/>
  <c r="AJ52" i="65"/>
  <c r="DR52" i="65"/>
  <c r="EG50" i="65"/>
  <c r="EB50" i="65"/>
  <c r="AH53" i="65"/>
  <c r="AC53" i="65"/>
  <c r="CE53" i="65" s="1"/>
  <c r="EL50" i="65"/>
  <c r="EV50" i="65" s="1"/>
  <c r="EQ50" i="65"/>
  <c r="FA50" i="65" s="1"/>
  <c r="BG51" i="65"/>
  <c r="BQ51" i="65" s="1"/>
  <c r="BL51" i="65"/>
  <c r="BV51" i="65" s="1"/>
  <c r="AA53" i="65"/>
  <c r="CC53" i="65" s="1"/>
  <c r="AF53" i="65"/>
  <c r="DV51" i="65"/>
  <c r="EA51" i="65"/>
  <c r="AN51" i="65"/>
  <c r="DU52" i="65"/>
  <c r="DZ52" i="65"/>
  <c r="EO52" i="65" s="1"/>
  <c r="AM52" i="65"/>
  <c r="W54" i="65"/>
  <c r="BH49" i="65"/>
  <c r="BR49" i="65" s="1"/>
  <c r="BM49" i="65"/>
  <c r="BW49" i="65" s="1"/>
  <c r="AQ51" i="65"/>
  <c r="BA51" i="65"/>
  <c r="AV51" i="65"/>
  <c r="CW51" i="65"/>
  <c r="DG51" i="65" s="1"/>
  <c r="DB51" i="65"/>
  <c r="DL51" i="65" s="1"/>
  <c r="FT53" i="65"/>
  <c r="FS53" i="65"/>
  <c r="FU53" i="65"/>
  <c r="FN53" i="65"/>
  <c r="FM53" i="65"/>
  <c r="FL53" i="65"/>
  <c r="AH52" i="65"/>
  <c r="AC52" i="65"/>
  <c r="CE52" i="65" s="1"/>
  <c r="AS50" i="65"/>
  <c r="AX50" i="65"/>
  <c r="BC50" i="65"/>
  <c r="EZ49" i="65"/>
  <c r="EK50" i="65"/>
  <c r="EU50" i="65" s="1"/>
  <c r="EF50" i="65"/>
  <c r="ED51" i="65"/>
  <c r="EN51" i="65" s="1"/>
  <c r="EI51" i="65"/>
  <c r="ES51" i="65" s="1"/>
  <c r="CH52" i="65"/>
  <c r="CR52" i="65"/>
  <c r="CM52" i="65"/>
  <c r="AG53" i="65"/>
  <c r="AB53" i="65"/>
  <c r="CD53" i="65" s="1"/>
  <c r="V54" i="65"/>
  <c r="FE49" i="65"/>
  <c r="CJ51" i="65"/>
  <c r="CT51" i="65"/>
  <c r="CO51" i="65"/>
  <c r="DT52" i="65"/>
  <c r="AL52" i="65"/>
  <c r="DY52" i="65"/>
  <c r="J54" i="65"/>
  <c r="O54" i="65"/>
  <c r="R55" i="65"/>
  <c r="M55" i="65"/>
  <c r="T53" i="65"/>
  <c r="Q55" i="65"/>
  <c r="L55" i="65"/>
  <c r="DK53" i="65"/>
  <c r="DF53" i="65"/>
  <c r="FD51" i="65"/>
  <c r="DI50" i="65"/>
  <c r="DN50" i="65"/>
  <c r="FR54" i="65"/>
  <c r="FB54" i="65"/>
  <c r="EW54" i="65"/>
  <c r="FK54" i="65"/>
  <c r="D55" i="65"/>
  <c r="N54" i="65"/>
  <c r="S54" i="65"/>
  <c r="BO53" i="65"/>
  <c r="BT53" i="65"/>
  <c r="EP50" i="65" l="1"/>
  <c r="EZ50" i="65" s="1"/>
  <c r="FF50" i="65" s="1"/>
  <c r="W55" i="65"/>
  <c r="AG55" i="65" s="1"/>
  <c r="DP50" i="65"/>
  <c r="CH53" i="65"/>
  <c r="CM53" i="65"/>
  <c r="CR53" i="65"/>
  <c r="BI50" i="65"/>
  <c r="BS50" i="65" s="1"/>
  <c r="BD50" i="65"/>
  <c r="BN50" i="65" s="1"/>
  <c r="CO53" i="65"/>
  <c r="CT53" i="65"/>
  <c r="CJ53" i="65"/>
  <c r="CZ51" i="65"/>
  <c r="DJ51" i="65" s="1"/>
  <c r="DP51" i="65" s="1"/>
  <c r="CU51" i="65"/>
  <c r="DE51" i="65" s="1"/>
  <c r="AQ52" i="65"/>
  <c r="AV52" i="65"/>
  <c r="BA52" i="65"/>
  <c r="AN53" i="65"/>
  <c r="EA53" i="65"/>
  <c r="EP53" i="65" s="1"/>
  <c r="DV53" i="65"/>
  <c r="ES52" i="65"/>
  <c r="EN52" i="65"/>
  <c r="DD51" i="65"/>
  <c r="CY51" i="65"/>
  <c r="DI51" i="65" s="1"/>
  <c r="CJ52" i="65"/>
  <c r="CT52" i="65"/>
  <c r="CO52" i="65"/>
  <c r="EB51" i="65"/>
  <c r="EL51" i="65" s="1"/>
  <c r="EG51" i="65"/>
  <c r="EQ51" i="65" s="1"/>
  <c r="AB54" i="65"/>
  <c r="CD54" i="65" s="1"/>
  <c r="AG54" i="65"/>
  <c r="AF54" i="65"/>
  <c r="AA54" i="65"/>
  <c r="CC54" i="65" s="1"/>
  <c r="AR52" i="65"/>
  <c r="AW52" i="65"/>
  <c r="BB52" i="65"/>
  <c r="EG52" i="65"/>
  <c r="EB52" i="65"/>
  <c r="AO51" i="65"/>
  <c r="AY51" i="65"/>
  <c r="AT51" i="65"/>
  <c r="CI53" i="65"/>
  <c r="CN53" i="65"/>
  <c r="CS53" i="65"/>
  <c r="AO52" i="65"/>
  <c r="AY52" i="65"/>
  <c r="AT52" i="65"/>
  <c r="DT53" i="65"/>
  <c r="AL53" i="65"/>
  <c r="DY53" i="65"/>
  <c r="BH50" i="65"/>
  <c r="BR50" i="65" s="1"/>
  <c r="BM50" i="65"/>
  <c r="BW50" i="65" s="1"/>
  <c r="FN54" i="65"/>
  <c r="FM54" i="65"/>
  <c r="FL54" i="65"/>
  <c r="AM53" i="65"/>
  <c r="DZ53" i="65"/>
  <c r="EO53" i="65" s="1"/>
  <c r="DU53" i="65"/>
  <c r="EJ52" i="65"/>
  <c r="ET52" i="65" s="1"/>
  <c r="EE52" i="65"/>
  <c r="EY52" i="65" s="1"/>
  <c r="EQ52" i="65"/>
  <c r="EL52" i="65"/>
  <c r="CX52" i="65"/>
  <c r="DH52" i="65" s="1"/>
  <c r="DC52" i="65"/>
  <c r="DM52" i="65" s="1"/>
  <c r="ED52" i="65"/>
  <c r="EI52" i="65"/>
  <c r="EA52" i="65"/>
  <c r="EP52" i="65" s="1"/>
  <c r="AN52" i="65"/>
  <c r="DV52" i="65"/>
  <c r="AS51" i="65"/>
  <c r="BC51" i="65"/>
  <c r="AX51" i="65"/>
  <c r="CZ52" i="65"/>
  <c r="DJ52" i="65" s="1"/>
  <c r="CU52" i="65"/>
  <c r="DE52" i="65" s="1"/>
  <c r="BK51" i="65"/>
  <c r="BU51" i="65" s="1"/>
  <c r="BF51" i="65"/>
  <c r="BP51" i="65" s="1"/>
  <c r="AB55" i="65"/>
  <c r="CD55" i="65" s="1"/>
  <c r="AD53" i="65"/>
  <c r="Y53" i="65"/>
  <c r="CA53" i="65" s="1"/>
  <c r="FU54" i="65"/>
  <c r="FS54" i="65"/>
  <c r="FT54" i="65"/>
  <c r="DB52" i="65"/>
  <c r="DL52" i="65" s="1"/>
  <c r="CW52" i="65"/>
  <c r="DG52" i="65" s="1"/>
  <c r="EF51" i="65"/>
  <c r="EP51" i="65" s="1"/>
  <c r="EK51" i="65"/>
  <c r="EU51" i="65" s="1"/>
  <c r="DN51" i="65"/>
  <c r="X54" i="65"/>
  <c r="R56" i="65"/>
  <c r="M56" i="65"/>
  <c r="L56" i="65"/>
  <c r="Q56" i="65"/>
  <c r="S55" i="65"/>
  <c r="N55" i="65"/>
  <c r="O55" i="65"/>
  <c r="J55" i="65"/>
  <c r="T54" i="65"/>
  <c r="FC52" i="65"/>
  <c r="EX51" i="65"/>
  <c r="FE50" i="65"/>
  <c r="FG50" i="65" s="1"/>
  <c r="FR55" i="65"/>
  <c r="FB55" i="65"/>
  <c r="EW55" i="65"/>
  <c r="D56" i="65"/>
  <c r="FK55" i="65"/>
  <c r="BT54" i="65"/>
  <c r="BO54" i="65"/>
  <c r="FC51" i="65"/>
  <c r="DK54" i="65"/>
  <c r="DF54" i="65"/>
  <c r="V55" i="65"/>
  <c r="EZ51" i="65" l="1"/>
  <c r="BY50" i="65"/>
  <c r="X55" i="65"/>
  <c r="AQ53" i="65"/>
  <c r="BA53" i="65"/>
  <c r="AV53" i="65"/>
  <c r="DZ54" i="65"/>
  <c r="EO54" i="65" s="1"/>
  <c r="DU54" i="65"/>
  <c r="AM54" i="65"/>
  <c r="BK52" i="65"/>
  <c r="BU52" i="65" s="1"/>
  <c r="BF52" i="65"/>
  <c r="BP52" i="65" s="1"/>
  <c r="CK53" i="65"/>
  <c r="CP53" i="65"/>
  <c r="CF53" i="65"/>
  <c r="CI54" i="65"/>
  <c r="CS54" i="65"/>
  <c r="CN54" i="65"/>
  <c r="CH54" i="65"/>
  <c r="CR54" i="65"/>
  <c r="CM54" i="65"/>
  <c r="DU55" i="65"/>
  <c r="AM55" i="65"/>
  <c r="DZ55" i="65"/>
  <c r="EO55" i="65" s="1"/>
  <c r="EJ53" i="65"/>
  <c r="ET53" i="65" s="1"/>
  <c r="EE53" i="65"/>
  <c r="EY53" i="65" s="1"/>
  <c r="DC53" i="65"/>
  <c r="CX53" i="65"/>
  <c r="DH53" i="65" s="1"/>
  <c r="CY53" i="65"/>
  <c r="DI53" i="65" s="1"/>
  <c r="DD53" i="65"/>
  <c r="DN53" i="65" s="1"/>
  <c r="BI52" i="65"/>
  <c r="BS52" i="65" s="1"/>
  <c r="BD52" i="65"/>
  <c r="BN52" i="65" s="1"/>
  <c r="DY54" i="65"/>
  <c r="DT54" i="65"/>
  <c r="AL54" i="65"/>
  <c r="AR53" i="65"/>
  <c r="BB53" i="65"/>
  <c r="AW53" i="65"/>
  <c r="FN55" i="65"/>
  <c r="FM55" i="65"/>
  <c r="FL55" i="65"/>
  <c r="FD52" i="65"/>
  <c r="BD51" i="65"/>
  <c r="BN51" i="65" s="1"/>
  <c r="BI51" i="65"/>
  <c r="BS51" i="65" s="1"/>
  <c r="DD52" i="65"/>
  <c r="DN52" i="65" s="1"/>
  <c r="DP52" i="65" s="1"/>
  <c r="CY52" i="65"/>
  <c r="DI52" i="65" s="1"/>
  <c r="DO52" i="65" s="1"/>
  <c r="FU55" i="65"/>
  <c r="FT55" i="65"/>
  <c r="FS55" i="65"/>
  <c r="BH51" i="65"/>
  <c r="BR51" i="65" s="1"/>
  <c r="BM51" i="65"/>
  <c r="BW51" i="65" s="1"/>
  <c r="CS55" i="65"/>
  <c r="CI55" i="65"/>
  <c r="CN55" i="65"/>
  <c r="EK52" i="65"/>
  <c r="EU52" i="65" s="1"/>
  <c r="EF52" i="65"/>
  <c r="EI53" i="65"/>
  <c r="ED53" i="65"/>
  <c r="AD54" i="65"/>
  <c r="Y54" i="65"/>
  <c r="CA54" i="65" s="1"/>
  <c r="BX50" i="65"/>
  <c r="AS52" i="65"/>
  <c r="AX52" i="65"/>
  <c r="BC52" i="65"/>
  <c r="AS53" i="65"/>
  <c r="BC53" i="65"/>
  <c r="AX53" i="65"/>
  <c r="AC55" i="65"/>
  <c r="CE55" i="65" s="1"/>
  <c r="AH55" i="65"/>
  <c r="DB53" i="65"/>
  <c r="DL53" i="65" s="1"/>
  <c r="CW53" i="65"/>
  <c r="DG53" i="65" s="1"/>
  <c r="DR53" i="65"/>
  <c r="DW53" i="65"/>
  <c r="AJ53" i="65"/>
  <c r="AC54" i="65"/>
  <c r="CE54" i="65" s="1"/>
  <c r="AH54" i="65"/>
  <c r="AF55" i="65"/>
  <c r="AA55" i="65"/>
  <c r="CC55" i="65" s="1"/>
  <c r="EN53" i="65"/>
  <c r="ES53" i="65"/>
  <c r="FC53" i="65" s="1"/>
  <c r="BG52" i="65"/>
  <c r="BQ52" i="65" s="1"/>
  <c r="BL52" i="65"/>
  <c r="BV52" i="65" s="1"/>
  <c r="EF53" i="65"/>
  <c r="EZ53" i="65" s="1"/>
  <c r="EK53" i="65"/>
  <c r="EU53" i="65" s="1"/>
  <c r="DO51" i="65"/>
  <c r="EX52" i="65"/>
  <c r="W56" i="65"/>
  <c r="EV51" i="65"/>
  <c r="FF51" i="65" s="1"/>
  <c r="EZ52" i="65"/>
  <c r="N56" i="65"/>
  <c r="S56" i="65"/>
  <c r="FE51" i="65"/>
  <c r="DM53" i="65"/>
  <c r="DK55" i="65"/>
  <c r="DF55" i="65"/>
  <c r="EV52" i="65"/>
  <c r="Q57" i="65"/>
  <c r="L57" i="65"/>
  <c r="FA52" i="65"/>
  <c r="V56" i="65"/>
  <c r="M57" i="65"/>
  <c r="R57" i="65"/>
  <c r="FK56" i="65"/>
  <c r="D57" i="65"/>
  <c r="FR56" i="65"/>
  <c r="EW56" i="65"/>
  <c r="FB56" i="65"/>
  <c r="BT55" i="65"/>
  <c r="BO55" i="65"/>
  <c r="O56" i="65"/>
  <c r="J56" i="65"/>
  <c r="T55" i="65"/>
  <c r="FA51" i="65"/>
  <c r="FF52" i="65" l="1"/>
  <c r="FG51" i="65"/>
  <c r="AQ54" i="65"/>
  <c r="BA54" i="65"/>
  <c r="AV54" i="65"/>
  <c r="CW54" i="65"/>
  <c r="DG54" i="65" s="1"/>
  <c r="DB54" i="65"/>
  <c r="DL54" i="65" s="1"/>
  <c r="EI54" i="65"/>
  <c r="ED54" i="65"/>
  <c r="EX54" i="65" s="1"/>
  <c r="CO55" i="65"/>
  <c r="CJ55" i="65"/>
  <c r="CT55" i="65"/>
  <c r="CX54" i="65"/>
  <c r="DH54" i="65" s="1"/>
  <c r="DC54" i="65"/>
  <c r="DM54" i="65" s="1"/>
  <c r="AF56" i="65"/>
  <c r="AA56" i="65"/>
  <c r="CC56" i="65" s="1"/>
  <c r="CU53" i="65"/>
  <c r="CZ53" i="65"/>
  <c r="BM52" i="65"/>
  <c r="BH52" i="65"/>
  <c r="EA54" i="65"/>
  <c r="EP54" i="65" s="1"/>
  <c r="DV54" i="65"/>
  <c r="AN54" i="65"/>
  <c r="CF54" i="65"/>
  <c r="CP54" i="65"/>
  <c r="CK54" i="65"/>
  <c r="BL53" i="65"/>
  <c r="BV53" i="65" s="1"/>
  <c r="BG53" i="65"/>
  <c r="BQ53" i="65" s="1"/>
  <c r="CT54" i="65"/>
  <c r="CO54" i="65"/>
  <c r="CJ54" i="65"/>
  <c r="DW54" i="65"/>
  <c r="DR54" i="65"/>
  <c r="AJ54" i="65"/>
  <c r="BH53" i="65"/>
  <c r="BM53" i="65"/>
  <c r="AO53" i="65"/>
  <c r="AY53" i="65"/>
  <c r="AT53" i="65"/>
  <c r="EX53" i="65"/>
  <c r="AR54" i="65"/>
  <c r="BB54" i="65"/>
  <c r="AW54" i="65"/>
  <c r="CR55" i="65"/>
  <c r="CM55" i="65"/>
  <c r="CH55" i="65"/>
  <c r="EQ53" i="65"/>
  <c r="EL53" i="65"/>
  <c r="EJ54" i="65"/>
  <c r="ET54" i="65" s="1"/>
  <c r="EE54" i="65"/>
  <c r="EY54" i="65" s="1"/>
  <c r="ES54" i="65"/>
  <c r="EN54" i="65"/>
  <c r="EB53" i="65"/>
  <c r="EG53" i="65"/>
  <c r="FU56" i="65"/>
  <c r="FS56" i="65"/>
  <c r="FT56" i="65"/>
  <c r="FN56" i="65"/>
  <c r="FM56" i="65"/>
  <c r="FL56" i="65"/>
  <c r="AG56" i="65"/>
  <c r="AB56" i="65"/>
  <c r="CD56" i="65" s="1"/>
  <c r="AR55" i="65"/>
  <c r="AW55" i="65"/>
  <c r="BB55" i="65"/>
  <c r="AL55" i="65"/>
  <c r="DT55" i="65"/>
  <c r="DY55" i="65"/>
  <c r="EJ55" i="65"/>
  <c r="ET55" i="65" s="1"/>
  <c r="EE55" i="65"/>
  <c r="AD55" i="65"/>
  <c r="Y55" i="65"/>
  <c r="CA55" i="65" s="1"/>
  <c r="DV55" i="65"/>
  <c r="EA55" i="65"/>
  <c r="EP55" i="65" s="1"/>
  <c r="AN55" i="65"/>
  <c r="DC55" i="65"/>
  <c r="DM55" i="65" s="1"/>
  <c r="CX55" i="65"/>
  <c r="DH55" i="65" s="1"/>
  <c r="BF53" i="65"/>
  <c r="BP53" i="65" s="1"/>
  <c r="BK53" i="65"/>
  <c r="BU53" i="65" s="1"/>
  <c r="BX51" i="65"/>
  <c r="BY51" i="65"/>
  <c r="V57" i="65"/>
  <c r="S57" i="65"/>
  <c r="N57" i="65"/>
  <c r="X57" i="65" s="1"/>
  <c r="BR52" i="65"/>
  <c r="BX52" i="65" s="1"/>
  <c r="BW52" i="65"/>
  <c r="BY52" i="65" s="1"/>
  <c r="FD53" i="65"/>
  <c r="EY55" i="65"/>
  <c r="FD54" i="65"/>
  <c r="M58" i="65"/>
  <c r="R58" i="65"/>
  <c r="BO56" i="65"/>
  <c r="BT56" i="65"/>
  <c r="FE53" i="65"/>
  <c r="Q58" i="65"/>
  <c r="L58" i="65"/>
  <c r="FE52" i="65"/>
  <c r="FG52" i="65" s="1"/>
  <c r="J57" i="65"/>
  <c r="O57" i="65"/>
  <c r="BW53" i="65"/>
  <c r="BR53" i="65"/>
  <c r="DF56" i="65"/>
  <c r="DK56" i="65"/>
  <c r="EW57" i="65"/>
  <c r="FR57" i="65"/>
  <c r="FK57" i="65"/>
  <c r="FB57" i="65"/>
  <c r="D58" i="65"/>
  <c r="FC54" i="65"/>
  <c r="DE53" i="65"/>
  <c r="DO53" i="65" s="1"/>
  <c r="DJ53" i="65"/>
  <c r="DP53" i="65" s="1"/>
  <c r="T56" i="65"/>
  <c r="W57" i="65"/>
  <c r="X56" i="65"/>
  <c r="AL56" i="65" l="1"/>
  <c r="DY56" i="65"/>
  <c r="DT56" i="65"/>
  <c r="AS55" i="65"/>
  <c r="AX55" i="65"/>
  <c r="BC55" i="65"/>
  <c r="DD55" i="65"/>
  <c r="CY55" i="65"/>
  <c r="DI55" i="65" s="1"/>
  <c r="BL55" i="65"/>
  <c r="BV55" i="65" s="1"/>
  <c r="BG55" i="65"/>
  <c r="BQ55" i="65" s="1"/>
  <c r="EK55" i="65"/>
  <c r="EU55" i="65" s="1"/>
  <c r="EF55" i="65"/>
  <c r="EZ55" i="65" s="1"/>
  <c r="DB55" i="65"/>
  <c r="DL55" i="65" s="1"/>
  <c r="CW55" i="65"/>
  <c r="DG55" i="65" s="1"/>
  <c r="BL54" i="65"/>
  <c r="BV54" i="65" s="1"/>
  <c r="BG54" i="65"/>
  <c r="BQ54" i="65" s="1"/>
  <c r="AG57" i="65"/>
  <c r="AB57" i="65"/>
  <c r="CD57" i="65" s="1"/>
  <c r="CU54" i="65"/>
  <c r="CZ54" i="65"/>
  <c r="EQ54" i="65"/>
  <c r="EL54" i="65"/>
  <c r="AS54" i="65"/>
  <c r="BC54" i="65"/>
  <c r="AX54" i="65"/>
  <c r="CR56" i="65"/>
  <c r="CM56" i="65"/>
  <c r="CH56" i="65"/>
  <c r="AD56" i="65"/>
  <c r="Y56" i="65"/>
  <c r="CA56" i="65" s="1"/>
  <c r="EK54" i="65"/>
  <c r="EU54" i="65" s="1"/>
  <c r="EF54" i="65"/>
  <c r="EZ54" i="65" s="1"/>
  <c r="DU56" i="65"/>
  <c r="AM56" i="65"/>
  <c r="DZ56" i="65"/>
  <c r="EO56" i="65" s="1"/>
  <c r="AH56" i="65"/>
  <c r="AC56" i="65"/>
  <c r="CE56" i="65" s="1"/>
  <c r="BI53" i="65"/>
  <c r="BD53" i="65"/>
  <c r="CY54" i="65"/>
  <c r="DI54" i="65" s="1"/>
  <c r="DD54" i="65"/>
  <c r="DN54" i="65" s="1"/>
  <c r="EN55" i="65"/>
  <c r="ES55" i="65"/>
  <c r="ED55" i="65"/>
  <c r="EI55" i="65"/>
  <c r="CI56" i="65"/>
  <c r="CS56" i="65"/>
  <c r="CN56" i="65"/>
  <c r="DW55" i="65"/>
  <c r="AJ55" i="65"/>
  <c r="DR55" i="65"/>
  <c r="AH57" i="65"/>
  <c r="AC57" i="65"/>
  <c r="CE57" i="65" s="1"/>
  <c r="FN57" i="65"/>
  <c r="FM57" i="65"/>
  <c r="FL57" i="65"/>
  <c r="AQ55" i="65"/>
  <c r="BA55" i="65"/>
  <c r="AV55" i="65"/>
  <c r="AO54" i="65"/>
  <c r="AT54" i="65"/>
  <c r="AY54" i="65"/>
  <c r="BF54" i="65"/>
  <c r="BP54" i="65" s="1"/>
  <c r="BK54" i="65"/>
  <c r="BU54" i="65" s="1"/>
  <c r="CK55" i="65"/>
  <c r="CP55" i="65"/>
  <c r="CF55" i="65"/>
  <c r="AF57" i="65"/>
  <c r="AA57" i="65"/>
  <c r="CC57" i="65" s="1"/>
  <c r="FU57" i="65"/>
  <c r="FT57" i="65"/>
  <c r="FS57" i="65"/>
  <c r="EB54" i="65"/>
  <c r="EG54" i="65"/>
  <c r="V58" i="65"/>
  <c r="BS53" i="65"/>
  <c r="BY53" i="65" s="1"/>
  <c r="DJ54" i="65"/>
  <c r="DE54" i="65"/>
  <c r="BN53" i="65"/>
  <c r="BX53" i="65" s="1"/>
  <c r="DN55" i="65"/>
  <c r="DF57" i="65"/>
  <c r="DK57" i="65"/>
  <c r="R59" i="65"/>
  <c r="M59" i="65"/>
  <c r="EV53" i="65"/>
  <c r="FF53" i="65" s="1"/>
  <c r="W58" i="65"/>
  <c r="T57" i="65"/>
  <c r="FD55" i="65"/>
  <c r="N58" i="65"/>
  <c r="S58" i="65"/>
  <c r="J58" i="65"/>
  <c r="O58" i="65"/>
  <c r="Q59" i="65"/>
  <c r="L59" i="65"/>
  <c r="FB58" i="65"/>
  <c r="EW58" i="65"/>
  <c r="D59" i="65"/>
  <c r="FR58" i="65"/>
  <c r="FK58" i="65"/>
  <c r="BO57" i="65"/>
  <c r="BT57" i="65"/>
  <c r="FA53" i="65"/>
  <c r="FG53" i="65" s="1"/>
  <c r="W59" i="65" l="1"/>
  <c r="CP56" i="65"/>
  <c r="CK56" i="65"/>
  <c r="CF56" i="65"/>
  <c r="AJ56" i="65"/>
  <c r="DW56" i="65"/>
  <c r="DR56" i="65"/>
  <c r="DB56" i="65"/>
  <c r="DL56" i="65" s="1"/>
  <c r="CW56" i="65"/>
  <c r="DG56" i="65" s="1"/>
  <c r="DO54" i="65"/>
  <c r="BD54" i="65"/>
  <c r="BN54" i="65" s="1"/>
  <c r="BI54" i="65"/>
  <c r="BS54" i="65" s="1"/>
  <c r="CX56" i="65"/>
  <c r="DH56" i="65" s="1"/>
  <c r="DC56" i="65"/>
  <c r="DM56" i="65" s="1"/>
  <c r="FU58" i="65"/>
  <c r="FT58" i="65"/>
  <c r="FS58" i="65"/>
  <c r="BM54" i="65"/>
  <c r="BH54" i="65"/>
  <c r="AF58" i="65"/>
  <c r="AA58" i="65"/>
  <c r="CC58" i="65" s="1"/>
  <c r="BK55" i="65"/>
  <c r="BF55" i="65"/>
  <c r="AG58" i="65"/>
  <c r="AB58" i="65"/>
  <c r="CD58" i="65" s="1"/>
  <c r="CM57" i="65"/>
  <c r="CH57" i="65"/>
  <c r="CR57" i="65"/>
  <c r="CJ57" i="65"/>
  <c r="CT57" i="65"/>
  <c r="CO57" i="65"/>
  <c r="CJ56" i="65"/>
  <c r="CT56" i="65"/>
  <c r="CO56" i="65"/>
  <c r="AG59" i="65"/>
  <c r="AB59" i="65"/>
  <c r="CD59" i="65" s="1"/>
  <c r="DT57" i="65"/>
  <c r="AL57" i="65"/>
  <c r="DY57" i="65"/>
  <c r="DV57" i="65"/>
  <c r="AN57" i="65"/>
  <c r="EA57" i="65"/>
  <c r="EP57" i="65" s="1"/>
  <c r="AN56" i="65"/>
  <c r="EA56" i="65"/>
  <c r="EP56" i="65" s="1"/>
  <c r="DV56" i="65"/>
  <c r="BM55" i="65"/>
  <c r="BW55" i="65" s="1"/>
  <c r="BH55" i="65"/>
  <c r="BR55" i="65" s="1"/>
  <c r="FN58" i="65"/>
  <c r="FM58" i="65"/>
  <c r="FL58" i="65"/>
  <c r="CZ55" i="65"/>
  <c r="CU55" i="65"/>
  <c r="EG55" i="65"/>
  <c r="EB55" i="65"/>
  <c r="ED56" i="65"/>
  <c r="EI56" i="65"/>
  <c r="AO55" i="65"/>
  <c r="AY55" i="65"/>
  <c r="AT55" i="65"/>
  <c r="AR56" i="65"/>
  <c r="BB56" i="65"/>
  <c r="AW56" i="65"/>
  <c r="CI57" i="65"/>
  <c r="CS57" i="65"/>
  <c r="CN57" i="65"/>
  <c r="ES56" i="65"/>
  <c r="EN56" i="65"/>
  <c r="DP54" i="65"/>
  <c r="Y57" i="65"/>
  <c r="CA57" i="65" s="1"/>
  <c r="AD57" i="65"/>
  <c r="EL55" i="65"/>
  <c r="EQ55" i="65"/>
  <c r="EE56" i="65"/>
  <c r="EY56" i="65" s="1"/>
  <c r="EJ56" i="65"/>
  <c r="ET56" i="65" s="1"/>
  <c r="FD56" i="65" s="1"/>
  <c r="AM57" i="65"/>
  <c r="DU57" i="65"/>
  <c r="DZ57" i="65"/>
  <c r="EO57" i="65" s="1"/>
  <c r="AQ56" i="65"/>
  <c r="BA56" i="65"/>
  <c r="AV56" i="65"/>
  <c r="EV54" i="65"/>
  <c r="FF54" i="65" s="1"/>
  <c r="T58" i="65"/>
  <c r="FC55" i="65"/>
  <c r="V59" i="65"/>
  <c r="DK58" i="65"/>
  <c r="DF58" i="65"/>
  <c r="R60" i="65"/>
  <c r="M60" i="65"/>
  <c r="W60" i="65" s="1"/>
  <c r="DE55" i="65"/>
  <c r="DO55" i="65" s="1"/>
  <c r="FE55" i="65"/>
  <c r="J59" i="65"/>
  <c r="O59" i="65"/>
  <c r="BP55" i="65"/>
  <c r="S59" i="65"/>
  <c r="N59" i="65"/>
  <c r="BW54" i="65"/>
  <c r="BR54" i="65"/>
  <c r="Q60" i="65"/>
  <c r="L60" i="65"/>
  <c r="V60" i="65" s="1"/>
  <c r="FA54" i="65"/>
  <c r="DJ55" i="65"/>
  <c r="DP55" i="65" s="1"/>
  <c r="FR59" i="65"/>
  <c r="EW59" i="65"/>
  <c r="FK59" i="65"/>
  <c r="FB59" i="65"/>
  <c r="D60" i="65"/>
  <c r="X58" i="65"/>
  <c r="FE54" i="65"/>
  <c r="BU55" i="65"/>
  <c r="EX55" i="65"/>
  <c r="BT58" i="65"/>
  <c r="BO58" i="65"/>
  <c r="FG54" i="65" l="1"/>
  <c r="CY57" i="65"/>
  <c r="DD57" i="65"/>
  <c r="DN57" i="65" s="1"/>
  <c r="AS56" i="65"/>
  <c r="BC56" i="65"/>
  <c r="AX56" i="65"/>
  <c r="DB57" i="65"/>
  <c r="DL57" i="65" s="1"/>
  <c r="CW57" i="65"/>
  <c r="DG57" i="65" s="1"/>
  <c r="BL56" i="65"/>
  <c r="BV56" i="65" s="1"/>
  <c r="BG56" i="65"/>
  <c r="BQ56" i="65" s="1"/>
  <c r="BD55" i="65"/>
  <c r="BN55" i="65" s="1"/>
  <c r="BX55" i="65" s="1"/>
  <c r="BI55" i="65"/>
  <c r="BS55" i="65" s="1"/>
  <c r="BY55" i="65" s="1"/>
  <c r="AS57" i="65"/>
  <c r="BC57" i="65"/>
  <c r="AX57" i="65"/>
  <c r="CN58" i="65"/>
  <c r="CI58" i="65"/>
  <c r="CS58" i="65"/>
  <c r="BF56" i="65"/>
  <c r="BK56" i="65"/>
  <c r="AG60" i="65"/>
  <c r="AB60" i="65"/>
  <c r="CD60" i="65" s="1"/>
  <c r="EN57" i="65"/>
  <c r="ES57" i="65"/>
  <c r="EB56" i="65"/>
  <c r="EV56" i="65" s="1"/>
  <c r="FF56" i="65" s="1"/>
  <c r="EG56" i="65"/>
  <c r="AJ57" i="65"/>
  <c r="DR57" i="65"/>
  <c r="DW57" i="65"/>
  <c r="AQ57" i="65"/>
  <c r="AV57" i="65"/>
  <c r="BA57" i="65"/>
  <c r="EQ56" i="65"/>
  <c r="EL56" i="65"/>
  <c r="CP57" i="65"/>
  <c r="CF57" i="65"/>
  <c r="CK57" i="65"/>
  <c r="EI57" i="65"/>
  <c r="ED57" i="65"/>
  <c r="CH58" i="65"/>
  <c r="CR58" i="65"/>
  <c r="CM58" i="65"/>
  <c r="AO56" i="65"/>
  <c r="AY56" i="65"/>
  <c r="AT56" i="65"/>
  <c r="DC57" i="65"/>
  <c r="DM57" i="65" s="1"/>
  <c r="CX57" i="65"/>
  <c r="DH57" i="65" s="1"/>
  <c r="AF60" i="65"/>
  <c r="AA60" i="65"/>
  <c r="CC60" i="65" s="1"/>
  <c r="AM58" i="65"/>
  <c r="DZ58" i="65"/>
  <c r="EO58" i="65" s="1"/>
  <c r="DU58" i="65"/>
  <c r="CS59" i="65"/>
  <c r="CN59" i="65"/>
  <c r="CI59" i="65"/>
  <c r="DY58" i="65"/>
  <c r="DT58" i="65"/>
  <c r="AL58" i="65"/>
  <c r="CZ56" i="65"/>
  <c r="DJ56" i="65" s="1"/>
  <c r="CU56" i="65"/>
  <c r="DE56" i="65" s="1"/>
  <c r="AA59" i="65"/>
  <c r="CC59" i="65" s="1"/>
  <c r="AF59" i="65"/>
  <c r="AM59" i="65"/>
  <c r="DZ59" i="65"/>
  <c r="EO59" i="65" s="1"/>
  <c r="DU59" i="65"/>
  <c r="EK56" i="65"/>
  <c r="EU56" i="65" s="1"/>
  <c r="EF56" i="65"/>
  <c r="EZ56" i="65" s="1"/>
  <c r="AC58" i="65"/>
  <c r="CE58" i="65" s="1"/>
  <c r="AH58" i="65"/>
  <c r="FM59" i="65"/>
  <c r="FN59" i="65"/>
  <c r="FL59" i="65"/>
  <c r="AD58" i="65"/>
  <c r="Y58" i="65"/>
  <c r="CA58" i="65" s="1"/>
  <c r="EJ57" i="65"/>
  <c r="ET57" i="65" s="1"/>
  <c r="EE57" i="65"/>
  <c r="EY57" i="65" s="1"/>
  <c r="X59" i="65"/>
  <c r="AR57" i="65"/>
  <c r="BB57" i="65"/>
  <c r="AW57" i="65"/>
  <c r="EF57" i="65"/>
  <c r="EK57" i="65"/>
  <c r="EU57" i="65" s="1"/>
  <c r="FU59" i="65"/>
  <c r="FT59" i="65"/>
  <c r="FS59" i="65"/>
  <c r="CY56" i="65"/>
  <c r="DI56" i="65" s="1"/>
  <c r="DD56" i="65"/>
  <c r="DN56" i="65" s="1"/>
  <c r="BY54" i="65"/>
  <c r="BX54" i="65"/>
  <c r="EX57" i="65"/>
  <c r="FC57" i="65"/>
  <c r="T59" i="65"/>
  <c r="EV55" i="65"/>
  <c r="FF55" i="65" s="1"/>
  <c r="BP56" i="65"/>
  <c r="FA55" i="65"/>
  <c r="FG55" i="65" s="1"/>
  <c r="O60" i="65"/>
  <c r="J60" i="65"/>
  <c r="N60" i="65"/>
  <c r="S60" i="65"/>
  <c r="M61" i="65"/>
  <c r="R61" i="65"/>
  <c r="BU56" i="65"/>
  <c r="DI57" i="65"/>
  <c r="EW60" i="65"/>
  <c r="D61" i="65"/>
  <c r="FR60" i="65"/>
  <c r="FB60" i="65"/>
  <c r="FK60" i="65"/>
  <c r="EZ57" i="65"/>
  <c r="L61" i="65"/>
  <c r="Q61" i="65"/>
  <c r="DK59" i="65"/>
  <c r="DF59" i="65"/>
  <c r="EX56" i="65"/>
  <c r="FC56" i="65"/>
  <c r="BT59" i="65"/>
  <c r="BO59" i="65"/>
  <c r="CH59" i="65" l="1"/>
  <c r="CR59" i="65"/>
  <c r="CM59" i="65"/>
  <c r="EL57" i="65"/>
  <c r="EQ57" i="65"/>
  <c r="BM57" i="65"/>
  <c r="BH57" i="65"/>
  <c r="AO57" i="65"/>
  <c r="AT57" i="65"/>
  <c r="AY57" i="65"/>
  <c r="CW58" i="65"/>
  <c r="DG58" i="65" s="1"/>
  <c r="DB58" i="65"/>
  <c r="DL58" i="65" s="1"/>
  <c r="CX59" i="65"/>
  <c r="DH59" i="65" s="1"/>
  <c r="DC59" i="65"/>
  <c r="DM59" i="65" s="1"/>
  <c r="BI56" i="65"/>
  <c r="BS56" i="65" s="1"/>
  <c r="BD56" i="65"/>
  <c r="BN56" i="65" s="1"/>
  <c r="DW58" i="65"/>
  <c r="DR58" i="65"/>
  <c r="AJ58" i="65"/>
  <c r="CN60" i="65"/>
  <c r="CI60" i="65"/>
  <c r="CS60" i="65"/>
  <c r="EA58" i="65"/>
  <c r="EP58" i="65" s="1"/>
  <c r="DV58" i="65"/>
  <c r="AN58" i="65"/>
  <c r="DZ60" i="65"/>
  <c r="EO60" i="65" s="1"/>
  <c r="AM60" i="65"/>
  <c r="DU60" i="65"/>
  <c r="AC59" i="65"/>
  <c r="CE59" i="65" s="1"/>
  <c r="AH59" i="65"/>
  <c r="CJ58" i="65"/>
  <c r="CT58" i="65"/>
  <c r="CO58" i="65"/>
  <c r="EJ58" i="65"/>
  <c r="ET58" i="65" s="1"/>
  <c r="EE58" i="65"/>
  <c r="EY58" i="65" s="1"/>
  <c r="CZ57" i="65"/>
  <c r="CU57" i="65"/>
  <c r="BM56" i="65"/>
  <c r="BH56" i="65"/>
  <c r="FN60" i="65"/>
  <c r="FL60" i="65"/>
  <c r="FM60" i="65"/>
  <c r="DP56" i="65"/>
  <c r="AQ58" i="65"/>
  <c r="BA58" i="65"/>
  <c r="AV58" i="65"/>
  <c r="AR58" i="65"/>
  <c r="BB58" i="65"/>
  <c r="AW58" i="65"/>
  <c r="FU60" i="65"/>
  <c r="FT60" i="65"/>
  <c r="FS60" i="65"/>
  <c r="EJ59" i="65"/>
  <c r="ET59" i="65" s="1"/>
  <c r="EE59" i="65"/>
  <c r="CM60" i="65"/>
  <c r="CH60" i="65"/>
  <c r="CR60" i="65"/>
  <c r="CX58" i="65"/>
  <c r="DH58" i="65" s="1"/>
  <c r="DC58" i="65"/>
  <c r="DM58" i="65" s="1"/>
  <c r="EB57" i="65"/>
  <c r="EV57" i="65" s="1"/>
  <c r="FF57" i="65" s="1"/>
  <c r="EG57" i="65"/>
  <c r="FA57" i="65" s="1"/>
  <c r="CP58" i="65"/>
  <c r="CK58" i="65"/>
  <c r="CF58" i="65"/>
  <c r="DT60" i="65"/>
  <c r="AL60" i="65"/>
  <c r="DY60" i="65"/>
  <c r="ES58" i="65"/>
  <c r="EN58" i="65"/>
  <c r="AR59" i="65"/>
  <c r="BB59" i="65"/>
  <c r="AW59" i="65"/>
  <c r="EI58" i="65"/>
  <c r="FC58" i="65" s="1"/>
  <c r="ED58" i="65"/>
  <c r="AD59" i="65"/>
  <c r="Y59" i="65"/>
  <c r="CA59" i="65" s="1"/>
  <c r="BL57" i="65"/>
  <c r="BV57" i="65" s="1"/>
  <c r="BG57" i="65"/>
  <c r="BQ57" i="65" s="1"/>
  <c r="DY59" i="65"/>
  <c r="DT59" i="65"/>
  <c r="AL59" i="65"/>
  <c r="BF57" i="65"/>
  <c r="BP57" i="65" s="1"/>
  <c r="BK57" i="65"/>
  <c r="BU57" i="65" s="1"/>
  <c r="DO56" i="65"/>
  <c r="FA56" i="65"/>
  <c r="T60" i="65"/>
  <c r="X60" i="65"/>
  <c r="DJ57" i="65"/>
  <c r="DP57" i="65" s="1"/>
  <c r="DE57" i="65"/>
  <c r="DO57" i="65" s="1"/>
  <c r="O61" i="65"/>
  <c r="J61" i="65"/>
  <c r="FE57" i="65"/>
  <c r="BW56" i="65"/>
  <c r="BR56" i="65"/>
  <c r="FD57" i="65"/>
  <c r="EX58" i="65"/>
  <c r="BO60" i="65"/>
  <c r="BT60" i="65"/>
  <c r="FB61" i="65"/>
  <c r="FK61" i="65"/>
  <c r="EW61" i="65"/>
  <c r="FR61" i="65"/>
  <c r="D62" i="65"/>
  <c r="R62" i="65"/>
  <c r="M62" i="65"/>
  <c r="W62" i="65" s="1"/>
  <c r="BW57" i="65"/>
  <c r="BR57" i="65"/>
  <c r="W61" i="65"/>
  <c r="EY59" i="65"/>
  <c r="DF60" i="65"/>
  <c r="DK60" i="65"/>
  <c r="Q62" i="65"/>
  <c r="L62" i="65"/>
  <c r="S61" i="65"/>
  <c r="N61" i="65"/>
  <c r="X61" i="65" s="1"/>
  <c r="V61" i="65"/>
  <c r="FE56" i="65"/>
  <c r="V62" i="65" l="1"/>
  <c r="FG57" i="65"/>
  <c r="FG56" i="65"/>
  <c r="BG58" i="65"/>
  <c r="BQ58" i="65" s="1"/>
  <c r="BL58" i="65"/>
  <c r="DD58" i="65"/>
  <c r="CY58" i="65"/>
  <c r="CJ59" i="65"/>
  <c r="CO59" i="65"/>
  <c r="CT59" i="65"/>
  <c r="AR60" i="65"/>
  <c r="AW60" i="65"/>
  <c r="BB60" i="65"/>
  <c r="AS58" i="65"/>
  <c r="BC58" i="65"/>
  <c r="AX58" i="65"/>
  <c r="CP59" i="65"/>
  <c r="CK59" i="65"/>
  <c r="CF59" i="65"/>
  <c r="CW60" i="65"/>
  <c r="DG60" i="65" s="1"/>
  <c r="DB60" i="65"/>
  <c r="DL60" i="65" s="1"/>
  <c r="EK58" i="65"/>
  <c r="EU58" i="65" s="1"/>
  <c r="EF58" i="65"/>
  <c r="BI57" i="65"/>
  <c r="BD57" i="65"/>
  <c r="AC60" i="65"/>
  <c r="CE60" i="65" s="1"/>
  <c r="AH60" i="65"/>
  <c r="ES59" i="65"/>
  <c r="EN59" i="65"/>
  <c r="EX59" i="65" s="1"/>
  <c r="AA62" i="65"/>
  <c r="CC62" i="65" s="1"/>
  <c r="AF62" i="65"/>
  <c r="AD60" i="65"/>
  <c r="Y60" i="65"/>
  <c r="CA60" i="65" s="1"/>
  <c r="BG59" i="65"/>
  <c r="BL59" i="65"/>
  <c r="AC61" i="65"/>
  <c r="CE61" i="65" s="1"/>
  <c r="AH61" i="65"/>
  <c r="CX60" i="65"/>
  <c r="DC60" i="65"/>
  <c r="DM60" i="65" s="1"/>
  <c r="EJ60" i="65"/>
  <c r="ET60" i="65" s="1"/>
  <c r="EE60" i="65"/>
  <c r="EY60" i="65" s="1"/>
  <c r="AB61" i="65"/>
  <c r="CD61" i="65" s="1"/>
  <c r="AG61" i="65"/>
  <c r="ES60" i="65"/>
  <c r="EN60" i="65"/>
  <c r="AO58" i="65"/>
  <c r="AY58" i="65"/>
  <c r="AT58" i="65"/>
  <c r="EA59" i="65"/>
  <c r="EP59" i="65" s="1"/>
  <c r="DV59" i="65"/>
  <c r="AN59" i="65"/>
  <c r="AA61" i="65"/>
  <c r="CC61" i="65" s="1"/>
  <c r="AF61" i="65"/>
  <c r="AB62" i="65"/>
  <c r="CD62" i="65" s="1"/>
  <c r="AG62" i="65"/>
  <c r="AQ60" i="65"/>
  <c r="AV60" i="65"/>
  <c r="BA60" i="65"/>
  <c r="EB58" i="65"/>
  <c r="EV58" i="65" s="1"/>
  <c r="EG58" i="65"/>
  <c r="FA58" i="65" s="1"/>
  <c r="AJ59" i="65"/>
  <c r="DW59" i="65"/>
  <c r="DR59" i="65"/>
  <c r="FU61" i="65"/>
  <c r="FT61" i="65"/>
  <c r="FS61" i="65"/>
  <c r="EI60" i="65"/>
  <c r="ED60" i="65"/>
  <c r="EQ58" i="65"/>
  <c r="EL58" i="65"/>
  <c r="CW59" i="65"/>
  <c r="DG59" i="65" s="1"/>
  <c r="DB59" i="65"/>
  <c r="DL59" i="65" s="1"/>
  <c r="BF58" i="65"/>
  <c r="BP58" i="65" s="1"/>
  <c r="BK58" i="65"/>
  <c r="BU58" i="65" s="1"/>
  <c r="FN61" i="65"/>
  <c r="FM61" i="65"/>
  <c r="FL61" i="65"/>
  <c r="AQ59" i="65"/>
  <c r="BA59" i="65"/>
  <c r="AV59" i="65"/>
  <c r="EI59" i="65"/>
  <c r="ED59" i="65"/>
  <c r="CZ58" i="65"/>
  <c r="DJ58" i="65" s="1"/>
  <c r="CU58" i="65"/>
  <c r="DE58" i="65" s="1"/>
  <c r="BX56" i="65"/>
  <c r="BY56" i="65"/>
  <c r="DH60" i="65"/>
  <c r="FD58" i="65"/>
  <c r="FR62" i="65"/>
  <c r="FK62" i="65"/>
  <c r="D63" i="65"/>
  <c r="EW62" i="65"/>
  <c r="FB62" i="65"/>
  <c r="DK61" i="65"/>
  <c r="DF61" i="65"/>
  <c r="BV58" i="65"/>
  <c r="N62" i="65"/>
  <c r="S62" i="65"/>
  <c r="L63" i="65"/>
  <c r="Q63" i="65"/>
  <c r="BQ59" i="65"/>
  <c r="BV59" i="65"/>
  <c r="R63" i="65"/>
  <c r="M63" i="65"/>
  <c r="DN58" i="65"/>
  <c r="DI58" i="65"/>
  <c r="EZ58" i="65"/>
  <c r="BN57" i="65"/>
  <c r="BX57" i="65" s="1"/>
  <c r="BS57" i="65"/>
  <c r="BY57" i="65" s="1"/>
  <c r="J62" i="65"/>
  <c r="O62" i="65"/>
  <c r="FD59" i="65"/>
  <c r="BT61" i="65"/>
  <c r="BO61" i="65"/>
  <c r="T61" i="65"/>
  <c r="FC59" i="65" l="1"/>
  <c r="FF58" i="65"/>
  <c r="CP60" i="65"/>
  <c r="CK60" i="65"/>
  <c r="CF60" i="65"/>
  <c r="AL62" i="65"/>
  <c r="DT62" i="65"/>
  <c r="DY62" i="65"/>
  <c r="DR60" i="65"/>
  <c r="AJ60" i="65"/>
  <c r="DW60" i="65"/>
  <c r="W63" i="65"/>
  <c r="DZ61" i="65"/>
  <c r="EO61" i="65" s="1"/>
  <c r="DU61" i="65"/>
  <c r="AM61" i="65"/>
  <c r="AN60" i="65"/>
  <c r="EA60" i="65"/>
  <c r="EP60" i="65" s="1"/>
  <c r="DV60" i="65"/>
  <c r="BL60" i="65"/>
  <c r="BG60" i="65"/>
  <c r="EQ59" i="65"/>
  <c r="EL59" i="65"/>
  <c r="CN61" i="65"/>
  <c r="CI61" i="65"/>
  <c r="CS61" i="65"/>
  <c r="CO60" i="65"/>
  <c r="CJ60" i="65"/>
  <c r="CT60" i="65"/>
  <c r="DP58" i="65"/>
  <c r="AD61" i="65"/>
  <c r="Y61" i="65"/>
  <c r="CA61" i="65" s="1"/>
  <c r="EG59" i="65"/>
  <c r="EB59" i="65"/>
  <c r="BK60" i="65"/>
  <c r="BF60" i="65"/>
  <c r="CY59" i="65"/>
  <c r="DI59" i="65" s="1"/>
  <c r="DD59" i="65"/>
  <c r="DN59" i="65" s="1"/>
  <c r="BM58" i="65"/>
  <c r="BW58" i="65" s="1"/>
  <c r="BH58" i="65"/>
  <c r="BR58" i="65" s="1"/>
  <c r="DU62" i="65"/>
  <c r="DZ62" i="65"/>
  <c r="EO62" i="65" s="1"/>
  <c r="AM62" i="65"/>
  <c r="AO59" i="65"/>
  <c r="AY59" i="65"/>
  <c r="AT59" i="65"/>
  <c r="CS62" i="65"/>
  <c r="CN62" i="65"/>
  <c r="CI62" i="65"/>
  <c r="BF59" i="65"/>
  <c r="BP59" i="65" s="1"/>
  <c r="BK59" i="65"/>
  <c r="BU59" i="65" s="1"/>
  <c r="FT62" i="65"/>
  <c r="FU62" i="65"/>
  <c r="FS62" i="65"/>
  <c r="DY61" i="65"/>
  <c r="DT61" i="65"/>
  <c r="AL61" i="65"/>
  <c r="EA61" i="65"/>
  <c r="EP61" i="65" s="1"/>
  <c r="AN61" i="65"/>
  <c r="DV61" i="65"/>
  <c r="DO58" i="65"/>
  <c r="CM62" i="65"/>
  <c r="CH62" i="65"/>
  <c r="CR62" i="65"/>
  <c r="CH61" i="65"/>
  <c r="CR61" i="65"/>
  <c r="CM61" i="65"/>
  <c r="CO61" i="65"/>
  <c r="CT61" i="65"/>
  <c r="CJ61" i="65"/>
  <c r="AS59" i="65"/>
  <c r="BC59" i="65"/>
  <c r="AX59" i="65"/>
  <c r="CZ59" i="65"/>
  <c r="DJ59" i="65" s="1"/>
  <c r="DP59" i="65" s="1"/>
  <c r="CU59" i="65"/>
  <c r="DE59" i="65" s="1"/>
  <c r="DO59" i="65" s="1"/>
  <c r="BD58" i="65"/>
  <c r="BN58" i="65" s="1"/>
  <c r="BI58" i="65"/>
  <c r="BS58" i="65" s="1"/>
  <c r="FL62" i="65"/>
  <c r="FN62" i="65"/>
  <c r="FM62" i="65"/>
  <c r="EK59" i="65"/>
  <c r="EU59" i="65" s="1"/>
  <c r="EF59" i="65"/>
  <c r="EZ59" i="65" s="1"/>
  <c r="FC60" i="65"/>
  <c r="X62" i="65"/>
  <c r="BQ60" i="65"/>
  <c r="BV60" i="65"/>
  <c r="BO62" i="65"/>
  <c r="BT62" i="65"/>
  <c r="M64" i="65"/>
  <c r="R64" i="65"/>
  <c r="EX60" i="65"/>
  <c r="D64" i="65"/>
  <c r="FR63" i="65"/>
  <c r="FB63" i="65"/>
  <c r="EW63" i="65"/>
  <c r="FK63" i="65"/>
  <c r="FD60" i="65"/>
  <c r="O63" i="65"/>
  <c r="J63" i="65"/>
  <c r="BP60" i="65"/>
  <c r="BU60" i="65"/>
  <c r="FE58" i="65"/>
  <c r="FG58" i="65" s="1"/>
  <c r="L64" i="65"/>
  <c r="Q64" i="65"/>
  <c r="V63" i="65"/>
  <c r="N63" i="65"/>
  <c r="S63" i="65"/>
  <c r="DK62" i="65"/>
  <c r="DF62" i="65"/>
  <c r="T62" i="65"/>
  <c r="FE59" i="65" l="1"/>
  <c r="BX58" i="65"/>
  <c r="BY58" i="65"/>
  <c r="BD59" i="65"/>
  <c r="BN59" i="65" s="1"/>
  <c r="BI59" i="65"/>
  <c r="BS59" i="65" s="1"/>
  <c r="DD60" i="65"/>
  <c r="DN60" i="65" s="1"/>
  <c r="CY60" i="65"/>
  <c r="DI60" i="65" s="1"/>
  <c r="EL60" i="65"/>
  <c r="EQ60" i="65"/>
  <c r="AO60" i="65"/>
  <c r="AT60" i="65"/>
  <c r="AY60" i="65"/>
  <c r="EG60" i="65"/>
  <c r="FA60" i="65" s="1"/>
  <c r="FG60" i="65" s="1"/>
  <c r="EB60" i="65"/>
  <c r="EV60" i="65" s="1"/>
  <c r="FF60" i="65" s="1"/>
  <c r="ED62" i="65"/>
  <c r="EI62" i="65"/>
  <c r="AQ62" i="65"/>
  <c r="BA62" i="65"/>
  <c r="AV62" i="65"/>
  <c r="AS61" i="65"/>
  <c r="BC61" i="65"/>
  <c r="AX61" i="65"/>
  <c r="CZ60" i="65"/>
  <c r="DJ60" i="65" s="1"/>
  <c r="CU60" i="65"/>
  <c r="DE60" i="65" s="1"/>
  <c r="DO60" i="65" s="1"/>
  <c r="EN62" i="65"/>
  <c r="ES62" i="65"/>
  <c r="EK61" i="65"/>
  <c r="EU61" i="65" s="1"/>
  <c r="EF61" i="65"/>
  <c r="EZ61" i="65" s="1"/>
  <c r="EE62" i="65"/>
  <c r="EY62" i="65" s="1"/>
  <c r="EJ62" i="65"/>
  <c r="ET62" i="65" s="1"/>
  <c r="AD62" i="65"/>
  <c r="Y62" i="65"/>
  <c r="CA62" i="65" s="1"/>
  <c r="EK60" i="65"/>
  <c r="EU60" i="65" s="1"/>
  <c r="EF60" i="65"/>
  <c r="EZ60" i="65" s="1"/>
  <c r="EN61" i="65"/>
  <c r="ES61" i="65"/>
  <c r="AH62" i="65"/>
  <c r="AC62" i="65"/>
  <c r="CE62" i="65" s="1"/>
  <c r="AB63" i="65"/>
  <c r="CD63" i="65" s="1"/>
  <c r="AG63" i="65"/>
  <c r="CX61" i="65"/>
  <c r="DH61" i="65" s="1"/>
  <c r="DC61" i="65"/>
  <c r="DM61" i="65" s="1"/>
  <c r="BM59" i="65"/>
  <c r="BW59" i="65" s="1"/>
  <c r="BH59" i="65"/>
  <c r="BR59" i="65" s="1"/>
  <c r="AF63" i="65"/>
  <c r="AA63" i="65"/>
  <c r="CC63" i="65" s="1"/>
  <c r="DB61" i="65"/>
  <c r="DL61" i="65" s="1"/>
  <c r="CW61" i="65"/>
  <c r="DG61" i="65" s="1"/>
  <c r="DC62" i="65"/>
  <c r="CX62" i="65"/>
  <c r="AS60" i="65"/>
  <c r="AX60" i="65"/>
  <c r="BC60" i="65"/>
  <c r="AQ61" i="65"/>
  <c r="BA61" i="65"/>
  <c r="AV61" i="65"/>
  <c r="CF61" i="65"/>
  <c r="CK61" i="65"/>
  <c r="CP61" i="65"/>
  <c r="AR61" i="65"/>
  <c r="BB61" i="65"/>
  <c r="AW61" i="65"/>
  <c r="AR62" i="65"/>
  <c r="BB62" i="65"/>
  <c r="AW62" i="65"/>
  <c r="ED61" i="65"/>
  <c r="EI61" i="65"/>
  <c r="DD61" i="65"/>
  <c r="DN61" i="65" s="1"/>
  <c r="CY61" i="65"/>
  <c r="DI61" i="65" s="1"/>
  <c r="FL63" i="65"/>
  <c r="FN63" i="65"/>
  <c r="FM63" i="65"/>
  <c r="FU63" i="65"/>
  <c r="FS63" i="65"/>
  <c r="FT63" i="65"/>
  <c r="DB62" i="65"/>
  <c r="DL62" i="65" s="1"/>
  <c r="CW62" i="65"/>
  <c r="DG62" i="65" s="1"/>
  <c r="DW61" i="65"/>
  <c r="DR61" i="65"/>
  <c r="AJ61" i="65"/>
  <c r="EJ61" i="65"/>
  <c r="ET61" i="65" s="1"/>
  <c r="EE61" i="65"/>
  <c r="BT63" i="65"/>
  <c r="BO63" i="65"/>
  <c r="V64" i="65"/>
  <c r="EY61" i="65"/>
  <c r="W64" i="65"/>
  <c r="S64" i="65"/>
  <c r="N64" i="65"/>
  <c r="X64" i="65" s="1"/>
  <c r="R65" i="65"/>
  <c r="M65" i="65"/>
  <c r="FK64" i="65"/>
  <c r="D65" i="65"/>
  <c r="FB64" i="65"/>
  <c r="FR64" i="65"/>
  <c r="EW64" i="65"/>
  <c r="EV59" i="65"/>
  <c r="FF59" i="65" s="1"/>
  <c r="DK63" i="65"/>
  <c r="DF63" i="65"/>
  <c r="FA59" i="65"/>
  <c r="FG59" i="65" s="1"/>
  <c r="X63" i="65"/>
  <c r="FE60" i="65"/>
  <c r="DH62" i="65"/>
  <c r="DM62" i="65"/>
  <c r="T63" i="65"/>
  <c r="Q65" i="65"/>
  <c r="L65" i="65"/>
  <c r="V65" i="65" s="1"/>
  <c r="O64" i="65"/>
  <c r="J64" i="65"/>
  <c r="T64" i="65" s="1"/>
  <c r="CH63" i="65" l="1"/>
  <c r="CR63" i="65"/>
  <c r="CM63" i="65"/>
  <c r="BL61" i="65"/>
  <c r="BG61" i="65"/>
  <c r="AF65" i="65"/>
  <c r="AA65" i="65"/>
  <c r="CC65" i="65" s="1"/>
  <c r="AC64" i="65"/>
  <c r="CE64" i="65" s="1"/>
  <c r="AH64" i="65"/>
  <c r="DP60" i="65"/>
  <c r="BY59" i="65"/>
  <c r="BK61" i="65"/>
  <c r="BU61" i="65" s="1"/>
  <c r="BF61" i="65"/>
  <c r="BP61" i="65" s="1"/>
  <c r="CO62" i="65"/>
  <c r="CJ62" i="65"/>
  <c r="CT62" i="65"/>
  <c r="Y64" i="65"/>
  <c r="CA64" i="65" s="1"/>
  <c r="AD64" i="65"/>
  <c r="AG64" i="65"/>
  <c r="AB64" i="65"/>
  <c r="CD64" i="65" s="1"/>
  <c r="BX59" i="65"/>
  <c r="DU63" i="65"/>
  <c r="AM63" i="65"/>
  <c r="DZ63" i="65"/>
  <c r="EO63" i="65" s="1"/>
  <c r="EA62" i="65"/>
  <c r="EP62" i="65" s="1"/>
  <c r="DV62" i="65"/>
  <c r="AN62" i="65"/>
  <c r="AF64" i="65"/>
  <c r="AA64" i="65"/>
  <c r="CC64" i="65" s="1"/>
  <c r="BM61" i="65"/>
  <c r="BW61" i="65" s="1"/>
  <c r="BH61" i="65"/>
  <c r="BR61" i="65" s="1"/>
  <c r="BD60" i="65"/>
  <c r="BN60" i="65" s="1"/>
  <c r="BX60" i="65" s="1"/>
  <c r="BI60" i="65"/>
  <c r="BS60" i="65" s="1"/>
  <c r="CS63" i="65"/>
  <c r="CI63" i="65"/>
  <c r="CN63" i="65"/>
  <c r="BM60" i="65"/>
  <c r="BW60" i="65" s="1"/>
  <c r="BH60" i="65"/>
  <c r="BR60" i="65" s="1"/>
  <c r="Y63" i="65"/>
  <c r="CA63" i="65" s="1"/>
  <c r="AD63" i="65"/>
  <c r="EQ61" i="65"/>
  <c r="FA61" i="65" s="1"/>
  <c r="EL61" i="65"/>
  <c r="EV61" i="65" s="1"/>
  <c r="FF61" i="65" s="1"/>
  <c r="FM64" i="65"/>
  <c r="FL64" i="65"/>
  <c r="FN64" i="65"/>
  <c r="BK62" i="65"/>
  <c r="BU62" i="65" s="1"/>
  <c r="BF62" i="65"/>
  <c r="BP62" i="65" s="1"/>
  <c r="CU61" i="65"/>
  <c r="DE61" i="65" s="1"/>
  <c r="DO61" i="65" s="1"/>
  <c r="CZ61" i="65"/>
  <c r="FU64" i="65"/>
  <c r="FT64" i="65"/>
  <c r="FS64" i="65"/>
  <c r="AH63" i="65"/>
  <c r="AC63" i="65"/>
  <c r="CE63" i="65" s="1"/>
  <c r="AO61" i="65"/>
  <c r="AY61" i="65"/>
  <c r="AT61" i="65"/>
  <c r="CP62" i="65"/>
  <c r="CK62" i="65"/>
  <c r="CF62" i="65"/>
  <c r="DY63" i="65"/>
  <c r="AL63" i="65"/>
  <c r="DT63" i="65"/>
  <c r="W65" i="65"/>
  <c r="EG61" i="65"/>
  <c r="EB61" i="65"/>
  <c r="BL62" i="65"/>
  <c r="BG62" i="65"/>
  <c r="DR62" i="65"/>
  <c r="AJ62" i="65"/>
  <c r="DW62" i="65"/>
  <c r="FD61" i="65"/>
  <c r="M66" i="65"/>
  <c r="R66" i="65"/>
  <c r="FD62" i="65"/>
  <c r="EW65" i="65"/>
  <c r="FK65" i="65"/>
  <c r="D66" i="65"/>
  <c r="FB65" i="65"/>
  <c r="FR65" i="65"/>
  <c r="BT64" i="65"/>
  <c r="BO64" i="65"/>
  <c r="EX61" i="65"/>
  <c r="O65" i="65"/>
  <c r="J65" i="65"/>
  <c r="T65" i="65" s="1"/>
  <c r="FC61" i="65"/>
  <c r="BV61" i="65"/>
  <c r="BQ61" i="65"/>
  <c r="DK64" i="65"/>
  <c r="DF64" i="65"/>
  <c r="Q66" i="65"/>
  <c r="L66" i="65"/>
  <c r="V66" i="65" s="1"/>
  <c r="FC62" i="65"/>
  <c r="BQ62" i="65"/>
  <c r="BV62" i="65"/>
  <c r="FE61" i="65"/>
  <c r="EX62" i="65"/>
  <c r="S65" i="65"/>
  <c r="N65" i="65"/>
  <c r="X65" i="65" s="1"/>
  <c r="DJ61" i="65"/>
  <c r="DP61" i="65" s="1"/>
  <c r="FG61" i="65" l="1"/>
  <c r="BY60" i="65"/>
  <c r="CM64" i="65"/>
  <c r="CR64" i="65"/>
  <c r="CH64" i="65"/>
  <c r="DY64" i="65"/>
  <c r="AL64" i="65"/>
  <c r="DT64" i="65"/>
  <c r="AQ63" i="65"/>
  <c r="AV63" i="65"/>
  <c r="BA63" i="65"/>
  <c r="CU62" i="65"/>
  <c r="DE62" i="65" s="1"/>
  <c r="CZ62" i="65"/>
  <c r="DJ62" i="65" s="1"/>
  <c r="DV64" i="65"/>
  <c r="EA64" i="65"/>
  <c r="EP64" i="65" s="1"/>
  <c r="AN64" i="65"/>
  <c r="CJ64" i="65"/>
  <c r="CO64" i="65"/>
  <c r="CT64" i="65"/>
  <c r="ES63" i="65"/>
  <c r="EN63" i="65"/>
  <c r="CF63" i="65"/>
  <c r="CK63" i="65"/>
  <c r="CP63" i="65"/>
  <c r="AR63" i="65"/>
  <c r="AW63" i="65"/>
  <c r="BB63" i="65"/>
  <c r="CR65" i="65"/>
  <c r="CM65" i="65"/>
  <c r="CH65" i="65"/>
  <c r="EF62" i="65"/>
  <c r="EZ62" i="65" s="1"/>
  <c r="EK62" i="65"/>
  <c r="EU62" i="65" s="1"/>
  <c r="AO62" i="65"/>
  <c r="AT62" i="65"/>
  <c r="AY62" i="65"/>
  <c r="CT63" i="65"/>
  <c r="CO63" i="65"/>
  <c r="CJ63" i="65"/>
  <c r="EE63" i="65"/>
  <c r="EY63" i="65" s="1"/>
  <c r="EJ63" i="65"/>
  <c r="ET63" i="65" s="1"/>
  <c r="DT65" i="65"/>
  <c r="AL65" i="65"/>
  <c r="DY65" i="65"/>
  <c r="AS62" i="65"/>
  <c r="BC62" i="65"/>
  <c r="AX62" i="65"/>
  <c r="EG62" i="65"/>
  <c r="EB62" i="65"/>
  <c r="BI61" i="65"/>
  <c r="BS61" i="65" s="1"/>
  <c r="BY61" i="65" s="1"/>
  <c r="BD61" i="65"/>
  <c r="CS64" i="65"/>
  <c r="CN64" i="65"/>
  <c r="CI64" i="65"/>
  <c r="EQ62" i="65"/>
  <c r="EL62" i="65"/>
  <c r="CX63" i="65"/>
  <c r="DH63" i="65" s="1"/>
  <c r="DC63" i="65"/>
  <c r="DM63" i="65" s="1"/>
  <c r="AM64" i="65"/>
  <c r="DZ64" i="65"/>
  <c r="EO64" i="65" s="1"/>
  <c r="DU64" i="65"/>
  <c r="FS65" i="65"/>
  <c r="FU65" i="65"/>
  <c r="FT65" i="65"/>
  <c r="FN65" i="65"/>
  <c r="FM65" i="65"/>
  <c r="FL65" i="65"/>
  <c r="AJ64" i="65"/>
  <c r="DR64" i="65"/>
  <c r="DW64" i="65"/>
  <c r="Y65" i="65"/>
  <c r="CA65" i="65" s="1"/>
  <c r="AD65" i="65"/>
  <c r="AF66" i="65"/>
  <c r="AA66" i="65"/>
  <c r="CC66" i="65" s="1"/>
  <c r="AH65" i="65"/>
  <c r="AC65" i="65"/>
  <c r="CE65" i="65" s="1"/>
  <c r="CK64" i="65"/>
  <c r="CF64" i="65"/>
  <c r="CP64" i="65"/>
  <c r="DB63" i="65"/>
  <c r="DL63" i="65" s="1"/>
  <c r="CW63" i="65"/>
  <c r="DG63" i="65" s="1"/>
  <c r="DW63" i="65"/>
  <c r="DR63" i="65"/>
  <c r="AJ63" i="65"/>
  <c r="DV63" i="65"/>
  <c r="AN63" i="65"/>
  <c r="EA63" i="65"/>
  <c r="EP63" i="65" s="1"/>
  <c r="AG65" i="65"/>
  <c r="AB65" i="65"/>
  <c r="CD65" i="65" s="1"/>
  <c r="ED63" i="65"/>
  <c r="EI63" i="65"/>
  <c r="CY62" i="65"/>
  <c r="DI62" i="65" s="1"/>
  <c r="DD62" i="65"/>
  <c r="DN62" i="65" s="1"/>
  <c r="W66" i="65"/>
  <c r="R67" i="65"/>
  <c r="M67" i="65"/>
  <c r="FC63" i="65"/>
  <c r="DF65" i="65"/>
  <c r="DK65" i="65"/>
  <c r="O66" i="65"/>
  <c r="J66" i="65"/>
  <c r="T66" i="65" s="1"/>
  <c r="BO65" i="65"/>
  <c r="BT65" i="65"/>
  <c r="N66" i="65"/>
  <c r="S66" i="65"/>
  <c r="L67" i="65"/>
  <c r="Q67" i="65"/>
  <c r="FB66" i="65"/>
  <c r="EW66" i="65"/>
  <c r="D67" i="65"/>
  <c r="FR66" i="65"/>
  <c r="FK66" i="65"/>
  <c r="BN61" i="65"/>
  <c r="BX61" i="65" s="1"/>
  <c r="W67" i="65" l="1"/>
  <c r="DP62" i="65"/>
  <c r="BI62" i="65"/>
  <c r="BD62" i="65"/>
  <c r="DD64" i="65"/>
  <c r="CY64" i="65"/>
  <c r="AS64" i="65"/>
  <c r="BC64" i="65"/>
  <c r="AX64" i="65"/>
  <c r="AG67" i="65"/>
  <c r="AB67" i="65"/>
  <c r="CD67" i="65" s="1"/>
  <c r="EF64" i="65"/>
  <c r="EZ64" i="65" s="1"/>
  <c r="EK64" i="65"/>
  <c r="EU64" i="65" s="1"/>
  <c r="BM62" i="65"/>
  <c r="BW62" i="65" s="1"/>
  <c r="BH62" i="65"/>
  <c r="BR62" i="65" s="1"/>
  <c r="AG66" i="65"/>
  <c r="AB66" i="65"/>
  <c r="CD66" i="65" s="1"/>
  <c r="ES65" i="65"/>
  <c r="EN65" i="65"/>
  <c r="AR64" i="65"/>
  <c r="BB64" i="65"/>
  <c r="AW64" i="65"/>
  <c r="AQ65" i="65"/>
  <c r="AV65" i="65"/>
  <c r="BA65" i="65"/>
  <c r="CR66" i="65"/>
  <c r="CH66" i="65"/>
  <c r="CM66" i="65"/>
  <c r="EI65" i="65"/>
  <c r="ED65" i="65"/>
  <c r="BL63" i="65"/>
  <c r="BV63" i="65" s="1"/>
  <c r="BG63" i="65"/>
  <c r="BQ63" i="65" s="1"/>
  <c r="BK63" i="65"/>
  <c r="BU63" i="65" s="1"/>
  <c r="BF63" i="65"/>
  <c r="ED64" i="65"/>
  <c r="EI64" i="65"/>
  <c r="EL63" i="65"/>
  <c r="EQ63" i="65"/>
  <c r="AN65" i="65"/>
  <c r="EA65" i="65"/>
  <c r="EP65" i="65" s="1"/>
  <c r="DV65" i="65"/>
  <c r="AQ64" i="65"/>
  <c r="BA64" i="65"/>
  <c r="AV64" i="65"/>
  <c r="CZ64" i="65"/>
  <c r="DJ64" i="65" s="1"/>
  <c r="CU64" i="65"/>
  <c r="DE64" i="65" s="1"/>
  <c r="CF65" i="65"/>
  <c r="CP65" i="65"/>
  <c r="CK65" i="65"/>
  <c r="DD63" i="65"/>
  <c r="CY63" i="65"/>
  <c r="CU63" i="65"/>
  <c r="DE63" i="65" s="1"/>
  <c r="CZ63" i="65"/>
  <c r="DJ63" i="65" s="1"/>
  <c r="ES64" i="65"/>
  <c r="EN64" i="65"/>
  <c r="DT66" i="65"/>
  <c r="DY66" i="65"/>
  <c r="AL66" i="65"/>
  <c r="AS63" i="65"/>
  <c r="AX63" i="65"/>
  <c r="BC63" i="65"/>
  <c r="EL64" i="65"/>
  <c r="EQ64" i="65"/>
  <c r="DC64" i="65"/>
  <c r="DM64" i="65" s="1"/>
  <c r="CX64" i="65"/>
  <c r="DH64" i="65" s="1"/>
  <c r="DB64" i="65"/>
  <c r="CW64" i="65"/>
  <c r="FE62" i="65"/>
  <c r="DW65" i="65"/>
  <c r="AJ65" i="65"/>
  <c r="DR65" i="65"/>
  <c r="FN66" i="65"/>
  <c r="FM66" i="65"/>
  <c r="FL66" i="65"/>
  <c r="EK63" i="65"/>
  <c r="EU63" i="65" s="1"/>
  <c r="EF63" i="65"/>
  <c r="EZ63" i="65" s="1"/>
  <c r="EG64" i="65"/>
  <c r="EB64" i="65"/>
  <c r="DB65" i="65"/>
  <c r="DL65" i="65" s="1"/>
  <c r="CW65" i="65"/>
  <c r="DG65" i="65" s="1"/>
  <c r="CJ65" i="65"/>
  <c r="CT65" i="65"/>
  <c r="CO65" i="65"/>
  <c r="CI65" i="65"/>
  <c r="CS65" i="65"/>
  <c r="CN65" i="65"/>
  <c r="AD66" i="65"/>
  <c r="Y66" i="65"/>
  <c r="CA66" i="65" s="1"/>
  <c r="AO63" i="65"/>
  <c r="AY63" i="65"/>
  <c r="AT63" i="65"/>
  <c r="AO64" i="65"/>
  <c r="AY64" i="65"/>
  <c r="AT64" i="65"/>
  <c r="EJ64" i="65"/>
  <c r="ET64" i="65" s="1"/>
  <c r="EE64" i="65"/>
  <c r="EY64" i="65" s="1"/>
  <c r="DO62" i="65"/>
  <c r="DU65" i="65"/>
  <c r="DZ65" i="65"/>
  <c r="EO65" i="65" s="1"/>
  <c r="AM65" i="65"/>
  <c r="FD63" i="65"/>
  <c r="FS66" i="65"/>
  <c r="FT66" i="65"/>
  <c r="FU66" i="65"/>
  <c r="EG63" i="65"/>
  <c r="EB63" i="65"/>
  <c r="EV62" i="65"/>
  <c r="FF62" i="65" s="1"/>
  <c r="EX63" i="65"/>
  <c r="X66" i="65"/>
  <c r="BT66" i="65"/>
  <c r="BO66" i="65"/>
  <c r="Q68" i="65"/>
  <c r="L68" i="65"/>
  <c r="BP63" i="65"/>
  <c r="DL64" i="65"/>
  <c r="DG64" i="65"/>
  <c r="S67" i="65"/>
  <c r="N67" i="65"/>
  <c r="DI63" i="65"/>
  <c r="DN63" i="65"/>
  <c r="DI64" i="65"/>
  <c r="DN64" i="65"/>
  <c r="DK66" i="65"/>
  <c r="DF66" i="65"/>
  <c r="V67" i="65"/>
  <c r="J67" i="65"/>
  <c r="O67" i="65"/>
  <c r="M68" i="65"/>
  <c r="R68" i="65"/>
  <c r="FA62" i="65"/>
  <c r="FR67" i="65"/>
  <c r="FB67" i="65"/>
  <c r="EW67" i="65"/>
  <c r="FK67" i="65"/>
  <c r="D68" i="65"/>
  <c r="BS62" i="65"/>
  <c r="BN62" i="65"/>
  <c r="FG62" i="65" l="1"/>
  <c r="DU66" i="65"/>
  <c r="DZ66" i="65"/>
  <c r="EO66" i="65" s="1"/>
  <c r="AM66" i="65"/>
  <c r="CZ65" i="65"/>
  <c r="CU65" i="65"/>
  <c r="BM63" i="65"/>
  <c r="BH63" i="65"/>
  <c r="DB66" i="65"/>
  <c r="DL66" i="65" s="1"/>
  <c r="CW66" i="65"/>
  <c r="DG66" i="65" s="1"/>
  <c r="CI67" i="65"/>
  <c r="CS67" i="65"/>
  <c r="CN67" i="65"/>
  <c r="AH66" i="65"/>
  <c r="AC66" i="65"/>
  <c r="CE66" i="65" s="1"/>
  <c r="AQ66" i="65"/>
  <c r="BA66" i="65"/>
  <c r="AV66" i="65"/>
  <c r="BF64" i="65"/>
  <c r="BK64" i="65"/>
  <c r="BU64" i="65" s="1"/>
  <c r="DU67" i="65"/>
  <c r="AM67" i="65"/>
  <c r="DZ67" i="65"/>
  <c r="EO67" i="65" s="1"/>
  <c r="BI63" i="65"/>
  <c r="BD63" i="65"/>
  <c r="BN63" i="65" s="1"/>
  <c r="ES66" i="65"/>
  <c r="EN66" i="65"/>
  <c r="EK65" i="65"/>
  <c r="EU65" i="65" s="1"/>
  <c r="EF65" i="65"/>
  <c r="EZ65" i="65" s="1"/>
  <c r="CK66" i="65"/>
  <c r="CP66" i="65"/>
  <c r="CF66" i="65"/>
  <c r="ED66" i="65"/>
  <c r="EI66" i="65"/>
  <c r="FU67" i="65"/>
  <c r="FT67" i="65"/>
  <c r="FS67" i="65"/>
  <c r="AF67" i="65"/>
  <c r="AA67" i="65"/>
  <c r="CC67" i="65" s="1"/>
  <c r="DW66" i="65"/>
  <c r="DR66" i="65"/>
  <c r="AJ66" i="65"/>
  <c r="EB65" i="65"/>
  <c r="EG65" i="65"/>
  <c r="AS65" i="65"/>
  <c r="BC65" i="65"/>
  <c r="AX65" i="65"/>
  <c r="BK65" i="65"/>
  <c r="BU65" i="65" s="1"/>
  <c r="BF65" i="65"/>
  <c r="BP65" i="65" s="1"/>
  <c r="BH64" i="65"/>
  <c r="BM64" i="65"/>
  <c r="AO65" i="65"/>
  <c r="AT65" i="65"/>
  <c r="AY65" i="65"/>
  <c r="BY62" i="65"/>
  <c r="EL65" i="65"/>
  <c r="EQ65" i="65"/>
  <c r="AR65" i="65"/>
  <c r="AW65" i="65"/>
  <c r="BB65" i="65"/>
  <c r="DC65" i="65"/>
  <c r="DM65" i="65" s="1"/>
  <c r="CX65" i="65"/>
  <c r="DH65" i="65" s="1"/>
  <c r="BG64" i="65"/>
  <c r="BQ64" i="65" s="1"/>
  <c r="BL64" i="65"/>
  <c r="BV64" i="65" s="1"/>
  <c r="FN67" i="65"/>
  <c r="FM67" i="65"/>
  <c r="FL67" i="65"/>
  <c r="EJ65" i="65"/>
  <c r="ET65" i="65" s="1"/>
  <c r="EE65" i="65"/>
  <c r="EY65" i="65" s="1"/>
  <c r="BI64" i="65"/>
  <c r="BS64" i="65" s="1"/>
  <c r="BD64" i="65"/>
  <c r="BN64" i="65" s="1"/>
  <c r="BX62" i="65"/>
  <c r="DD65" i="65"/>
  <c r="DN65" i="65" s="1"/>
  <c r="CY65" i="65"/>
  <c r="DI65" i="65" s="1"/>
  <c r="CI66" i="65"/>
  <c r="CN66" i="65"/>
  <c r="CS66" i="65"/>
  <c r="DP63" i="65"/>
  <c r="DO64" i="65"/>
  <c r="DP64" i="65"/>
  <c r="DO63" i="65"/>
  <c r="EV64" i="65"/>
  <c r="FA64" i="65"/>
  <c r="X67" i="65"/>
  <c r="V68" i="65"/>
  <c r="FA63" i="65"/>
  <c r="FG63" i="65" s="1"/>
  <c r="EX65" i="65"/>
  <c r="FD64" i="65"/>
  <c r="BW63" i="65"/>
  <c r="BR63" i="65"/>
  <c r="DJ65" i="65"/>
  <c r="FD65" i="65"/>
  <c r="DE65" i="65"/>
  <c r="BP64" i="65"/>
  <c r="EX64" i="65"/>
  <c r="FE64" i="65"/>
  <c r="FE63" i="65"/>
  <c r="FC64" i="65"/>
  <c r="BR64" i="65"/>
  <c r="BW64" i="65"/>
  <c r="W68" i="65"/>
  <c r="S68" i="65"/>
  <c r="N68" i="65"/>
  <c r="BS63" i="65"/>
  <c r="BY63" i="65" s="1"/>
  <c r="R69" i="65"/>
  <c r="M69" i="65"/>
  <c r="W69" i="65" s="1"/>
  <c r="EW68" i="65"/>
  <c r="D69" i="65"/>
  <c r="FK68" i="65"/>
  <c r="FR68" i="65"/>
  <c r="FB68" i="65"/>
  <c r="DK67" i="65"/>
  <c r="DF67" i="65"/>
  <c r="EV63" i="65"/>
  <c r="FF63" i="65" s="1"/>
  <c r="BT67" i="65"/>
  <c r="BO67" i="65"/>
  <c r="O68" i="65"/>
  <c r="J68" i="65"/>
  <c r="L69" i="65"/>
  <c r="Q69" i="65"/>
  <c r="FC65" i="65"/>
  <c r="T67" i="65"/>
  <c r="X68" i="65" l="1"/>
  <c r="FG64" i="65"/>
  <c r="FF64" i="65"/>
  <c r="CZ66" i="65"/>
  <c r="CU66" i="65"/>
  <c r="BF66" i="65"/>
  <c r="BK66" i="65"/>
  <c r="CT66" i="65"/>
  <c r="CO66" i="65"/>
  <c r="CJ66" i="65"/>
  <c r="BM65" i="65"/>
  <c r="BW65" i="65" s="1"/>
  <c r="BH65" i="65"/>
  <c r="BR65" i="65" s="1"/>
  <c r="CX66" i="65"/>
  <c r="DH66" i="65" s="1"/>
  <c r="DC66" i="65"/>
  <c r="DM66" i="65" s="1"/>
  <c r="CX67" i="65"/>
  <c r="DH67" i="65" s="1"/>
  <c r="DC67" i="65"/>
  <c r="DM67" i="65" s="1"/>
  <c r="AO66" i="65"/>
  <c r="AY66" i="65"/>
  <c r="AT66" i="65"/>
  <c r="DO65" i="65"/>
  <c r="EB66" i="65"/>
  <c r="EG66" i="65"/>
  <c r="AB69" i="65"/>
  <c r="CD69" i="65" s="1"/>
  <c r="AG69" i="65"/>
  <c r="AC68" i="65"/>
  <c r="CE68" i="65" s="1"/>
  <c r="AH68" i="65"/>
  <c r="EQ66" i="65"/>
  <c r="EL66" i="65"/>
  <c r="EV66" i="65" s="1"/>
  <c r="BG65" i="65"/>
  <c r="BQ65" i="65" s="1"/>
  <c r="BL65" i="65"/>
  <c r="BV65" i="65" s="1"/>
  <c r="CH67" i="65"/>
  <c r="CR67" i="65"/>
  <c r="CM67" i="65"/>
  <c r="AF68" i="65"/>
  <c r="AA68" i="65"/>
  <c r="CC68" i="65" s="1"/>
  <c r="DT67" i="65"/>
  <c r="AL67" i="65"/>
  <c r="DY67" i="65"/>
  <c r="AR67" i="65"/>
  <c r="BB67" i="65"/>
  <c r="AW67" i="65"/>
  <c r="FM68" i="65"/>
  <c r="FL68" i="65"/>
  <c r="FN68" i="65"/>
  <c r="AH67" i="65"/>
  <c r="AC67" i="65"/>
  <c r="CE67" i="65" s="1"/>
  <c r="EJ67" i="65"/>
  <c r="ET67" i="65" s="1"/>
  <c r="EE67" i="65"/>
  <c r="EY67" i="65" s="1"/>
  <c r="AN66" i="65"/>
  <c r="EA66" i="65"/>
  <c r="EP66" i="65" s="1"/>
  <c r="DV66" i="65"/>
  <c r="AD67" i="65"/>
  <c r="Y67" i="65"/>
  <c r="CA67" i="65" s="1"/>
  <c r="FU68" i="65"/>
  <c r="FT68" i="65"/>
  <c r="FS68" i="65"/>
  <c r="BI65" i="65"/>
  <c r="BS65" i="65" s="1"/>
  <c r="BD65" i="65"/>
  <c r="BN65" i="65" s="1"/>
  <c r="AR66" i="65"/>
  <c r="BB66" i="65"/>
  <c r="AW66" i="65"/>
  <c r="AB68" i="65"/>
  <c r="CD68" i="65" s="1"/>
  <c r="AG68" i="65"/>
  <c r="EJ66" i="65"/>
  <c r="ET66" i="65" s="1"/>
  <c r="EE66" i="65"/>
  <c r="EY66" i="65" s="1"/>
  <c r="BX63" i="65"/>
  <c r="DP65" i="65"/>
  <c r="BX64" i="65"/>
  <c r="BY64" i="65"/>
  <c r="T68" i="65"/>
  <c r="FE65" i="65"/>
  <c r="BU66" i="65"/>
  <c r="BP66" i="65"/>
  <c r="DF68" i="65"/>
  <c r="DK68" i="65"/>
  <c r="FA65" i="65"/>
  <c r="FG65" i="65" s="1"/>
  <c r="S69" i="65"/>
  <c r="N69" i="65"/>
  <c r="EV65" i="65"/>
  <c r="FF65" i="65" s="1"/>
  <c r="FK69" i="65"/>
  <c r="D70" i="65"/>
  <c r="FR69" i="65"/>
  <c r="FB69" i="65"/>
  <c r="EW69" i="65"/>
  <c r="O69" i="65"/>
  <c r="J69" i="65"/>
  <c r="BO68" i="65"/>
  <c r="BT68" i="65"/>
  <c r="DJ66" i="65"/>
  <c r="Q70" i="65"/>
  <c r="L70" i="65"/>
  <c r="V69" i="65"/>
  <c r="DE66" i="65"/>
  <c r="EX66" i="65"/>
  <c r="R70" i="65"/>
  <c r="M70" i="65"/>
  <c r="FC66" i="65"/>
  <c r="V70" i="65" l="1"/>
  <c r="W70" i="65"/>
  <c r="EA68" i="65"/>
  <c r="EP68" i="65" s="1"/>
  <c r="DV68" i="65"/>
  <c r="AN68" i="65"/>
  <c r="CY66" i="65"/>
  <c r="DI66" i="65" s="1"/>
  <c r="DO66" i="65" s="1"/>
  <c r="DD66" i="65"/>
  <c r="DN66" i="65" s="1"/>
  <c r="DP66" i="65" s="1"/>
  <c r="AM68" i="65"/>
  <c r="DZ68" i="65"/>
  <c r="EO68" i="65" s="1"/>
  <c r="DU68" i="65"/>
  <c r="AB70" i="65"/>
  <c r="CD70" i="65" s="1"/>
  <c r="AG70" i="65"/>
  <c r="CO68" i="65"/>
  <c r="CJ68" i="65"/>
  <c r="CT68" i="65"/>
  <c r="EA67" i="65"/>
  <c r="EP67" i="65" s="1"/>
  <c r="AN67" i="65"/>
  <c r="DV67" i="65"/>
  <c r="CI68" i="65"/>
  <c r="CS68" i="65"/>
  <c r="CN68" i="65"/>
  <c r="CN69" i="65"/>
  <c r="CI69" i="65"/>
  <c r="CS69" i="65"/>
  <c r="AD68" i="65"/>
  <c r="Y68" i="65"/>
  <c r="CA68" i="65" s="1"/>
  <c r="ES67" i="65"/>
  <c r="EN67" i="65"/>
  <c r="DB67" i="65"/>
  <c r="DL67" i="65" s="1"/>
  <c r="CW67" i="65"/>
  <c r="DG67" i="65" s="1"/>
  <c r="AF69" i="65"/>
  <c r="AA69" i="65"/>
  <c r="CC69" i="65" s="1"/>
  <c r="CP67" i="65"/>
  <c r="CK67" i="65"/>
  <c r="CF67" i="65"/>
  <c r="AQ67" i="65"/>
  <c r="BA67" i="65"/>
  <c r="AV67" i="65"/>
  <c r="CO67" i="65"/>
  <c r="CJ67" i="65"/>
  <c r="CT67" i="65"/>
  <c r="DZ69" i="65"/>
  <c r="EO69" i="65" s="1"/>
  <c r="AM69" i="65"/>
  <c r="DU69" i="65"/>
  <c r="FU69" i="65"/>
  <c r="FT69" i="65"/>
  <c r="FS69" i="65"/>
  <c r="DR67" i="65"/>
  <c r="AJ67" i="65"/>
  <c r="DW67" i="65"/>
  <c r="EI67" i="65"/>
  <c r="ED67" i="65"/>
  <c r="BG66" i="65"/>
  <c r="BQ66" i="65" s="1"/>
  <c r="BL66" i="65"/>
  <c r="BV66" i="65" s="1"/>
  <c r="BL67" i="65"/>
  <c r="BV67" i="65" s="1"/>
  <c r="BG67" i="65"/>
  <c r="BQ67" i="65" s="1"/>
  <c r="AA70" i="65"/>
  <c r="CC70" i="65" s="1"/>
  <c r="AF70" i="65"/>
  <c r="X69" i="65"/>
  <c r="EK66" i="65"/>
  <c r="EU66" i="65" s="1"/>
  <c r="EF66" i="65"/>
  <c r="EZ66" i="65" s="1"/>
  <c r="FF66" i="65" s="1"/>
  <c r="CH68" i="65"/>
  <c r="CR68" i="65"/>
  <c r="CM68" i="65"/>
  <c r="AL68" i="65"/>
  <c r="DY68" i="65"/>
  <c r="DT68" i="65"/>
  <c r="FD66" i="65"/>
  <c r="FM69" i="65"/>
  <c r="FL69" i="65"/>
  <c r="FN69" i="65"/>
  <c r="AS66" i="65"/>
  <c r="AX66" i="65"/>
  <c r="BC66" i="65"/>
  <c r="BD66" i="65"/>
  <c r="BI66" i="65"/>
  <c r="BS66" i="65" s="1"/>
  <c r="BX65" i="65"/>
  <c r="BY65" i="65"/>
  <c r="T69" i="65"/>
  <c r="FC67" i="65"/>
  <c r="BO69" i="65"/>
  <c r="BT69" i="65"/>
  <c r="R71" i="65"/>
  <c r="M71" i="65"/>
  <c r="N70" i="65"/>
  <c r="S70" i="65"/>
  <c r="O70" i="65"/>
  <c r="J70" i="65"/>
  <c r="DK69" i="65"/>
  <c r="DF69" i="65"/>
  <c r="Q71" i="65"/>
  <c r="L71" i="65"/>
  <c r="FD67" i="65"/>
  <c r="BN66" i="65"/>
  <c r="FA66" i="65"/>
  <c r="FR70" i="65"/>
  <c r="FB70" i="65"/>
  <c r="EW70" i="65"/>
  <c r="D71" i="65"/>
  <c r="FK70" i="65"/>
  <c r="T70" i="65" l="1"/>
  <c r="EX67" i="65"/>
  <c r="DY69" i="65"/>
  <c r="AL69" i="65"/>
  <c r="DT69" i="65"/>
  <c r="CY68" i="65"/>
  <c r="DD68" i="65"/>
  <c r="CM69" i="65"/>
  <c r="CR69" i="65"/>
  <c r="CH69" i="65"/>
  <c r="EE69" i="65"/>
  <c r="EY69" i="65" s="1"/>
  <c r="EJ69" i="65"/>
  <c r="ET69" i="65" s="1"/>
  <c r="DZ70" i="65"/>
  <c r="EO70" i="65" s="1"/>
  <c r="AM70" i="65"/>
  <c r="DU70" i="65"/>
  <c r="CW68" i="65"/>
  <c r="DG68" i="65" s="1"/>
  <c r="DB68" i="65"/>
  <c r="DL68" i="65" s="1"/>
  <c r="CP68" i="65"/>
  <c r="CF68" i="65"/>
  <c r="CK68" i="65"/>
  <c r="EJ68" i="65"/>
  <c r="ET68" i="65" s="1"/>
  <c r="EE68" i="65"/>
  <c r="EY68" i="65" s="1"/>
  <c r="FU70" i="65"/>
  <c r="FT70" i="65"/>
  <c r="FS70" i="65"/>
  <c r="CM70" i="65"/>
  <c r="CH70" i="65"/>
  <c r="CR70" i="65"/>
  <c r="DR68" i="65"/>
  <c r="AJ68" i="65"/>
  <c r="DW68" i="65"/>
  <c r="BH66" i="65"/>
  <c r="BR66" i="65" s="1"/>
  <c r="BX66" i="65" s="1"/>
  <c r="BM66" i="65"/>
  <c r="BW66" i="65" s="1"/>
  <c r="BY66" i="65" s="1"/>
  <c r="AR68" i="65"/>
  <c r="AW68" i="65"/>
  <c r="BB68" i="65"/>
  <c r="AC69" i="65"/>
  <c r="CE69" i="65" s="1"/>
  <c r="AH69" i="65"/>
  <c r="DC69" i="65"/>
  <c r="CX69" i="65"/>
  <c r="AD69" i="65"/>
  <c r="Y69" i="65"/>
  <c r="CA69" i="65" s="1"/>
  <c r="DY70" i="65"/>
  <c r="AL70" i="65"/>
  <c r="DT70" i="65"/>
  <c r="EB67" i="65"/>
  <c r="EG67" i="65"/>
  <c r="CN70" i="65"/>
  <c r="CI70" i="65"/>
  <c r="CS70" i="65"/>
  <c r="AS68" i="65"/>
  <c r="AX68" i="65"/>
  <c r="BC68" i="65"/>
  <c r="BF67" i="65"/>
  <c r="BK67" i="65"/>
  <c r="EK68" i="65"/>
  <c r="EU68" i="65" s="1"/>
  <c r="EF68" i="65"/>
  <c r="EZ68" i="65" s="1"/>
  <c r="Y70" i="65"/>
  <c r="CA70" i="65" s="1"/>
  <c r="AD70" i="65"/>
  <c r="EI68" i="65"/>
  <c r="FC68" i="65" s="1"/>
  <c r="ED68" i="65"/>
  <c r="EX68" i="65" s="1"/>
  <c r="CU67" i="65"/>
  <c r="DE67" i="65" s="1"/>
  <c r="DO67" i="65" s="1"/>
  <c r="CZ67" i="65"/>
  <c r="DJ67" i="65" s="1"/>
  <c r="DP67" i="65" s="1"/>
  <c r="CX68" i="65"/>
  <c r="DH68" i="65" s="1"/>
  <c r="DC68" i="65"/>
  <c r="DM68" i="65" s="1"/>
  <c r="AR69" i="65"/>
  <c r="BB69" i="65"/>
  <c r="AW69" i="65"/>
  <c r="CY67" i="65"/>
  <c r="DI67" i="65" s="1"/>
  <c r="DD67" i="65"/>
  <c r="DN67" i="65" s="1"/>
  <c r="ES68" i="65"/>
  <c r="EN68" i="65"/>
  <c r="EQ67" i="65"/>
  <c r="EL67" i="65"/>
  <c r="EK67" i="65"/>
  <c r="EU67" i="65" s="1"/>
  <c r="EF67" i="65"/>
  <c r="EZ67" i="65" s="1"/>
  <c r="FM70" i="65"/>
  <c r="FN70" i="65"/>
  <c r="FL70" i="65"/>
  <c r="AQ68" i="65"/>
  <c r="AV68" i="65"/>
  <c r="BA68" i="65"/>
  <c r="AO67" i="65"/>
  <c r="AY67" i="65"/>
  <c r="AT67" i="65"/>
  <c r="AS67" i="65"/>
  <c r="BC67" i="65"/>
  <c r="AX67" i="65"/>
  <c r="DH69" i="65"/>
  <c r="V71" i="65"/>
  <c r="DM69" i="65"/>
  <c r="W71" i="65"/>
  <c r="BP67" i="65"/>
  <c r="BU67" i="65"/>
  <c r="R72" i="65"/>
  <c r="M72" i="65"/>
  <c r="O71" i="65"/>
  <c r="J71" i="65"/>
  <c r="FE66" i="65"/>
  <c r="FG66" i="65" s="1"/>
  <c r="DK70" i="65"/>
  <c r="DF70" i="65"/>
  <c r="Q72" i="65"/>
  <c r="L72" i="65"/>
  <c r="DN68" i="65"/>
  <c r="DI68" i="65"/>
  <c r="N71" i="65"/>
  <c r="S71" i="65"/>
  <c r="FR71" i="65"/>
  <c r="D72" i="65"/>
  <c r="FK71" i="65"/>
  <c r="EW71" i="65"/>
  <c r="FB71" i="65"/>
  <c r="BT70" i="65"/>
  <c r="BO70" i="65"/>
  <c r="X70" i="65"/>
  <c r="BF68" i="65" l="1"/>
  <c r="BP68" i="65" s="1"/>
  <c r="BK68" i="65"/>
  <c r="BU68" i="65" s="1"/>
  <c r="EQ68" i="65"/>
  <c r="EL68" i="65"/>
  <c r="EE70" i="65"/>
  <c r="EJ70" i="65"/>
  <c r="ET70" i="65" s="1"/>
  <c r="AO68" i="65"/>
  <c r="AY68" i="65"/>
  <c r="AT68" i="65"/>
  <c r="AR70" i="65"/>
  <c r="BB70" i="65"/>
  <c r="AW70" i="65"/>
  <c r="EI70" i="65"/>
  <c r="ED70" i="65"/>
  <c r="EB68" i="65"/>
  <c r="EV68" i="65" s="1"/>
  <c r="FF68" i="65" s="1"/>
  <c r="EG68" i="65"/>
  <c r="FA68" i="65" s="1"/>
  <c r="FG68" i="65" s="1"/>
  <c r="AQ70" i="65"/>
  <c r="BA70" i="65"/>
  <c r="AV70" i="65"/>
  <c r="DR69" i="65"/>
  <c r="AJ69" i="65"/>
  <c r="DW69" i="65"/>
  <c r="CW70" i="65"/>
  <c r="DG70" i="65" s="1"/>
  <c r="DB70" i="65"/>
  <c r="DL70" i="65" s="1"/>
  <c r="FE67" i="65"/>
  <c r="CW69" i="65"/>
  <c r="DG69" i="65" s="1"/>
  <c r="DB69" i="65"/>
  <c r="DL69" i="65" s="1"/>
  <c r="AJ70" i="65"/>
  <c r="DW70" i="65"/>
  <c r="DR70" i="65"/>
  <c r="BM67" i="65"/>
  <c r="BW67" i="65" s="1"/>
  <c r="BH67" i="65"/>
  <c r="BR67" i="65" s="1"/>
  <c r="DV69" i="65"/>
  <c r="AN69" i="65"/>
  <c r="EA69" i="65"/>
  <c r="EP69" i="65" s="1"/>
  <c r="EN70" i="65"/>
  <c r="ES70" i="65"/>
  <c r="AC70" i="65"/>
  <c r="CE70" i="65" s="1"/>
  <c r="AH70" i="65"/>
  <c r="CO69" i="65"/>
  <c r="CT69" i="65"/>
  <c r="CJ69" i="65"/>
  <c r="EI69" i="65"/>
  <c r="ED69" i="65"/>
  <c r="AQ69" i="65"/>
  <c r="BA69" i="65"/>
  <c r="AV69" i="65"/>
  <c r="FS71" i="65"/>
  <c r="FT71" i="65"/>
  <c r="FU71" i="65"/>
  <c r="AA71" i="65"/>
  <c r="CC71" i="65" s="1"/>
  <c r="AF71" i="65"/>
  <c r="BD67" i="65"/>
  <c r="BN67" i="65" s="1"/>
  <c r="BI67" i="65"/>
  <c r="BS67" i="65" s="1"/>
  <c r="BM68" i="65"/>
  <c r="BW68" i="65" s="1"/>
  <c r="BH68" i="65"/>
  <c r="BR68" i="65" s="1"/>
  <c r="CZ68" i="65"/>
  <c r="DJ68" i="65" s="1"/>
  <c r="DP68" i="65" s="1"/>
  <c r="CU68" i="65"/>
  <c r="DE68" i="65" s="1"/>
  <c r="DO68" i="65" s="1"/>
  <c r="ES69" i="65"/>
  <c r="EN69" i="65"/>
  <c r="AG71" i="65"/>
  <c r="AB71" i="65"/>
  <c r="CD71" i="65" s="1"/>
  <c r="CF69" i="65"/>
  <c r="CP69" i="65"/>
  <c r="CK69" i="65"/>
  <c r="BL69" i="65"/>
  <c r="BG69" i="65"/>
  <c r="BL68" i="65"/>
  <c r="BG68" i="65"/>
  <c r="FN71" i="65"/>
  <c r="FM71" i="65"/>
  <c r="FL71" i="65"/>
  <c r="CF70" i="65"/>
  <c r="CP70" i="65"/>
  <c r="CK70" i="65"/>
  <c r="DC70" i="65"/>
  <c r="DM70" i="65" s="1"/>
  <c r="CX70" i="65"/>
  <c r="DH70" i="65" s="1"/>
  <c r="W72" i="65"/>
  <c r="FA67" i="65"/>
  <c r="FG67" i="65" s="1"/>
  <c r="EV67" i="65"/>
  <c r="FF67" i="65" s="1"/>
  <c r="T71" i="65"/>
  <c r="V72" i="65"/>
  <c r="O72" i="65"/>
  <c r="J72" i="65"/>
  <c r="T72" i="65" s="1"/>
  <c r="L73" i="65"/>
  <c r="Q73" i="65"/>
  <c r="FD69" i="65"/>
  <c r="FD68" i="65"/>
  <c r="R73" i="65"/>
  <c r="M73" i="65"/>
  <c r="W73" i="65" s="1"/>
  <c r="BV68" i="65"/>
  <c r="BQ68" i="65"/>
  <c r="EY70" i="65"/>
  <c r="S72" i="65"/>
  <c r="N72" i="65"/>
  <c r="D73" i="65"/>
  <c r="FR72" i="65"/>
  <c r="FK72" i="65"/>
  <c r="FB72" i="65"/>
  <c r="EW72" i="65"/>
  <c r="DF71" i="65"/>
  <c r="DK71" i="65"/>
  <c r="FE68" i="65"/>
  <c r="X71" i="65"/>
  <c r="BO71" i="65"/>
  <c r="BT71" i="65"/>
  <c r="BV69" i="65"/>
  <c r="BQ69" i="65"/>
  <c r="FC69" i="65" l="1"/>
  <c r="BY67" i="65"/>
  <c r="BX67" i="65"/>
  <c r="EX69" i="65"/>
  <c r="EG70" i="65"/>
  <c r="EB70" i="65"/>
  <c r="AO70" i="65"/>
  <c r="AT70" i="65"/>
  <c r="AY70" i="65"/>
  <c r="DD69" i="65"/>
  <c r="DN69" i="65" s="1"/>
  <c r="CY69" i="65"/>
  <c r="DI69" i="65" s="1"/>
  <c r="BG70" i="65"/>
  <c r="BQ70" i="65" s="1"/>
  <c r="BL70" i="65"/>
  <c r="BV70" i="65" s="1"/>
  <c r="EQ70" i="65"/>
  <c r="FA70" i="65" s="1"/>
  <c r="EL70" i="65"/>
  <c r="EV70" i="65" s="1"/>
  <c r="CN71" i="65"/>
  <c r="CS71" i="65"/>
  <c r="CI71" i="65"/>
  <c r="AG72" i="65"/>
  <c r="AB72" i="65"/>
  <c r="CD72" i="65" s="1"/>
  <c r="DV70" i="65"/>
  <c r="EA70" i="65"/>
  <c r="EP70" i="65" s="1"/>
  <c r="AN70" i="65"/>
  <c r="BD68" i="65"/>
  <c r="BN68" i="65" s="1"/>
  <c r="BI68" i="65"/>
  <c r="BS68" i="65" s="1"/>
  <c r="CZ69" i="65"/>
  <c r="DJ69" i="65" s="1"/>
  <c r="CU69" i="65"/>
  <c r="DE69" i="65" s="1"/>
  <c r="DU71" i="65"/>
  <c r="AM71" i="65"/>
  <c r="DZ71" i="65"/>
  <c r="EO71" i="65" s="1"/>
  <c r="CT70" i="65"/>
  <c r="CO70" i="65"/>
  <c r="CJ70" i="65"/>
  <c r="EQ69" i="65"/>
  <c r="EL69" i="65"/>
  <c r="AG73" i="65"/>
  <c r="AB73" i="65"/>
  <c r="CD73" i="65" s="1"/>
  <c r="AH71" i="65"/>
  <c r="AC71" i="65"/>
  <c r="CE71" i="65" s="1"/>
  <c r="AO69" i="65"/>
  <c r="AY69" i="65"/>
  <c r="AT69" i="65"/>
  <c r="CU70" i="65"/>
  <c r="CZ70" i="65"/>
  <c r="AD72" i="65"/>
  <c r="Y72" i="65"/>
  <c r="CA72" i="65" s="1"/>
  <c r="DT71" i="65"/>
  <c r="DY71" i="65"/>
  <c r="AL71" i="65"/>
  <c r="EG69" i="65"/>
  <c r="EB69" i="65"/>
  <c r="FS72" i="65"/>
  <c r="FT72" i="65"/>
  <c r="FU72" i="65"/>
  <c r="CR71" i="65"/>
  <c r="CM71" i="65"/>
  <c r="CH71" i="65"/>
  <c r="BK69" i="65"/>
  <c r="BU69" i="65" s="1"/>
  <c r="BF69" i="65"/>
  <c r="BP69" i="65" s="1"/>
  <c r="FN72" i="65"/>
  <c r="FM72" i="65"/>
  <c r="FL72" i="65"/>
  <c r="AA72" i="65"/>
  <c r="CC72" i="65" s="1"/>
  <c r="AF72" i="65"/>
  <c r="AS69" i="65"/>
  <c r="BC69" i="65"/>
  <c r="AX69" i="65"/>
  <c r="Y71" i="65"/>
  <c r="CA71" i="65" s="1"/>
  <c r="AD71" i="65"/>
  <c r="EF69" i="65"/>
  <c r="EZ69" i="65" s="1"/>
  <c r="EK69" i="65"/>
  <c r="EU69" i="65" s="1"/>
  <c r="BK70" i="65"/>
  <c r="BU70" i="65" s="1"/>
  <c r="BF70" i="65"/>
  <c r="BP70" i="65" s="1"/>
  <c r="BX68" i="65"/>
  <c r="BY68" i="65"/>
  <c r="X72" i="65"/>
  <c r="Q74" i="65"/>
  <c r="L74" i="65"/>
  <c r="V74" i="65" s="1"/>
  <c r="DJ70" i="65"/>
  <c r="DE70" i="65"/>
  <c r="EX70" i="65"/>
  <c r="M74" i="65"/>
  <c r="R74" i="65"/>
  <c r="V73" i="65"/>
  <c r="FC70" i="65"/>
  <c r="DK72" i="65"/>
  <c r="DF72" i="65"/>
  <c r="J73" i="65"/>
  <c r="O73" i="65"/>
  <c r="FK73" i="65"/>
  <c r="D74" i="65"/>
  <c r="FB73" i="65"/>
  <c r="FR73" i="65"/>
  <c r="EW73" i="65"/>
  <c r="BT72" i="65"/>
  <c r="BO72" i="65"/>
  <c r="S73" i="65"/>
  <c r="N73" i="65"/>
  <c r="FD70" i="65"/>
  <c r="DP69" i="65" l="1"/>
  <c r="EV69" i="65"/>
  <c r="DO69" i="65"/>
  <c r="FA69" i="65"/>
  <c r="FE69" i="65"/>
  <c r="X73" i="65"/>
  <c r="AH73" i="65" s="1"/>
  <c r="FG69" i="65"/>
  <c r="FF69" i="65"/>
  <c r="DZ72" i="65"/>
  <c r="EO72" i="65" s="1"/>
  <c r="AM72" i="65"/>
  <c r="DU72" i="65"/>
  <c r="AQ71" i="65"/>
  <c r="BA71" i="65"/>
  <c r="AV71" i="65"/>
  <c r="DD70" i="65"/>
  <c r="DN70" i="65" s="1"/>
  <c r="DP70" i="65" s="1"/>
  <c r="CY70" i="65"/>
  <c r="DI70" i="65" s="1"/>
  <c r="DO70" i="65" s="1"/>
  <c r="AA74" i="65"/>
  <c r="CC74" i="65" s="1"/>
  <c r="AF74" i="65"/>
  <c r="AR71" i="65"/>
  <c r="AW71" i="65"/>
  <c r="BB71" i="65"/>
  <c r="CH72" i="65"/>
  <c r="CR72" i="65"/>
  <c r="CM72" i="65"/>
  <c r="AH72" i="65"/>
  <c r="AC72" i="65"/>
  <c r="CE72" i="65" s="1"/>
  <c r="EJ71" i="65"/>
  <c r="ET71" i="65" s="1"/>
  <c r="EE71" i="65"/>
  <c r="EY71" i="65" s="1"/>
  <c r="CK72" i="65"/>
  <c r="CF72" i="65"/>
  <c r="CP72" i="65"/>
  <c r="DC71" i="65"/>
  <c r="DM71" i="65" s="1"/>
  <c r="CX71" i="65"/>
  <c r="DH71" i="65" s="1"/>
  <c r="CW71" i="65"/>
  <c r="DG71" i="65" s="1"/>
  <c r="DB71" i="65"/>
  <c r="DL71" i="65" s="1"/>
  <c r="FU73" i="65"/>
  <c r="FT73" i="65"/>
  <c r="FS73" i="65"/>
  <c r="AF73" i="65"/>
  <c r="AA73" i="65"/>
  <c r="CC73" i="65" s="1"/>
  <c r="FM73" i="65"/>
  <c r="FL73" i="65"/>
  <c r="FN73" i="65"/>
  <c r="BD69" i="65"/>
  <c r="BN69" i="65" s="1"/>
  <c r="BI69" i="65"/>
  <c r="BS69" i="65" s="1"/>
  <c r="BM69" i="65"/>
  <c r="BW69" i="65" s="1"/>
  <c r="BH69" i="65"/>
  <c r="BR69" i="65" s="1"/>
  <c r="DT72" i="65"/>
  <c r="AL72" i="65"/>
  <c r="DY72" i="65"/>
  <c r="DW72" i="65"/>
  <c r="AJ72" i="65"/>
  <c r="DR72" i="65"/>
  <c r="CO71" i="65"/>
  <c r="CJ71" i="65"/>
  <c r="CT71" i="65"/>
  <c r="AS70" i="65"/>
  <c r="BC70" i="65"/>
  <c r="AX70" i="65"/>
  <c r="BD70" i="65"/>
  <c r="BN70" i="65" s="1"/>
  <c r="BI70" i="65"/>
  <c r="BS70" i="65" s="1"/>
  <c r="ED71" i="65"/>
  <c r="EX71" i="65" s="1"/>
  <c r="EI71" i="65"/>
  <c r="FC71" i="65" s="1"/>
  <c r="DV71" i="65"/>
  <c r="AN71" i="65"/>
  <c r="EA71" i="65"/>
  <c r="EP71" i="65" s="1"/>
  <c r="DW71" i="65"/>
  <c r="AJ71" i="65"/>
  <c r="DR71" i="65"/>
  <c r="CS73" i="65"/>
  <c r="CN73" i="65"/>
  <c r="CI73" i="65"/>
  <c r="EF70" i="65"/>
  <c r="EZ70" i="65" s="1"/>
  <c r="FF70" i="65" s="1"/>
  <c r="EK70" i="65"/>
  <c r="EU70" i="65" s="1"/>
  <c r="ES71" i="65"/>
  <c r="EN71" i="65"/>
  <c r="CK71" i="65"/>
  <c r="CP71" i="65"/>
  <c r="CF71" i="65"/>
  <c r="DU73" i="65"/>
  <c r="AM73" i="65"/>
  <c r="DZ73" i="65"/>
  <c r="EO73" i="65" s="1"/>
  <c r="CI72" i="65"/>
  <c r="CS72" i="65"/>
  <c r="CN72" i="65"/>
  <c r="W74" i="65"/>
  <c r="S74" i="65"/>
  <c r="N74" i="65"/>
  <c r="L75" i="65"/>
  <c r="Q75" i="65"/>
  <c r="T73" i="65"/>
  <c r="M75" i="65"/>
  <c r="R75" i="65"/>
  <c r="BT73" i="65"/>
  <c r="BO73" i="65"/>
  <c r="FB74" i="65"/>
  <c r="D75" i="65"/>
  <c r="FK74" i="65"/>
  <c r="EW74" i="65"/>
  <c r="FR74" i="65"/>
  <c r="DF73" i="65"/>
  <c r="DK73" i="65"/>
  <c r="O74" i="65"/>
  <c r="J74" i="65"/>
  <c r="AC73" i="65" l="1"/>
  <c r="CE73" i="65" s="1"/>
  <c r="AO72" i="65"/>
  <c r="AY72" i="65"/>
  <c r="AT72" i="65"/>
  <c r="CO73" i="65"/>
  <c r="CT73" i="65"/>
  <c r="CJ73" i="65"/>
  <c r="EQ72" i="65"/>
  <c r="EL72" i="65"/>
  <c r="AL74" i="65"/>
  <c r="DY74" i="65"/>
  <c r="DT74" i="65"/>
  <c r="AR73" i="65"/>
  <c r="BB73" i="65"/>
  <c r="AW73" i="65"/>
  <c r="CR74" i="65"/>
  <c r="CM74" i="65"/>
  <c r="CH74" i="65"/>
  <c r="AO71" i="65"/>
  <c r="AY71" i="65"/>
  <c r="AT71" i="65"/>
  <c r="AQ72" i="65"/>
  <c r="BA72" i="65"/>
  <c r="AV72" i="65"/>
  <c r="CU72" i="65"/>
  <c r="DE72" i="65" s="1"/>
  <c r="CZ72" i="65"/>
  <c r="DJ72" i="65" s="1"/>
  <c r="EQ71" i="65"/>
  <c r="EL71" i="65"/>
  <c r="EV71" i="65" s="1"/>
  <c r="BY69" i="65"/>
  <c r="EK71" i="65"/>
  <c r="EU71" i="65" s="1"/>
  <c r="EF71" i="65"/>
  <c r="EZ71" i="65" s="1"/>
  <c r="BX69" i="65"/>
  <c r="BL71" i="65"/>
  <c r="BV71" i="65" s="1"/>
  <c r="BG71" i="65"/>
  <c r="FL74" i="65"/>
  <c r="FM74" i="65"/>
  <c r="FN74" i="65"/>
  <c r="EN72" i="65"/>
  <c r="ES72" i="65"/>
  <c r="EE73" i="65"/>
  <c r="EY73" i="65" s="1"/>
  <c r="EJ73" i="65"/>
  <c r="ET73" i="65" s="1"/>
  <c r="CT72" i="65"/>
  <c r="CO72" i="65"/>
  <c r="CJ72" i="65"/>
  <c r="BK71" i="65"/>
  <c r="BU71" i="65" s="1"/>
  <c r="BF71" i="65"/>
  <c r="BP71" i="65" s="1"/>
  <c r="AS71" i="65"/>
  <c r="AX71" i="65"/>
  <c r="BC71" i="65"/>
  <c r="CZ71" i="65"/>
  <c r="DJ71" i="65" s="1"/>
  <c r="CU71" i="65"/>
  <c r="DE71" i="65" s="1"/>
  <c r="BM70" i="65"/>
  <c r="BH70" i="65"/>
  <c r="BR70" i="65" s="1"/>
  <c r="BX70" i="65" s="1"/>
  <c r="AN72" i="65"/>
  <c r="EA72" i="65"/>
  <c r="EP72" i="65" s="1"/>
  <c r="DV72" i="65"/>
  <c r="EJ72" i="65"/>
  <c r="ET72" i="65" s="1"/>
  <c r="EE72" i="65"/>
  <c r="EY72" i="65" s="1"/>
  <c r="CX72" i="65"/>
  <c r="DH72" i="65" s="1"/>
  <c r="DC72" i="65"/>
  <c r="DM72" i="65" s="1"/>
  <c r="CH73" i="65"/>
  <c r="CR73" i="65"/>
  <c r="CM73" i="65"/>
  <c r="AR72" i="65"/>
  <c r="BB72" i="65"/>
  <c r="AW72" i="65"/>
  <c r="AD73" i="65"/>
  <c r="Y73" i="65"/>
  <c r="CA73" i="65" s="1"/>
  <c r="AL73" i="65"/>
  <c r="DY73" i="65"/>
  <c r="DT73" i="65"/>
  <c r="EA73" i="65"/>
  <c r="EP73" i="65" s="1"/>
  <c r="AN73" i="65"/>
  <c r="DV73" i="65"/>
  <c r="DB72" i="65"/>
  <c r="DL72" i="65" s="1"/>
  <c r="CW72" i="65"/>
  <c r="DG72" i="65" s="1"/>
  <c r="ED72" i="65"/>
  <c r="EX72" i="65" s="1"/>
  <c r="EI72" i="65"/>
  <c r="FC72" i="65" s="1"/>
  <c r="FU74" i="65"/>
  <c r="FT74" i="65"/>
  <c r="FS74" i="65"/>
  <c r="CX73" i="65"/>
  <c r="DC73" i="65"/>
  <c r="DD71" i="65"/>
  <c r="CY71" i="65"/>
  <c r="DI71" i="65" s="1"/>
  <c r="AB74" i="65"/>
  <c r="CD74" i="65" s="1"/>
  <c r="AG74" i="65"/>
  <c r="EG71" i="65"/>
  <c r="EB71" i="65"/>
  <c r="EB72" i="65"/>
  <c r="EV72" i="65" s="1"/>
  <c r="EG72" i="65"/>
  <c r="X74" i="65"/>
  <c r="N75" i="65"/>
  <c r="S75" i="65"/>
  <c r="J75" i="65"/>
  <c r="O75" i="65"/>
  <c r="FD71" i="65"/>
  <c r="FB75" i="65"/>
  <c r="FK75" i="65"/>
  <c r="D76" i="65"/>
  <c r="FR75" i="65"/>
  <c r="EW75" i="65"/>
  <c r="V75" i="65"/>
  <c r="DH73" i="65"/>
  <c r="DM73" i="65"/>
  <c r="L76" i="65"/>
  <c r="Q76" i="65"/>
  <c r="FE70" i="65"/>
  <c r="FG70" i="65" s="1"/>
  <c r="DN71" i="65"/>
  <c r="DF74" i="65"/>
  <c r="DK74" i="65"/>
  <c r="M76" i="65"/>
  <c r="R76" i="65"/>
  <c r="W75" i="65"/>
  <c r="BQ71" i="65"/>
  <c r="BW70" i="65"/>
  <c r="BY70" i="65" s="1"/>
  <c r="T74" i="65"/>
  <c r="BT74" i="65"/>
  <c r="BO74" i="65"/>
  <c r="FA71" i="65" l="1"/>
  <c r="FF71" i="65"/>
  <c r="CY72" i="65"/>
  <c r="DI72" i="65" s="1"/>
  <c r="DO72" i="65" s="1"/>
  <c r="DD72" i="65"/>
  <c r="DN72" i="65" s="1"/>
  <c r="EI74" i="65"/>
  <c r="ED74" i="65"/>
  <c r="EN74" i="65"/>
  <c r="ES74" i="65"/>
  <c r="Y74" i="65"/>
  <c r="CA74" i="65" s="1"/>
  <c r="AD74" i="65"/>
  <c r="EK72" i="65"/>
  <c r="EU72" i="65" s="1"/>
  <c r="EF72" i="65"/>
  <c r="EZ72" i="65" s="1"/>
  <c r="FF72" i="65" s="1"/>
  <c r="DD73" i="65"/>
  <c r="DN73" i="65" s="1"/>
  <c r="CY73" i="65"/>
  <c r="DI73" i="65" s="1"/>
  <c r="DB73" i="65"/>
  <c r="DL73" i="65" s="1"/>
  <c r="CW73" i="65"/>
  <c r="DG73" i="65" s="1"/>
  <c r="AS72" i="65"/>
  <c r="BC72" i="65"/>
  <c r="AX72" i="65"/>
  <c r="BF72" i="65"/>
  <c r="BP72" i="65" s="1"/>
  <c r="BK72" i="65"/>
  <c r="AC74" i="65"/>
  <c r="CE74" i="65" s="1"/>
  <c r="AH74" i="65"/>
  <c r="DO71" i="65"/>
  <c r="DP71" i="65"/>
  <c r="CI74" i="65"/>
  <c r="CN74" i="65"/>
  <c r="CS74" i="65"/>
  <c r="CP73" i="65"/>
  <c r="CK73" i="65"/>
  <c r="CF73" i="65"/>
  <c r="AQ74" i="65"/>
  <c r="BA74" i="65"/>
  <c r="AV74" i="65"/>
  <c r="EI73" i="65"/>
  <c r="ED73" i="65"/>
  <c r="DR73" i="65"/>
  <c r="AJ73" i="65"/>
  <c r="DW73" i="65"/>
  <c r="BI71" i="65"/>
  <c r="BS71" i="65" s="1"/>
  <c r="BD71" i="65"/>
  <c r="BN71" i="65" s="1"/>
  <c r="AS73" i="65"/>
  <c r="BC73" i="65"/>
  <c r="AX73" i="65"/>
  <c r="DZ74" i="65"/>
  <c r="EO74" i="65" s="1"/>
  <c r="DU74" i="65"/>
  <c r="AM74" i="65"/>
  <c r="CW74" i="65"/>
  <c r="DG74" i="65" s="1"/>
  <c r="DB74" i="65"/>
  <c r="BI72" i="65"/>
  <c r="BD72" i="65"/>
  <c r="FM75" i="65"/>
  <c r="FL75" i="65"/>
  <c r="FN75" i="65"/>
  <c r="EK73" i="65"/>
  <c r="EU73" i="65" s="1"/>
  <c r="EF73" i="65"/>
  <c r="EZ73" i="65" s="1"/>
  <c r="AQ73" i="65"/>
  <c r="AV73" i="65"/>
  <c r="BA73" i="65"/>
  <c r="AF75" i="65"/>
  <c r="AA75" i="65"/>
  <c r="CC75" i="65" s="1"/>
  <c r="BG72" i="65"/>
  <c r="BQ72" i="65" s="1"/>
  <c r="BL72" i="65"/>
  <c r="BV72" i="65" s="1"/>
  <c r="EN73" i="65"/>
  <c r="ES73" i="65"/>
  <c r="BH71" i="65"/>
  <c r="BM71" i="65"/>
  <c r="BL73" i="65"/>
  <c r="BV73" i="65" s="1"/>
  <c r="BG73" i="65"/>
  <c r="BQ73" i="65" s="1"/>
  <c r="FD72" i="65"/>
  <c r="AB75" i="65"/>
  <c r="CD75" i="65" s="1"/>
  <c r="AG75" i="65"/>
  <c r="FU75" i="65"/>
  <c r="FT75" i="65"/>
  <c r="FS75" i="65"/>
  <c r="DP72" i="65"/>
  <c r="W76" i="65"/>
  <c r="FD73" i="65"/>
  <c r="FE71" i="65"/>
  <c r="J76" i="65"/>
  <c r="O76" i="65"/>
  <c r="T75" i="65"/>
  <c r="BS72" i="65"/>
  <c r="BR71" i="65"/>
  <c r="Q77" i="65"/>
  <c r="L77" i="65"/>
  <c r="BN72" i="65"/>
  <c r="BT75" i="65"/>
  <c r="BO75" i="65"/>
  <c r="BW71" i="65"/>
  <c r="BU72" i="65"/>
  <c r="S76" i="65"/>
  <c r="N76" i="65"/>
  <c r="DL74" i="65"/>
  <c r="M77" i="65"/>
  <c r="R77" i="65"/>
  <c r="X75" i="65"/>
  <c r="DF75" i="65"/>
  <c r="DK75" i="65"/>
  <c r="FB76" i="65"/>
  <c r="FK76" i="65"/>
  <c r="EW76" i="65"/>
  <c r="FR76" i="65"/>
  <c r="D77" i="65"/>
  <c r="V76" i="65"/>
  <c r="FA72" i="65"/>
  <c r="X76" i="65" l="1"/>
  <c r="FG71" i="65"/>
  <c r="CZ73" i="65"/>
  <c r="CU73" i="65"/>
  <c r="EJ74" i="65"/>
  <c r="ET74" i="65" s="1"/>
  <c r="EE74" i="65"/>
  <c r="EY74" i="65" s="1"/>
  <c r="DY75" i="65"/>
  <c r="AL75" i="65"/>
  <c r="DT75" i="65"/>
  <c r="DC74" i="65"/>
  <c r="DM74" i="65" s="1"/>
  <c r="CX74" i="65"/>
  <c r="DH74" i="65" s="1"/>
  <c r="BF73" i="65"/>
  <c r="BP73" i="65" s="1"/>
  <c r="BK73" i="65"/>
  <c r="BU73" i="65" s="1"/>
  <c r="DR74" i="65"/>
  <c r="AJ74" i="65"/>
  <c r="DW74" i="65"/>
  <c r="AG76" i="65"/>
  <c r="AB76" i="65"/>
  <c r="CD76" i="65" s="1"/>
  <c r="CF74" i="65"/>
  <c r="CP74" i="65"/>
  <c r="CK74" i="65"/>
  <c r="FT76" i="65"/>
  <c r="FS76" i="65"/>
  <c r="FU76" i="65"/>
  <c r="FM76" i="65"/>
  <c r="FN76" i="65"/>
  <c r="FL76" i="65"/>
  <c r="EQ73" i="65"/>
  <c r="EL73" i="65"/>
  <c r="BY71" i="65"/>
  <c r="CM75" i="65"/>
  <c r="CR75" i="65"/>
  <c r="CH75" i="65"/>
  <c r="AO73" i="65"/>
  <c r="AT73" i="65"/>
  <c r="AY73" i="65"/>
  <c r="EA74" i="65"/>
  <c r="EP74" i="65" s="1"/>
  <c r="AN74" i="65"/>
  <c r="DV74" i="65"/>
  <c r="EB73" i="65"/>
  <c r="EG73" i="65"/>
  <c r="CO74" i="65"/>
  <c r="CJ74" i="65"/>
  <c r="CT74" i="65"/>
  <c r="BM73" i="65"/>
  <c r="BW73" i="65" s="1"/>
  <c r="BH73" i="65"/>
  <c r="BR73" i="65" s="1"/>
  <c r="BX71" i="65"/>
  <c r="AD75" i="65"/>
  <c r="Y75" i="65"/>
  <c r="CA75" i="65" s="1"/>
  <c r="AH75" i="65"/>
  <c r="AC75" i="65"/>
  <c r="CE75" i="65" s="1"/>
  <c r="AM75" i="65"/>
  <c r="DZ75" i="65"/>
  <c r="EO75" i="65" s="1"/>
  <c r="DU75" i="65"/>
  <c r="FE72" i="65"/>
  <c r="FG72" i="65" s="1"/>
  <c r="AA76" i="65"/>
  <c r="CC76" i="65" s="1"/>
  <c r="AF76" i="65"/>
  <c r="CN75" i="65"/>
  <c r="CI75" i="65"/>
  <c r="CS75" i="65"/>
  <c r="AC76" i="65"/>
  <c r="CE76" i="65" s="1"/>
  <c r="AH76" i="65"/>
  <c r="AR74" i="65"/>
  <c r="BB74" i="65"/>
  <c r="AW74" i="65"/>
  <c r="BF74" i="65"/>
  <c r="BK74" i="65"/>
  <c r="BH72" i="65"/>
  <c r="BR72" i="65" s="1"/>
  <c r="BM72" i="65"/>
  <c r="BW72" i="65" s="1"/>
  <c r="BY72" i="65" s="1"/>
  <c r="BX72" i="65"/>
  <c r="EX74" i="65"/>
  <c r="FC74" i="65"/>
  <c r="FE73" i="65"/>
  <c r="R78" i="65"/>
  <c r="M78" i="65"/>
  <c r="W78" i="65" s="1"/>
  <c r="W77" i="65"/>
  <c r="T76" i="65"/>
  <c r="L78" i="65"/>
  <c r="Q78" i="65"/>
  <c r="J77" i="65"/>
  <c r="O77" i="65"/>
  <c r="EX73" i="65"/>
  <c r="DF76" i="65"/>
  <c r="DK76" i="65"/>
  <c r="FC73" i="65"/>
  <c r="EW77" i="65"/>
  <c r="D78" i="65"/>
  <c r="FB77" i="65"/>
  <c r="FK77" i="65"/>
  <c r="FR77" i="65"/>
  <c r="BP74" i="65"/>
  <c r="BU74" i="65"/>
  <c r="DJ73" i="65"/>
  <c r="DP73" i="65" s="1"/>
  <c r="DE73" i="65"/>
  <c r="DO73" i="65" s="1"/>
  <c r="BT76" i="65"/>
  <c r="BO76" i="65"/>
  <c r="N77" i="65"/>
  <c r="S77" i="65"/>
  <c r="V77" i="65"/>
  <c r="FD74" i="65" l="1"/>
  <c r="BI73" i="65"/>
  <c r="BD73" i="65"/>
  <c r="CI76" i="65"/>
  <c r="CN76" i="65"/>
  <c r="CS76" i="65"/>
  <c r="AJ75" i="65"/>
  <c r="DW75" i="65"/>
  <c r="DR75" i="65"/>
  <c r="EL74" i="65"/>
  <c r="EQ74" i="65"/>
  <c r="AG77" i="65"/>
  <c r="AB77" i="65"/>
  <c r="CD77" i="65" s="1"/>
  <c r="EB74" i="65"/>
  <c r="EG74" i="65"/>
  <c r="CW75" i="65"/>
  <c r="DG75" i="65" s="1"/>
  <c r="DB75" i="65"/>
  <c r="FL77" i="65"/>
  <c r="FN77" i="65"/>
  <c r="FM77" i="65"/>
  <c r="DC75" i="65"/>
  <c r="DM75" i="65" s="1"/>
  <c r="CX75" i="65"/>
  <c r="DH75" i="65" s="1"/>
  <c r="DZ76" i="65"/>
  <c r="EO76" i="65" s="1"/>
  <c r="AM76" i="65"/>
  <c r="DU76" i="65"/>
  <c r="DV76" i="65"/>
  <c r="AN76" i="65"/>
  <c r="EA76" i="65"/>
  <c r="EP76" i="65" s="1"/>
  <c r="AO74" i="65"/>
  <c r="AY74" i="65"/>
  <c r="AT74" i="65"/>
  <c r="FS77" i="65"/>
  <c r="FU77" i="65"/>
  <c r="FT77" i="65"/>
  <c r="CM76" i="65"/>
  <c r="CR76" i="65"/>
  <c r="CH76" i="65"/>
  <c r="EI75" i="65"/>
  <c r="FC75" i="65" s="1"/>
  <c r="ED75" i="65"/>
  <c r="EX75" i="65" s="1"/>
  <c r="AQ75" i="65"/>
  <c r="BA75" i="65"/>
  <c r="AV75" i="65"/>
  <c r="DT76" i="65"/>
  <c r="AL76" i="65"/>
  <c r="DY76" i="65"/>
  <c r="EJ75" i="65"/>
  <c r="ET75" i="65" s="1"/>
  <c r="EE75" i="65"/>
  <c r="EY75" i="65" s="1"/>
  <c r="EK74" i="65"/>
  <c r="EU74" i="65" s="1"/>
  <c r="EF74" i="65"/>
  <c r="EZ74" i="65" s="1"/>
  <c r="ES75" i="65"/>
  <c r="EN75" i="65"/>
  <c r="AG78" i="65"/>
  <c r="AB78" i="65"/>
  <c r="CD78" i="65" s="1"/>
  <c r="CT76" i="65"/>
  <c r="CJ76" i="65"/>
  <c r="CO76" i="65"/>
  <c r="CY74" i="65"/>
  <c r="DI74" i="65" s="1"/>
  <c r="DD74" i="65"/>
  <c r="DN74" i="65" s="1"/>
  <c r="AS74" i="65"/>
  <c r="BC74" i="65"/>
  <c r="AX74" i="65"/>
  <c r="AA77" i="65"/>
  <c r="CC77" i="65" s="1"/>
  <c r="AF77" i="65"/>
  <c r="AR75" i="65"/>
  <c r="BB75" i="65"/>
  <c r="AW75" i="65"/>
  <c r="CF75" i="65"/>
  <c r="CP75" i="65"/>
  <c r="CK75" i="65"/>
  <c r="CO75" i="65"/>
  <c r="CT75" i="65"/>
  <c r="CJ75" i="65"/>
  <c r="BL74" i="65"/>
  <c r="BV74" i="65" s="1"/>
  <c r="BG74" i="65"/>
  <c r="BQ74" i="65" s="1"/>
  <c r="AD76" i="65"/>
  <c r="Y76" i="65"/>
  <c r="CA76" i="65" s="1"/>
  <c r="EA75" i="65"/>
  <c r="EP75" i="65" s="1"/>
  <c r="AN75" i="65"/>
  <c r="DV75" i="65"/>
  <c r="CU74" i="65"/>
  <c r="DE74" i="65" s="1"/>
  <c r="CZ74" i="65"/>
  <c r="X77" i="65"/>
  <c r="R79" i="65"/>
  <c r="M79" i="65"/>
  <c r="W79" i="65" s="1"/>
  <c r="BS73" i="65"/>
  <c r="BY73" i="65" s="1"/>
  <c r="DK77" i="65"/>
  <c r="DF77" i="65"/>
  <c r="BN73" i="65"/>
  <c r="BX73" i="65" s="1"/>
  <c r="D79" i="65"/>
  <c r="FR78" i="65"/>
  <c r="FK78" i="65"/>
  <c r="FB78" i="65"/>
  <c r="EW78" i="65"/>
  <c r="J78" i="65"/>
  <c r="O78" i="65"/>
  <c r="BO77" i="65"/>
  <c r="BT77" i="65"/>
  <c r="T77" i="65"/>
  <c r="DJ74" i="65"/>
  <c r="Q79" i="65"/>
  <c r="L79" i="65"/>
  <c r="V79" i="65" s="1"/>
  <c r="V78" i="65"/>
  <c r="FA73" i="65"/>
  <c r="FG73" i="65" s="1"/>
  <c r="N78" i="65"/>
  <c r="S78" i="65"/>
  <c r="EV73" i="65"/>
  <c r="FF73" i="65" s="1"/>
  <c r="DL75" i="65"/>
  <c r="FE74" i="65" l="1"/>
  <c r="EN76" i="65"/>
  <c r="ES76" i="65"/>
  <c r="BD74" i="65"/>
  <c r="BI74" i="65"/>
  <c r="BS74" i="65" s="1"/>
  <c r="CN77" i="65"/>
  <c r="CI77" i="65"/>
  <c r="CS77" i="65"/>
  <c r="AJ76" i="65"/>
  <c r="DW76" i="65"/>
  <c r="DR76" i="65"/>
  <c r="BH74" i="65"/>
  <c r="BR74" i="65" s="1"/>
  <c r="BM74" i="65"/>
  <c r="BW74" i="65" s="1"/>
  <c r="EI76" i="65"/>
  <c r="ED76" i="65"/>
  <c r="EX76" i="65" s="1"/>
  <c r="AS76" i="65"/>
  <c r="AX76" i="65"/>
  <c r="BC76" i="65"/>
  <c r="CP76" i="65"/>
  <c r="CK76" i="65"/>
  <c r="CF76" i="65"/>
  <c r="EL75" i="65"/>
  <c r="EQ75" i="65"/>
  <c r="EF76" i="65"/>
  <c r="EZ76" i="65" s="1"/>
  <c r="EK76" i="65"/>
  <c r="EU76" i="65" s="1"/>
  <c r="BK75" i="65"/>
  <c r="BU75" i="65" s="1"/>
  <c r="BF75" i="65"/>
  <c r="BP75" i="65" s="1"/>
  <c r="CW76" i="65"/>
  <c r="DG76" i="65" s="1"/>
  <c r="DB76" i="65"/>
  <c r="DL76" i="65" s="1"/>
  <c r="DH76" i="65"/>
  <c r="EE76" i="65"/>
  <c r="EY76" i="65" s="1"/>
  <c r="EJ76" i="65"/>
  <c r="ET76" i="65" s="1"/>
  <c r="DO74" i="65"/>
  <c r="DU78" i="65"/>
  <c r="AM78" i="65"/>
  <c r="DZ78" i="65"/>
  <c r="EO78" i="65" s="1"/>
  <c r="DC76" i="65"/>
  <c r="DM76" i="65" s="1"/>
  <c r="CX76" i="65"/>
  <c r="AQ76" i="65"/>
  <c r="AV76" i="65"/>
  <c r="BA76" i="65"/>
  <c r="FL78" i="65"/>
  <c r="FM78" i="65"/>
  <c r="FN78" i="65"/>
  <c r="DD75" i="65"/>
  <c r="DN75" i="65" s="1"/>
  <c r="CY75" i="65"/>
  <c r="DI75" i="65" s="1"/>
  <c r="DD76" i="65"/>
  <c r="DN76" i="65" s="1"/>
  <c r="CY76" i="65"/>
  <c r="DI76" i="65" s="1"/>
  <c r="CZ75" i="65"/>
  <c r="CU75" i="65"/>
  <c r="EG75" i="65"/>
  <c r="EB75" i="65"/>
  <c r="DP74" i="65"/>
  <c r="AA78" i="65"/>
  <c r="CC78" i="65" s="1"/>
  <c r="AF78" i="65"/>
  <c r="AR76" i="65"/>
  <c r="AW76" i="65"/>
  <c r="BB76" i="65"/>
  <c r="AD77" i="65"/>
  <c r="Y77" i="65"/>
  <c r="CA77" i="65" s="1"/>
  <c r="DZ77" i="65"/>
  <c r="EO77" i="65" s="1"/>
  <c r="AM77" i="65"/>
  <c r="DU77" i="65"/>
  <c r="FT78" i="65"/>
  <c r="FU78" i="65"/>
  <c r="FS78" i="65"/>
  <c r="CI78" i="65"/>
  <c r="CS78" i="65"/>
  <c r="CN78" i="65"/>
  <c r="BG75" i="65"/>
  <c r="BL75" i="65"/>
  <c r="BV75" i="65" s="1"/>
  <c r="EF75" i="65"/>
  <c r="EZ75" i="65" s="1"/>
  <c r="EK75" i="65"/>
  <c r="EU75" i="65" s="1"/>
  <c r="DT77" i="65"/>
  <c r="AL77" i="65"/>
  <c r="DY77" i="65"/>
  <c r="AF79" i="65"/>
  <c r="AA79" i="65"/>
  <c r="CC79" i="65" s="1"/>
  <c r="AO75" i="65"/>
  <c r="AY75" i="65"/>
  <c r="AT75" i="65"/>
  <c r="AB79" i="65"/>
  <c r="CD79" i="65" s="1"/>
  <c r="AG79" i="65"/>
  <c r="AH77" i="65"/>
  <c r="AC77" i="65"/>
  <c r="CE77" i="65" s="1"/>
  <c r="AS75" i="65"/>
  <c r="BC75" i="65"/>
  <c r="AX75" i="65"/>
  <c r="CH77" i="65"/>
  <c r="CR77" i="65"/>
  <c r="CM77" i="65"/>
  <c r="EV74" i="65"/>
  <c r="FF74" i="65" s="1"/>
  <c r="O79" i="65"/>
  <c r="J79" i="65"/>
  <c r="BT78" i="65"/>
  <c r="BO78" i="65"/>
  <c r="T78" i="65"/>
  <c r="FD75" i="65"/>
  <c r="S79" i="65"/>
  <c r="N79" i="65"/>
  <c r="X79" i="65" s="1"/>
  <c r="FA74" i="65"/>
  <c r="FG74" i="65" s="1"/>
  <c r="Q80" i="65"/>
  <c r="L80" i="65"/>
  <c r="DE75" i="65"/>
  <c r="DJ75" i="65"/>
  <c r="DK78" i="65"/>
  <c r="DF78" i="65"/>
  <c r="X78" i="65"/>
  <c r="BQ75" i="65"/>
  <c r="R80" i="65"/>
  <c r="M80" i="65"/>
  <c r="BN74" i="65"/>
  <c r="FR79" i="65"/>
  <c r="D80" i="65"/>
  <c r="FB79" i="65"/>
  <c r="FK79" i="65"/>
  <c r="EW79" i="65"/>
  <c r="FD76" i="65" l="1"/>
  <c r="EE77" i="65"/>
  <c r="EJ77" i="65"/>
  <c r="ET77" i="65" s="1"/>
  <c r="CR79" i="65"/>
  <c r="CM79" i="65"/>
  <c r="CH79" i="65"/>
  <c r="AR77" i="65"/>
  <c r="BB77" i="65"/>
  <c r="AW77" i="65"/>
  <c r="ES77" i="65"/>
  <c r="EN77" i="65"/>
  <c r="DY79" i="65"/>
  <c r="AL79" i="65"/>
  <c r="DT79" i="65"/>
  <c r="DB77" i="65"/>
  <c r="DL77" i="65" s="1"/>
  <c r="CW77" i="65"/>
  <c r="DG77" i="65" s="1"/>
  <c r="AO76" i="65"/>
  <c r="AT76" i="65"/>
  <c r="AY76" i="65"/>
  <c r="AH79" i="65"/>
  <c r="AC79" i="65"/>
  <c r="CE79" i="65" s="1"/>
  <c r="BD75" i="65"/>
  <c r="BI75" i="65"/>
  <c r="AL78" i="65"/>
  <c r="DY78" i="65"/>
  <c r="DT78" i="65"/>
  <c r="BK76" i="65"/>
  <c r="BU76" i="65" s="1"/>
  <c r="BF76" i="65"/>
  <c r="BP76" i="65" s="1"/>
  <c r="CX77" i="65"/>
  <c r="DH77" i="65" s="1"/>
  <c r="DC77" i="65"/>
  <c r="DM77" i="65" s="1"/>
  <c r="EQ76" i="65"/>
  <c r="EL76" i="65"/>
  <c r="FM79" i="65"/>
  <c r="FL79" i="65"/>
  <c r="FN79" i="65"/>
  <c r="CR78" i="65"/>
  <c r="CH78" i="65"/>
  <c r="CM78" i="65"/>
  <c r="ED77" i="65"/>
  <c r="EI77" i="65"/>
  <c r="AH78" i="65"/>
  <c r="AC78" i="65"/>
  <c r="CE78" i="65" s="1"/>
  <c r="CT77" i="65"/>
  <c r="CO77" i="65"/>
  <c r="CJ77" i="65"/>
  <c r="CU76" i="65"/>
  <c r="DE76" i="65" s="1"/>
  <c r="DO76" i="65" s="1"/>
  <c r="CZ76" i="65"/>
  <c r="DJ76" i="65" s="1"/>
  <c r="DP76" i="65" s="1"/>
  <c r="AQ77" i="65"/>
  <c r="BA77" i="65"/>
  <c r="AV77" i="65"/>
  <c r="BL76" i="65"/>
  <c r="BV76" i="65" s="1"/>
  <c r="BG76" i="65"/>
  <c r="BQ76" i="65" s="1"/>
  <c r="BM75" i="65"/>
  <c r="BW75" i="65" s="1"/>
  <c r="BH75" i="65"/>
  <c r="BR75" i="65" s="1"/>
  <c r="Y78" i="65"/>
  <c r="CA78" i="65" s="1"/>
  <c r="AD78" i="65"/>
  <c r="DU79" i="65"/>
  <c r="AM79" i="65"/>
  <c r="DZ79" i="65"/>
  <c r="EO79" i="65" s="1"/>
  <c r="CX78" i="65"/>
  <c r="DH78" i="65" s="1"/>
  <c r="DC78" i="65"/>
  <c r="DM78" i="65" s="1"/>
  <c r="AR78" i="65"/>
  <c r="BB78" i="65"/>
  <c r="AW78" i="65"/>
  <c r="BX74" i="65"/>
  <c r="DO75" i="65"/>
  <c r="CI79" i="65"/>
  <c r="CS79" i="65"/>
  <c r="CN79" i="65"/>
  <c r="EJ78" i="65"/>
  <c r="ET78" i="65" s="1"/>
  <c r="EE78" i="65"/>
  <c r="EY78" i="65" s="1"/>
  <c r="EG76" i="65"/>
  <c r="EB76" i="65"/>
  <c r="DP75" i="65"/>
  <c r="FU79" i="65"/>
  <c r="FT79" i="65"/>
  <c r="FS79" i="65"/>
  <c r="CK77" i="65"/>
  <c r="CP77" i="65"/>
  <c r="CF77" i="65"/>
  <c r="DW77" i="65"/>
  <c r="AJ77" i="65"/>
  <c r="DR77" i="65"/>
  <c r="EA77" i="65"/>
  <c r="EP77" i="65" s="1"/>
  <c r="AN77" i="65"/>
  <c r="DV77" i="65"/>
  <c r="BY74" i="65"/>
  <c r="V80" i="65"/>
  <c r="T79" i="65"/>
  <c r="BM76" i="65"/>
  <c r="BW76" i="65" s="1"/>
  <c r="BH76" i="65"/>
  <c r="BR76" i="65" s="1"/>
  <c r="W80" i="65"/>
  <c r="FA75" i="65"/>
  <c r="FG75" i="65" s="1"/>
  <c r="N80" i="65"/>
  <c r="S80" i="65"/>
  <c r="O80" i="65"/>
  <c r="J80" i="65"/>
  <c r="L81" i="65"/>
  <c r="Q81" i="65"/>
  <c r="FC76" i="65"/>
  <c r="DK79" i="65"/>
  <c r="DF79" i="65"/>
  <c r="BN75" i="65"/>
  <c r="BO79" i="65"/>
  <c r="BT79" i="65"/>
  <c r="BS75" i="65"/>
  <c r="FE75" i="65"/>
  <c r="EY77" i="65"/>
  <c r="FE76" i="65"/>
  <c r="FK80" i="65"/>
  <c r="EW80" i="65"/>
  <c r="FB80" i="65"/>
  <c r="D81" i="65"/>
  <c r="FR80" i="65"/>
  <c r="EV75" i="65"/>
  <c r="FF75" i="65" s="1"/>
  <c r="M81" i="65"/>
  <c r="R81" i="65"/>
  <c r="T80" i="65" l="1"/>
  <c r="FN80" i="65"/>
  <c r="FM80" i="65"/>
  <c r="FL80" i="65"/>
  <c r="DD77" i="65"/>
  <c r="DN77" i="65" s="1"/>
  <c r="CY77" i="65"/>
  <c r="DI77" i="65" s="1"/>
  <c r="AQ79" i="65"/>
  <c r="BA79" i="65"/>
  <c r="AV79" i="65"/>
  <c r="EI79" i="65"/>
  <c r="FC79" i="65" s="1"/>
  <c r="ED79" i="65"/>
  <c r="EX79" i="65" s="1"/>
  <c r="EE79" i="65"/>
  <c r="EY79" i="65" s="1"/>
  <c r="EJ79" i="65"/>
  <c r="ET79" i="65" s="1"/>
  <c r="DV78" i="65"/>
  <c r="EA78" i="65"/>
  <c r="EP78" i="65" s="1"/>
  <c r="AN78" i="65"/>
  <c r="EN78" i="65"/>
  <c r="ES78" i="65"/>
  <c r="AB80" i="65"/>
  <c r="CD80" i="65" s="1"/>
  <c r="AG80" i="65"/>
  <c r="AF80" i="65"/>
  <c r="AA80" i="65"/>
  <c r="CC80" i="65" s="1"/>
  <c r="AQ78" i="65"/>
  <c r="BA78" i="65"/>
  <c r="AV78" i="65"/>
  <c r="CK78" i="65"/>
  <c r="CF78" i="65"/>
  <c r="CP78" i="65"/>
  <c r="BL77" i="65"/>
  <c r="BV77" i="65" s="1"/>
  <c r="BG77" i="65"/>
  <c r="BQ77" i="65" s="1"/>
  <c r="ED78" i="65"/>
  <c r="EI78" i="65"/>
  <c r="EK77" i="65"/>
  <c r="EU77" i="65" s="1"/>
  <c r="EF77" i="65"/>
  <c r="EZ77" i="65" s="1"/>
  <c r="DB79" i="65"/>
  <c r="CW79" i="65"/>
  <c r="DG79" i="65" s="1"/>
  <c r="AR79" i="65"/>
  <c r="AW79" i="65"/>
  <c r="BB79" i="65"/>
  <c r="AS77" i="65"/>
  <c r="BC77" i="65"/>
  <c r="AX77" i="65"/>
  <c r="CW78" i="65"/>
  <c r="DG78" i="65" s="1"/>
  <c r="DB78" i="65"/>
  <c r="DL78" i="65" s="1"/>
  <c r="CJ79" i="65"/>
  <c r="CO79" i="65"/>
  <c r="CT79" i="65"/>
  <c r="EA79" i="65"/>
  <c r="EP79" i="65" s="1"/>
  <c r="DV79" i="65"/>
  <c r="AN79" i="65"/>
  <c r="DR78" i="65"/>
  <c r="DW78" i="65"/>
  <c r="AJ78" i="65"/>
  <c r="EG77" i="65"/>
  <c r="EB77" i="65"/>
  <c r="DC79" i="65"/>
  <c r="DM79" i="65" s="1"/>
  <c r="CX79" i="65"/>
  <c r="DH79" i="65" s="1"/>
  <c r="BL78" i="65"/>
  <c r="BG78" i="65"/>
  <c r="BQ78" i="65" s="1"/>
  <c r="CO78" i="65"/>
  <c r="CT78" i="65"/>
  <c r="CJ78" i="65"/>
  <c r="FU80" i="65"/>
  <c r="FS80" i="65"/>
  <c r="FT80" i="65"/>
  <c r="AO77" i="65"/>
  <c r="AY77" i="65"/>
  <c r="AT77" i="65"/>
  <c r="ES79" i="65"/>
  <c r="EN79" i="65"/>
  <c r="Y80" i="65"/>
  <c r="CA80" i="65" s="1"/>
  <c r="AD80" i="65"/>
  <c r="EQ77" i="65"/>
  <c r="EL77" i="65"/>
  <c r="BD76" i="65"/>
  <c r="BN76" i="65" s="1"/>
  <c r="BX76" i="65" s="1"/>
  <c r="BI76" i="65"/>
  <c r="BS76" i="65" s="1"/>
  <c r="BY76" i="65" s="1"/>
  <c r="Y79" i="65"/>
  <c r="CA79" i="65" s="1"/>
  <c r="AD79" i="65"/>
  <c r="CU77" i="65"/>
  <c r="DE77" i="65" s="1"/>
  <c r="DO77" i="65" s="1"/>
  <c r="CZ77" i="65"/>
  <c r="DJ77" i="65" s="1"/>
  <c r="DP77" i="65" s="1"/>
  <c r="BK77" i="65"/>
  <c r="BF77" i="65"/>
  <c r="BY75" i="65"/>
  <c r="BX75" i="65"/>
  <c r="FC77" i="65"/>
  <c r="V81" i="65"/>
  <c r="DL79" i="65"/>
  <c r="FD77" i="65"/>
  <c r="EX77" i="65"/>
  <c r="BP77" i="65"/>
  <c r="BV78" i="65"/>
  <c r="BU77" i="65"/>
  <c r="DF80" i="65"/>
  <c r="DK80" i="65"/>
  <c r="BO80" i="65"/>
  <c r="BT80" i="65"/>
  <c r="FB81" i="65"/>
  <c r="FK81" i="65"/>
  <c r="EW81" i="65"/>
  <c r="FR81" i="65"/>
  <c r="D82" i="65"/>
  <c r="N81" i="65"/>
  <c r="S81" i="65"/>
  <c r="O81" i="65"/>
  <c r="J81" i="65"/>
  <c r="X80" i="65"/>
  <c r="FA76" i="65"/>
  <c r="FG76" i="65" s="1"/>
  <c r="R82" i="65"/>
  <c r="M82" i="65"/>
  <c r="EV76" i="65"/>
  <c r="FF76" i="65" s="1"/>
  <c r="FD78" i="65"/>
  <c r="Q82" i="65"/>
  <c r="L82" i="65"/>
  <c r="W81" i="65"/>
  <c r="FE77" i="65"/>
  <c r="V82" i="65" l="1"/>
  <c r="AS78" i="65"/>
  <c r="BC78" i="65"/>
  <c r="AX78" i="65"/>
  <c r="AJ79" i="65"/>
  <c r="DW79" i="65"/>
  <c r="DR79" i="65"/>
  <c r="CY78" i="65"/>
  <c r="DI78" i="65" s="1"/>
  <c r="DD78" i="65"/>
  <c r="DN78" i="65" s="1"/>
  <c r="EK78" i="65"/>
  <c r="EU78" i="65" s="1"/>
  <c r="EF78" i="65"/>
  <c r="EZ78" i="65" s="1"/>
  <c r="CP79" i="65"/>
  <c r="CF79" i="65"/>
  <c r="CK79" i="65"/>
  <c r="BH77" i="65"/>
  <c r="BR77" i="65" s="1"/>
  <c r="BM77" i="65"/>
  <c r="BW77" i="65" s="1"/>
  <c r="CP80" i="65"/>
  <c r="CF80" i="65"/>
  <c r="CK80" i="65"/>
  <c r="BF78" i="65"/>
  <c r="BK78" i="65"/>
  <c r="BU78" i="65" s="1"/>
  <c r="BF79" i="65"/>
  <c r="BK79" i="65"/>
  <c r="CY79" i="65"/>
  <c r="DD79" i="65"/>
  <c r="CM80" i="65"/>
  <c r="CR80" i="65"/>
  <c r="CH80" i="65"/>
  <c r="FS81" i="65"/>
  <c r="FU81" i="65"/>
  <c r="FT81" i="65"/>
  <c r="AO78" i="65"/>
  <c r="AT78" i="65"/>
  <c r="AY78" i="65"/>
  <c r="BG79" i="65"/>
  <c r="BL79" i="65"/>
  <c r="BV79" i="65" s="1"/>
  <c r="DT80" i="65"/>
  <c r="AL80" i="65"/>
  <c r="DY80" i="65"/>
  <c r="CU78" i="65"/>
  <c r="DE78" i="65" s="1"/>
  <c r="CZ78" i="65"/>
  <c r="DJ78" i="65" s="1"/>
  <c r="EL78" i="65"/>
  <c r="EQ78" i="65"/>
  <c r="DZ80" i="65"/>
  <c r="EO80" i="65" s="1"/>
  <c r="AM80" i="65"/>
  <c r="DU80" i="65"/>
  <c r="AA82" i="65"/>
  <c r="CC82" i="65" s="1"/>
  <c r="AF82" i="65"/>
  <c r="EB78" i="65"/>
  <c r="EG78" i="65"/>
  <c r="CI80" i="65"/>
  <c r="CS80" i="65"/>
  <c r="CN80" i="65"/>
  <c r="FM81" i="65"/>
  <c r="FN81" i="65"/>
  <c r="FL81" i="65"/>
  <c r="AF81" i="65"/>
  <c r="AA81" i="65"/>
  <c r="CC81" i="65" s="1"/>
  <c r="AG81" i="65"/>
  <c r="AB81" i="65"/>
  <c r="CD81" i="65" s="1"/>
  <c r="BI77" i="65"/>
  <c r="BS77" i="65" s="1"/>
  <c r="BD77" i="65"/>
  <c r="BN77" i="65" s="1"/>
  <c r="AS79" i="65"/>
  <c r="AX79" i="65"/>
  <c r="BC79" i="65"/>
  <c r="AJ80" i="65"/>
  <c r="DW80" i="65"/>
  <c r="DR80" i="65"/>
  <c r="AC80" i="65"/>
  <c r="CE80" i="65" s="1"/>
  <c r="AH80" i="65"/>
  <c r="EK79" i="65"/>
  <c r="EU79" i="65" s="1"/>
  <c r="EF79" i="65"/>
  <c r="EZ79" i="65" s="1"/>
  <c r="T81" i="65"/>
  <c r="W82" i="65"/>
  <c r="EX78" i="65"/>
  <c r="J82" i="65"/>
  <c r="O82" i="65"/>
  <c r="DI79" i="65"/>
  <c r="DN79" i="65"/>
  <c r="BU79" i="65"/>
  <c r="L83" i="65"/>
  <c r="Q83" i="65"/>
  <c r="X81" i="65"/>
  <c r="BQ79" i="65"/>
  <c r="BP78" i="65"/>
  <c r="DK81" i="65"/>
  <c r="DF81" i="65"/>
  <c r="FA77" i="65"/>
  <c r="FG77" i="65" s="1"/>
  <c r="BP79" i="65"/>
  <c r="N82" i="65"/>
  <c r="S82" i="65"/>
  <c r="EV77" i="65"/>
  <c r="FF77" i="65" s="1"/>
  <c r="BT81" i="65"/>
  <c r="BO81" i="65"/>
  <c r="FD79" i="65"/>
  <c r="FC78" i="65"/>
  <c r="M83" i="65"/>
  <c r="R83" i="65"/>
  <c r="EW82" i="65"/>
  <c r="FR82" i="65"/>
  <c r="FB82" i="65"/>
  <c r="D83" i="65"/>
  <c r="FK82" i="65"/>
  <c r="BX77" i="65" l="1"/>
  <c r="DP78" i="65"/>
  <c r="BM79" i="65"/>
  <c r="BW79" i="65" s="1"/>
  <c r="BH79" i="65"/>
  <c r="BR79" i="65" s="1"/>
  <c r="CR82" i="65"/>
  <c r="CM82" i="65"/>
  <c r="CH82" i="65"/>
  <c r="CW80" i="65"/>
  <c r="DG80" i="65" s="1"/>
  <c r="DB80" i="65"/>
  <c r="DL80" i="65" s="1"/>
  <c r="AL81" i="65"/>
  <c r="DY81" i="65"/>
  <c r="DT81" i="65"/>
  <c r="CH81" i="65"/>
  <c r="CR81" i="65"/>
  <c r="CM81" i="65"/>
  <c r="CN81" i="65"/>
  <c r="CS81" i="65"/>
  <c r="CI81" i="65"/>
  <c r="AG82" i="65"/>
  <c r="AB82" i="65"/>
  <c r="CD82" i="65" s="1"/>
  <c r="ES80" i="65"/>
  <c r="EN80" i="65"/>
  <c r="EB79" i="65"/>
  <c r="EV79" i="65" s="1"/>
  <c r="FF79" i="65" s="1"/>
  <c r="EG79" i="65"/>
  <c r="FA79" i="65" s="1"/>
  <c r="DT82" i="65"/>
  <c r="AL82" i="65"/>
  <c r="DY82" i="65"/>
  <c r="AD81" i="65"/>
  <c r="Y81" i="65"/>
  <c r="CA81" i="65" s="1"/>
  <c r="DV80" i="65"/>
  <c r="AN80" i="65"/>
  <c r="EA80" i="65"/>
  <c r="EP80" i="65" s="1"/>
  <c r="AQ80" i="65"/>
  <c r="BA80" i="65"/>
  <c r="AV80" i="65"/>
  <c r="EQ79" i="65"/>
  <c r="EL79" i="65"/>
  <c r="BI78" i="65"/>
  <c r="BS78" i="65" s="1"/>
  <c r="BD78" i="65"/>
  <c r="BN78" i="65" s="1"/>
  <c r="CZ79" i="65"/>
  <c r="DJ79" i="65" s="1"/>
  <c r="DP79" i="65" s="1"/>
  <c r="CU79" i="65"/>
  <c r="DE79" i="65" s="1"/>
  <c r="DO79" i="65" s="1"/>
  <c r="CT80" i="65"/>
  <c r="CJ80" i="65"/>
  <c r="CO80" i="65"/>
  <c r="EI80" i="65"/>
  <c r="FC80" i="65" s="1"/>
  <c r="ED80" i="65"/>
  <c r="EX80" i="65" s="1"/>
  <c r="AO79" i="65"/>
  <c r="AY79" i="65"/>
  <c r="AT79" i="65"/>
  <c r="AR80" i="65"/>
  <c r="BB80" i="65"/>
  <c r="AW80" i="65"/>
  <c r="FT82" i="65"/>
  <c r="FU82" i="65"/>
  <c r="FS82" i="65"/>
  <c r="EB80" i="65"/>
  <c r="EG80" i="65"/>
  <c r="BY77" i="65"/>
  <c r="EJ80" i="65"/>
  <c r="ET80" i="65" s="1"/>
  <c r="FD80" i="65" s="1"/>
  <c r="EE80" i="65"/>
  <c r="EY80" i="65" s="1"/>
  <c r="FN82" i="65"/>
  <c r="FL82" i="65"/>
  <c r="FM82" i="65"/>
  <c r="AC81" i="65"/>
  <c r="CE81" i="65" s="1"/>
  <c r="AH81" i="65"/>
  <c r="EL80" i="65"/>
  <c r="EQ80" i="65"/>
  <c r="DC80" i="65"/>
  <c r="DM80" i="65" s="1"/>
  <c r="CX80" i="65"/>
  <c r="DH80" i="65" s="1"/>
  <c r="AM81" i="65"/>
  <c r="DZ81" i="65"/>
  <c r="EO81" i="65" s="1"/>
  <c r="DU81" i="65"/>
  <c r="AO80" i="65"/>
  <c r="AY80" i="65"/>
  <c r="AT80" i="65"/>
  <c r="CZ80" i="65"/>
  <c r="DJ80" i="65" s="1"/>
  <c r="CU80" i="65"/>
  <c r="DE80" i="65" s="1"/>
  <c r="BH78" i="65"/>
  <c r="BR78" i="65" s="1"/>
  <c r="BM78" i="65"/>
  <c r="BW78" i="65" s="1"/>
  <c r="DO78" i="65"/>
  <c r="FE78" i="65"/>
  <c r="V83" i="65"/>
  <c r="DF82" i="65"/>
  <c r="DK82" i="65"/>
  <c r="L84" i="65"/>
  <c r="Q84" i="65"/>
  <c r="R84" i="65"/>
  <c r="M84" i="65"/>
  <c r="S83" i="65"/>
  <c r="N83" i="65"/>
  <c r="X83" i="65" s="1"/>
  <c r="X82" i="65"/>
  <c r="EV78" i="65"/>
  <c r="FF78" i="65" s="1"/>
  <c r="W83" i="65"/>
  <c r="O83" i="65"/>
  <c r="J83" i="65"/>
  <c r="FA78" i="65"/>
  <c r="T82" i="65"/>
  <c r="EW83" i="65"/>
  <c r="D84" i="65"/>
  <c r="FB83" i="65"/>
  <c r="FK83" i="65"/>
  <c r="FR83" i="65"/>
  <c r="BO82" i="65"/>
  <c r="BT82" i="65"/>
  <c r="FE79" i="65"/>
  <c r="FG78" i="65" l="1"/>
  <c r="FG79" i="65"/>
  <c r="EF80" i="65"/>
  <c r="EK80" i="65"/>
  <c r="EU80" i="65" s="1"/>
  <c r="CP81" i="65"/>
  <c r="CK81" i="65"/>
  <c r="CF81" i="65"/>
  <c r="CW81" i="65"/>
  <c r="DG81" i="65" s="1"/>
  <c r="DB81" i="65"/>
  <c r="DL81" i="65" s="1"/>
  <c r="AS80" i="65"/>
  <c r="BC80" i="65"/>
  <c r="AX80" i="65"/>
  <c r="ES81" i="65"/>
  <c r="EN81" i="65"/>
  <c r="BD80" i="65"/>
  <c r="BN80" i="65" s="1"/>
  <c r="BI80" i="65"/>
  <c r="BS80" i="65" s="1"/>
  <c r="ED82" i="65"/>
  <c r="EI82" i="65"/>
  <c r="AA83" i="65"/>
  <c r="CC83" i="65" s="1"/>
  <c r="AF83" i="65"/>
  <c r="AQ81" i="65"/>
  <c r="AV81" i="65"/>
  <c r="BA81" i="65"/>
  <c r="CW82" i="65"/>
  <c r="DG82" i="65" s="1"/>
  <c r="DB82" i="65"/>
  <c r="DL82" i="65" s="1"/>
  <c r="EN82" i="65"/>
  <c r="ES82" i="65"/>
  <c r="FU83" i="65"/>
  <c r="FT83" i="65"/>
  <c r="FS83" i="65"/>
  <c r="AR81" i="65"/>
  <c r="BB81" i="65"/>
  <c r="AW81" i="65"/>
  <c r="DW81" i="65"/>
  <c r="AJ81" i="65"/>
  <c r="DR81" i="65"/>
  <c r="AB83" i="65"/>
  <c r="CD83" i="65" s="1"/>
  <c r="AG83" i="65"/>
  <c r="CN82" i="65"/>
  <c r="CS82" i="65"/>
  <c r="CI82" i="65"/>
  <c r="AH83" i="65"/>
  <c r="AC83" i="65"/>
  <c r="CE83" i="65" s="1"/>
  <c r="DZ82" i="65"/>
  <c r="EO82" i="65" s="1"/>
  <c r="AM82" i="65"/>
  <c r="DU82" i="65"/>
  <c r="EI81" i="65"/>
  <c r="FC81" i="65" s="1"/>
  <c r="ED81" i="65"/>
  <c r="EX81" i="65" s="1"/>
  <c r="FN83" i="65"/>
  <c r="FL83" i="65"/>
  <c r="FM83" i="65"/>
  <c r="BG80" i="65"/>
  <c r="BQ80" i="65" s="1"/>
  <c r="BL80" i="65"/>
  <c r="BV80" i="65" s="1"/>
  <c r="CX81" i="65"/>
  <c r="DH81" i="65" s="1"/>
  <c r="DC81" i="65"/>
  <c r="DM81" i="65" s="1"/>
  <c r="CY80" i="65"/>
  <c r="DD80" i="65"/>
  <c r="EA81" i="65"/>
  <c r="EP81" i="65" s="1"/>
  <c r="DV81" i="65"/>
  <c r="AN81" i="65"/>
  <c r="BF80" i="65"/>
  <c r="BP80" i="65" s="1"/>
  <c r="BK80" i="65"/>
  <c r="BU80" i="65" s="1"/>
  <c r="BI79" i="65"/>
  <c r="BS79" i="65" s="1"/>
  <c r="BY79" i="65" s="1"/>
  <c r="BD79" i="65"/>
  <c r="BN79" i="65" s="1"/>
  <c r="BX79" i="65" s="1"/>
  <c r="AQ82" i="65"/>
  <c r="BA82" i="65"/>
  <c r="AV82" i="65"/>
  <c r="EE81" i="65"/>
  <c r="EY81" i="65" s="1"/>
  <c r="EJ81" i="65"/>
  <c r="ET81" i="65" s="1"/>
  <c r="AC82" i="65"/>
  <c r="CE82" i="65" s="1"/>
  <c r="AH82" i="65"/>
  <c r="Y82" i="65"/>
  <c r="CA82" i="65" s="1"/>
  <c r="AD82" i="65"/>
  <c r="CJ81" i="65"/>
  <c r="CT81" i="65"/>
  <c r="CO81" i="65"/>
  <c r="BY78" i="65"/>
  <c r="BX78" i="65"/>
  <c r="T83" i="65"/>
  <c r="W84" i="65"/>
  <c r="V84" i="65"/>
  <c r="EZ80" i="65"/>
  <c r="FR84" i="65"/>
  <c r="FK84" i="65"/>
  <c r="EW84" i="65"/>
  <c r="FB84" i="65"/>
  <c r="S84" i="65"/>
  <c r="N84" i="65"/>
  <c r="J84" i="65"/>
  <c r="O84" i="65"/>
  <c r="DN80" i="65"/>
  <c r="DP80" i="65" s="1"/>
  <c r="DI80" i="65"/>
  <c r="DO80" i="65" s="1"/>
  <c r="DK83" i="65"/>
  <c r="DF83" i="65"/>
  <c r="BO83" i="65"/>
  <c r="BT83" i="65"/>
  <c r="EV80" i="65"/>
  <c r="FA80" i="65"/>
  <c r="X84" i="65" l="1"/>
  <c r="FF80" i="65"/>
  <c r="BG81" i="65"/>
  <c r="BL81" i="65"/>
  <c r="BV81" i="65" s="1"/>
  <c r="EJ82" i="65"/>
  <c r="ET82" i="65" s="1"/>
  <c r="EE82" i="65"/>
  <c r="EY82" i="65" s="1"/>
  <c r="AS81" i="65"/>
  <c r="BC81" i="65"/>
  <c r="AX81" i="65"/>
  <c r="EK81" i="65"/>
  <c r="EU81" i="65" s="1"/>
  <c r="EF81" i="65"/>
  <c r="EZ81" i="65" s="1"/>
  <c r="DR82" i="65"/>
  <c r="DW82" i="65"/>
  <c r="AJ82" i="65"/>
  <c r="AR82" i="65"/>
  <c r="BB82" i="65"/>
  <c r="AW82" i="65"/>
  <c r="EA83" i="65"/>
  <c r="EP83" i="65" s="1"/>
  <c r="AN83" i="65"/>
  <c r="DV83" i="65"/>
  <c r="DD81" i="65"/>
  <c r="DN81" i="65" s="1"/>
  <c r="CY81" i="65"/>
  <c r="DI81" i="65" s="1"/>
  <c r="CZ81" i="65"/>
  <c r="DJ81" i="65" s="1"/>
  <c r="CU81" i="65"/>
  <c r="DE81" i="65" s="1"/>
  <c r="CT83" i="65"/>
  <c r="CO83" i="65"/>
  <c r="CJ83" i="65"/>
  <c r="AH84" i="65"/>
  <c r="AC84" i="65"/>
  <c r="CE84" i="65" s="1"/>
  <c r="CO82" i="65"/>
  <c r="CJ82" i="65"/>
  <c r="CT82" i="65"/>
  <c r="DU83" i="65"/>
  <c r="AM83" i="65"/>
  <c r="DZ83" i="65"/>
  <c r="EO83" i="65" s="1"/>
  <c r="DC82" i="65"/>
  <c r="DM82" i="65" s="1"/>
  <c r="CX82" i="65"/>
  <c r="DH82" i="65" s="1"/>
  <c r="CN83" i="65"/>
  <c r="CI83" i="65"/>
  <c r="CS83" i="65"/>
  <c r="BK81" i="65"/>
  <c r="BU81" i="65" s="1"/>
  <c r="BF81" i="65"/>
  <c r="BP81" i="65" s="1"/>
  <c r="CK82" i="65"/>
  <c r="CP82" i="65"/>
  <c r="CF82" i="65"/>
  <c r="EG81" i="65"/>
  <c r="EB81" i="65"/>
  <c r="DY83" i="65"/>
  <c r="DT83" i="65"/>
  <c r="AL83" i="65"/>
  <c r="AN82" i="65"/>
  <c r="EA82" i="65"/>
  <c r="EP82" i="65" s="1"/>
  <c r="DV82" i="65"/>
  <c r="AO81" i="65"/>
  <c r="AT81" i="65"/>
  <c r="AY81" i="65"/>
  <c r="CH83" i="65"/>
  <c r="CR83" i="65"/>
  <c r="CM83" i="65"/>
  <c r="BM80" i="65"/>
  <c r="BW80" i="65" s="1"/>
  <c r="BY80" i="65" s="1"/>
  <c r="BH80" i="65"/>
  <c r="BR80" i="65" s="1"/>
  <c r="BX80" i="65" s="1"/>
  <c r="AD83" i="65"/>
  <c r="Y83" i="65"/>
  <c r="CA83" i="65" s="1"/>
  <c r="EQ81" i="65"/>
  <c r="EL81" i="65"/>
  <c r="AA84" i="65"/>
  <c r="CC84" i="65" s="1"/>
  <c r="AF84" i="65"/>
  <c r="AG84" i="65"/>
  <c r="AB84" i="65"/>
  <c r="CD84" i="65" s="1"/>
  <c r="FL84" i="65"/>
  <c r="FN84" i="65"/>
  <c r="FM84" i="65"/>
  <c r="FU84" i="65"/>
  <c r="FT84" i="65"/>
  <c r="FS84" i="65"/>
  <c r="BK82" i="65"/>
  <c r="BU82" i="65" s="1"/>
  <c r="BF82" i="65"/>
  <c r="BP82" i="65" s="1"/>
  <c r="FE80" i="65"/>
  <c r="FG80" i="65" s="1"/>
  <c r="DK84" i="65"/>
  <c r="DF84" i="65"/>
  <c r="BQ81" i="65"/>
  <c r="FC82" i="65"/>
  <c r="BO84" i="65"/>
  <c r="BT84" i="65"/>
  <c r="T84" i="65"/>
  <c r="FD82" i="65"/>
  <c r="EX82" i="65"/>
  <c r="FD81" i="65"/>
  <c r="FA81" i="65" l="1"/>
  <c r="EV81" i="65"/>
  <c r="FF81" i="65" s="1"/>
  <c r="DO81" i="65"/>
  <c r="EE83" i="65"/>
  <c r="EJ83" i="65"/>
  <c r="ET83" i="65" s="1"/>
  <c r="DD82" i="65"/>
  <c r="DN82" i="65" s="1"/>
  <c r="CY82" i="65"/>
  <c r="DI82" i="65" s="1"/>
  <c r="BL82" i="65"/>
  <c r="BV82" i="65" s="1"/>
  <c r="BG82" i="65"/>
  <c r="BQ82" i="65" s="1"/>
  <c r="EI83" i="65"/>
  <c r="ED83" i="65"/>
  <c r="CO84" i="65"/>
  <c r="CJ84" i="65"/>
  <c r="CT84" i="65"/>
  <c r="Y84" i="65"/>
  <c r="CA84" i="65" s="1"/>
  <c r="AD84" i="65"/>
  <c r="DB83" i="65"/>
  <c r="DL83" i="65" s="1"/>
  <c r="CW83" i="65"/>
  <c r="DW83" i="65"/>
  <c r="DR83" i="65"/>
  <c r="AJ83" i="65"/>
  <c r="CF83" i="65"/>
  <c r="CP83" i="65"/>
  <c r="CK83" i="65"/>
  <c r="CX83" i="65"/>
  <c r="DC83" i="65"/>
  <c r="DM83" i="65" s="1"/>
  <c r="BM81" i="65"/>
  <c r="BW81" i="65" s="1"/>
  <c r="BH81" i="65"/>
  <c r="BR81" i="65" s="1"/>
  <c r="EQ82" i="65"/>
  <c r="EL82" i="65"/>
  <c r="BD81" i="65"/>
  <c r="BN81" i="65" s="1"/>
  <c r="BI81" i="65"/>
  <c r="BS81" i="65" s="1"/>
  <c r="DV84" i="65"/>
  <c r="EA84" i="65"/>
  <c r="EP84" i="65" s="1"/>
  <c r="AN84" i="65"/>
  <c r="CS84" i="65"/>
  <c r="CI84" i="65"/>
  <c r="CN84" i="65"/>
  <c r="EK82" i="65"/>
  <c r="EU82" i="65" s="1"/>
  <c r="EF82" i="65"/>
  <c r="EZ82" i="65" s="1"/>
  <c r="EN83" i="65"/>
  <c r="ES83" i="65"/>
  <c r="CU82" i="65"/>
  <c r="DE82" i="65" s="1"/>
  <c r="DO82" i="65" s="1"/>
  <c r="CZ82" i="65"/>
  <c r="DJ82" i="65" s="1"/>
  <c r="DP81" i="65"/>
  <c r="DZ84" i="65"/>
  <c r="EO84" i="65" s="1"/>
  <c r="AM84" i="65"/>
  <c r="DU84" i="65"/>
  <c r="EK83" i="65"/>
  <c r="EU83" i="65" s="1"/>
  <c r="EF83" i="65"/>
  <c r="EG82" i="65"/>
  <c r="EB82" i="65"/>
  <c r="AL84" i="65"/>
  <c r="DY84" i="65"/>
  <c r="DT84" i="65"/>
  <c r="AS82" i="65"/>
  <c r="AX82" i="65"/>
  <c r="BC82" i="65"/>
  <c r="AS83" i="65"/>
  <c r="BC83" i="65"/>
  <c r="AX83" i="65"/>
  <c r="AO82" i="65"/>
  <c r="AY82" i="65"/>
  <c r="AT82" i="65"/>
  <c r="DD83" i="65"/>
  <c r="DN83" i="65" s="1"/>
  <c r="CY83" i="65"/>
  <c r="CM84" i="65"/>
  <c r="CH84" i="65"/>
  <c r="CR84" i="65"/>
  <c r="AQ83" i="65"/>
  <c r="BA83" i="65"/>
  <c r="AV83" i="65"/>
  <c r="AR83" i="65"/>
  <c r="BB83" i="65"/>
  <c r="AW83" i="65"/>
  <c r="DG83" i="65"/>
  <c r="EZ83" i="65"/>
  <c r="DH83" i="65"/>
  <c r="EY83" i="65"/>
  <c r="DI83" i="65"/>
  <c r="FE81" i="65"/>
  <c r="FG81" i="65" s="1"/>
  <c r="DP82" i="65" l="1"/>
  <c r="CK84" i="65"/>
  <c r="CF84" i="65"/>
  <c r="CP84" i="65"/>
  <c r="EF84" i="65"/>
  <c r="EK84" i="65"/>
  <c r="EU84" i="65" s="1"/>
  <c r="AR84" i="65"/>
  <c r="AW84" i="65"/>
  <c r="BB84" i="65"/>
  <c r="BY81" i="65"/>
  <c r="DR84" i="65"/>
  <c r="AJ84" i="65"/>
  <c r="DW84" i="65"/>
  <c r="BH82" i="65"/>
  <c r="BR82" i="65" s="1"/>
  <c r="BM82" i="65"/>
  <c r="BW82" i="65" s="1"/>
  <c r="BM83" i="65"/>
  <c r="BW83" i="65" s="1"/>
  <c r="BH83" i="65"/>
  <c r="BL83" i="65"/>
  <c r="BV83" i="65" s="1"/>
  <c r="BG83" i="65"/>
  <c r="BQ83" i="65" s="1"/>
  <c r="EN84" i="65"/>
  <c r="ES84" i="65"/>
  <c r="CU83" i="65"/>
  <c r="DE83" i="65" s="1"/>
  <c r="DO83" i="65" s="1"/>
  <c r="CZ83" i="65"/>
  <c r="DJ83" i="65" s="1"/>
  <c r="DP83" i="65" s="1"/>
  <c r="EE84" i="65"/>
  <c r="EY84" i="65" s="1"/>
  <c r="EJ84" i="65"/>
  <c r="ET84" i="65" s="1"/>
  <c r="AQ84" i="65"/>
  <c r="AV84" i="65"/>
  <c r="BA84" i="65"/>
  <c r="DC84" i="65"/>
  <c r="DM84" i="65" s="1"/>
  <c r="CX84" i="65"/>
  <c r="DH84" i="65" s="1"/>
  <c r="AO83" i="65"/>
  <c r="AY83" i="65"/>
  <c r="AT83" i="65"/>
  <c r="BD82" i="65"/>
  <c r="BI82" i="65"/>
  <c r="BK83" i="65"/>
  <c r="BU83" i="65" s="1"/>
  <c r="BF83" i="65"/>
  <c r="BP83" i="65" s="1"/>
  <c r="DB84" i="65"/>
  <c r="DL84" i="65" s="1"/>
  <c r="CW84" i="65"/>
  <c r="DG84" i="65" s="1"/>
  <c r="EG83" i="65"/>
  <c r="EB83" i="65"/>
  <c r="CY84" i="65"/>
  <c r="DI84" i="65" s="1"/>
  <c r="DD84" i="65"/>
  <c r="DN84" i="65" s="1"/>
  <c r="AS84" i="65"/>
  <c r="AX84" i="65"/>
  <c r="BC84" i="65"/>
  <c r="EQ83" i="65"/>
  <c r="EL83" i="65"/>
  <c r="BX81" i="65"/>
  <c r="EI84" i="65"/>
  <c r="ED84" i="65"/>
  <c r="FE83" i="65"/>
  <c r="BN82" i="65"/>
  <c r="BS82" i="65"/>
  <c r="EX84" i="65"/>
  <c r="FC83" i="65"/>
  <c r="EZ84" i="65"/>
  <c r="EV82" i="65"/>
  <c r="FF82" i="65" s="1"/>
  <c r="FE82" i="65"/>
  <c r="FA82" i="65"/>
  <c r="FG82" i="65" s="1"/>
  <c r="BR83" i="65"/>
  <c r="EX83" i="65"/>
  <c r="FD83" i="65"/>
  <c r="FA83" i="65" l="1"/>
  <c r="FG83" i="65" s="1"/>
  <c r="EV83" i="65"/>
  <c r="FF83" i="65" s="1"/>
  <c r="FC84" i="65"/>
  <c r="EB84" i="65"/>
  <c r="EG84" i="65"/>
  <c r="BF84" i="65"/>
  <c r="BP84" i="65" s="1"/>
  <c r="BK84" i="65"/>
  <c r="BU84" i="65" s="1"/>
  <c r="BL84" i="65"/>
  <c r="BV84" i="65" s="1"/>
  <c r="BG84" i="65"/>
  <c r="BQ84" i="65" s="1"/>
  <c r="BM84" i="65"/>
  <c r="BH84" i="65"/>
  <c r="FD84" i="65"/>
  <c r="CU84" i="65"/>
  <c r="DE84" i="65" s="1"/>
  <c r="DO84" i="65" s="1"/>
  <c r="CZ84" i="65"/>
  <c r="DJ84" i="65" s="1"/>
  <c r="DP84" i="65" s="1"/>
  <c r="AO84" i="65"/>
  <c r="AY84" i="65"/>
  <c r="AT84" i="65"/>
  <c r="EL84" i="65"/>
  <c r="EQ84" i="65"/>
  <c r="BI83" i="65"/>
  <c r="BS83" i="65" s="1"/>
  <c r="BD83" i="65"/>
  <c r="BN83" i="65" s="1"/>
  <c r="BY82" i="65"/>
  <c r="BX82" i="65"/>
  <c r="BY83" i="65"/>
  <c r="BX83" i="65"/>
  <c r="FA84" i="65"/>
  <c r="EV84" i="65"/>
  <c r="FF84" i="65" s="1"/>
  <c r="BW84" i="65"/>
  <c r="BR84" i="65"/>
  <c r="FE84" i="65"/>
  <c r="FG84" i="65" l="1"/>
  <c r="BI84" i="65"/>
  <c r="BD84" i="65"/>
  <c r="BN84" i="65" s="1"/>
  <c r="BX84" i="65" s="1"/>
  <c r="BS84" i="65"/>
  <c r="BY84" i="65" s="1"/>
  <c r="H22" i="57" l="1"/>
  <c r="P7" i="54"/>
  <c r="N7" i="54"/>
  <c r="O7" i="54"/>
  <c r="M7" i="54"/>
  <c r="P8" i="54" l="1"/>
  <c r="P9" i="54"/>
  <c r="P10" i="54"/>
  <c r="P11" i="54"/>
  <c r="P12" i="54"/>
  <c r="P13" i="54"/>
  <c r="P14" i="54"/>
  <c r="P15" i="54"/>
  <c r="P16" i="54"/>
  <c r="P17" i="54"/>
  <c r="P18" i="54"/>
  <c r="P6" i="54"/>
  <c r="X6" i="54" s="1"/>
  <c r="Z6" i="54" s="1"/>
  <c r="N8" i="54"/>
  <c r="N9" i="54"/>
  <c r="N10" i="54"/>
  <c r="N11" i="54"/>
  <c r="N12" i="54"/>
  <c r="N13" i="54"/>
  <c r="N14" i="54"/>
  <c r="N15" i="54"/>
  <c r="N16" i="54"/>
  <c r="N17" i="54"/>
  <c r="N18" i="54"/>
  <c r="N6" i="54"/>
  <c r="M6" i="54"/>
  <c r="O8" i="54"/>
  <c r="O9" i="54"/>
  <c r="O10" i="54"/>
  <c r="O11" i="54"/>
  <c r="O12" i="54"/>
  <c r="O13" i="54"/>
  <c r="O14" i="54"/>
  <c r="O15" i="54"/>
  <c r="O16" i="54"/>
  <c r="O17" i="54"/>
  <c r="O18" i="54"/>
  <c r="O6" i="54"/>
  <c r="W6" i="54" s="1"/>
  <c r="Y6" i="54" s="1"/>
  <c r="M8" i="54"/>
  <c r="M9" i="54"/>
  <c r="M10" i="54"/>
  <c r="M11" i="54"/>
  <c r="M12" i="54"/>
  <c r="M13" i="54"/>
  <c r="M14" i="54"/>
  <c r="M15" i="54"/>
  <c r="M16" i="54"/>
  <c r="M17" i="54"/>
  <c r="M18" i="54"/>
  <c r="H6" i="54"/>
  <c r="H12" i="54"/>
  <c r="H9" i="54"/>
  <c r="H8" i="54"/>
  <c r="H7" i="54"/>
  <c r="I20" i="20"/>
  <c r="H11" i="35"/>
  <c r="I30" i="35" s="1"/>
  <c r="B9" i="46"/>
  <c r="B10" i="46"/>
  <c r="B11" i="46"/>
  <c r="B8" i="46"/>
  <c r="I31" i="35" l="1"/>
  <c r="L31" i="35" s="1"/>
  <c r="I32" i="35"/>
  <c r="F22" i="20"/>
  <c r="S6" i="54"/>
  <c r="U6" i="54" s="1"/>
  <c r="L30" i="35"/>
  <c r="L32" i="35" s="1"/>
  <c r="C30" i="35"/>
  <c r="H14" i="35"/>
  <c r="J22" i="20" l="1"/>
  <c r="D22" i="20"/>
  <c r="I22" i="57"/>
  <c r="H24" i="57"/>
  <c r="H23" i="57"/>
  <c r="B7" i="56"/>
  <c r="X12" i="54"/>
  <c r="Z12" i="54" s="1"/>
  <c r="X13" i="54"/>
  <c r="Z13" i="54" s="1"/>
  <c r="T12" i="54"/>
  <c r="X10" i="54"/>
  <c r="Z10" i="54" s="1"/>
  <c r="X11" i="54"/>
  <c r="Z11" i="54" s="1"/>
  <c r="X14" i="54"/>
  <c r="Z14" i="54" s="1"/>
  <c r="X15" i="54"/>
  <c r="Z15" i="54" s="1"/>
  <c r="X16" i="54"/>
  <c r="Z16" i="54" s="1"/>
  <c r="W17" i="54"/>
  <c r="Y17" i="54" s="1"/>
  <c r="W18" i="54"/>
  <c r="Y18" i="54" s="1"/>
  <c r="X8" i="54"/>
  <c r="Z8" i="54" s="1"/>
  <c r="W9" i="54"/>
  <c r="Y9" i="54" s="1"/>
  <c r="X7" i="54"/>
  <c r="Z7" i="54" s="1"/>
  <c r="S7" i="54"/>
  <c r="U7" i="54" s="1"/>
  <c r="B7" i="45"/>
  <c r="C7" i="45"/>
  <c r="C15" i="56"/>
  <c r="C16" i="56" s="1"/>
  <c r="C17" i="56" s="1"/>
  <c r="C18" i="56" s="1"/>
  <c r="C19" i="56" s="1"/>
  <c r="C20" i="56" s="1"/>
  <c r="C21" i="56" s="1"/>
  <c r="C22" i="56" s="1"/>
  <c r="C23" i="56" s="1"/>
  <c r="C24" i="56" s="1"/>
  <c r="C25" i="56" s="1"/>
  <c r="C26" i="56" s="1"/>
  <c r="C27" i="56" s="1"/>
  <c r="C28" i="56" s="1"/>
  <c r="C29" i="56" s="1"/>
  <c r="C30" i="56" s="1"/>
  <c r="C31" i="56" s="1"/>
  <c r="C32" i="56" s="1"/>
  <c r="C33" i="56" s="1"/>
  <c r="B6" i="56"/>
  <c r="D14" i="56" s="1"/>
  <c r="C5" i="56"/>
  <c r="B5" i="56"/>
  <c r="C4" i="56"/>
  <c r="B4" i="56"/>
  <c r="T6" i="54"/>
  <c r="V6" i="54" s="1"/>
  <c r="AV8" i="35"/>
  <c r="AX8" i="35"/>
  <c r="AZ8" i="35"/>
  <c r="BA8" i="35" s="1"/>
  <c r="D13" i="35"/>
  <c r="I24" i="57" l="1"/>
  <c r="H25" i="57"/>
  <c r="I25" i="57" s="1"/>
  <c r="I23" i="57"/>
  <c r="F11" i="35" s="1"/>
  <c r="D30" i="35" s="1"/>
  <c r="W15" i="54"/>
  <c r="Y15" i="54" s="1"/>
  <c r="W12" i="54"/>
  <c r="Y12" i="54" s="1"/>
  <c r="W8" i="54"/>
  <c r="Y8" i="54" s="1"/>
  <c r="X9" i="54"/>
  <c r="Z9" i="54" s="1"/>
  <c r="X18" i="54"/>
  <c r="Z18" i="54" s="1"/>
  <c r="T10" i="54"/>
  <c r="V10" i="54" s="1"/>
  <c r="T9" i="54"/>
  <c r="V9" i="54" s="1"/>
  <c r="T8" i="54"/>
  <c r="V8" i="54" s="1"/>
  <c r="W7" i="54"/>
  <c r="Y7" i="54" s="1"/>
  <c r="X17" i="54"/>
  <c r="Z17" i="54" s="1"/>
  <c r="W16" i="54"/>
  <c r="Y16" i="54" s="1"/>
  <c r="W14" i="54"/>
  <c r="Y14" i="54" s="1"/>
  <c r="W13" i="54"/>
  <c r="Y13" i="54" s="1"/>
  <c r="W11" i="54"/>
  <c r="Y11" i="54" s="1"/>
  <c r="W10" i="54"/>
  <c r="Y10" i="54" s="1"/>
  <c r="T7" i="54"/>
  <c r="V7" i="54" s="1"/>
  <c r="D15" i="56"/>
  <c r="B6" i="20"/>
  <c r="D21" i="35" l="1"/>
  <c r="G30" i="35"/>
  <c r="D31" i="35"/>
  <c r="D32" i="35" s="1"/>
  <c r="D23" i="35" s="1"/>
  <c r="D20" i="20"/>
  <c r="F20" i="20" s="1"/>
  <c r="J20" i="20" s="1"/>
  <c r="F12" i="35"/>
  <c r="F14" i="35" s="1"/>
  <c r="D11" i="35"/>
  <c r="J14" i="35"/>
  <c r="S11" i="54"/>
  <c r="U11" i="54" s="1"/>
  <c r="Z19" i="54"/>
  <c r="S10" i="54"/>
  <c r="U10" i="54" s="1"/>
  <c r="S9" i="54"/>
  <c r="U9" i="54" s="1"/>
  <c r="S8" i="54"/>
  <c r="U8" i="54" s="1"/>
  <c r="S12" i="54"/>
  <c r="U12" i="54" s="1"/>
  <c r="Y19" i="54"/>
  <c r="T11" i="54"/>
  <c r="V11" i="54" s="1"/>
  <c r="D16" i="56"/>
  <c r="D12" i="35" l="1"/>
  <c r="E29" i="35"/>
  <c r="G29" i="35"/>
  <c r="G20" i="35" s="1"/>
  <c r="E20" i="35"/>
  <c r="E32" i="35"/>
  <c r="E23" i="35" s="1"/>
  <c r="D22" i="35"/>
  <c r="G31" i="35"/>
  <c r="G22" i="35" s="1"/>
  <c r="D11" i="44"/>
  <c r="I24" i="44" s="1"/>
  <c r="D10" i="44"/>
  <c r="H24" i="44" s="1"/>
  <c r="Q30" i="35"/>
  <c r="Q32" i="35" s="1"/>
  <c r="D14" i="35"/>
  <c r="S13" i="54"/>
  <c r="U13" i="54" s="1"/>
  <c r="V12" i="54"/>
  <c r="D17" i="56"/>
  <c r="G32" i="35" l="1"/>
  <c r="G23" i="35"/>
  <c r="G21" i="35"/>
  <c r="S14" i="54"/>
  <c r="U14" i="54" s="1"/>
  <c r="T13" i="54"/>
  <c r="V13" i="54" s="1"/>
  <c r="D18" i="56"/>
  <c r="S15" i="54" l="1"/>
  <c r="U15" i="54" s="1"/>
  <c r="T14" i="54"/>
  <c r="V14" i="54" s="1"/>
  <c r="D19" i="56"/>
  <c r="S16" i="54" l="1"/>
  <c r="U16" i="54" s="1"/>
  <c r="T15" i="54"/>
  <c r="V15" i="54" s="1"/>
  <c r="D20" i="56"/>
  <c r="S18" i="54" l="1"/>
  <c r="U18" i="54" s="1"/>
  <c r="S17" i="54"/>
  <c r="U17" i="54" s="1"/>
  <c r="T16" i="54"/>
  <c r="V16" i="54" s="1"/>
  <c r="D21" i="56"/>
  <c r="B14" i="46"/>
  <c r="U19" i="54" l="1"/>
  <c r="C10" i="44" s="1"/>
  <c r="T18" i="54"/>
  <c r="V18" i="54" s="1"/>
  <c r="T17" i="54"/>
  <c r="V17" i="54" s="1"/>
  <c r="D22" i="56"/>
  <c r="V19" i="54" l="1"/>
  <c r="C11" i="44" s="1"/>
  <c r="D23" i="56"/>
  <c r="B6" i="45"/>
  <c r="B8" i="20"/>
  <c r="D24" i="56" l="1"/>
  <c r="C4" i="44"/>
  <c r="C4" i="43"/>
  <c r="D25" i="56" l="1"/>
  <c r="C8" i="45"/>
  <c r="D26" i="56" l="1"/>
  <c r="D27" i="56" l="1"/>
  <c r="B25" i="46"/>
  <c r="B26" i="46" s="1"/>
  <c r="B7" i="46"/>
  <c r="C24" i="46" s="1"/>
  <c r="C51" i="46" s="1"/>
  <c r="E51" i="46" s="1"/>
  <c r="C7" i="46"/>
  <c r="B6" i="46"/>
  <c r="C6" i="46"/>
  <c r="B5" i="46"/>
  <c r="C5" i="46"/>
  <c r="B4" i="46"/>
  <c r="C4" i="46"/>
  <c r="C23" i="45"/>
  <c r="C24" i="45" s="1"/>
  <c r="C25" i="45" s="1"/>
  <c r="C26" i="45" s="1"/>
  <c r="C27" i="45" s="1"/>
  <c r="C28" i="45" s="1"/>
  <c r="C29" i="45" s="1"/>
  <c r="C30" i="45" s="1"/>
  <c r="C31" i="45" s="1"/>
  <c r="C32" i="45" s="1"/>
  <c r="C33" i="45" s="1"/>
  <c r="C34" i="45" s="1"/>
  <c r="C35" i="45" s="1"/>
  <c r="C36" i="45" s="1"/>
  <c r="C37" i="45" s="1"/>
  <c r="C38" i="45" s="1"/>
  <c r="C39" i="45" s="1"/>
  <c r="C40" i="45" s="1"/>
  <c r="C41" i="45" s="1"/>
  <c r="D22" i="45"/>
  <c r="B8" i="45"/>
  <c r="B5" i="45"/>
  <c r="C5" i="45"/>
  <c r="B4" i="45"/>
  <c r="C4" i="45"/>
  <c r="D24" i="44"/>
  <c r="V24" i="44" s="1"/>
  <c r="C25" i="44"/>
  <c r="C26" i="44" s="1"/>
  <c r="C27" i="44" s="1"/>
  <c r="C28" i="44" s="1"/>
  <c r="C29" i="44" s="1"/>
  <c r="C30" i="44" s="1"/>
  <c r="C31" i="44" s="1"/>
  <c r="C32" i="44" s="1"/>
  <c r="C33" i="44" s="1"/>
  <c r="C34" i="44" s="1"/>
  <c r="C35" i="44" s="1"/>
  <c r="C36" i="44" s="1"/>
  <c r="C37" i="44" s="1"/>
  <c r="C38" i="44" s="1"/>
  <c r="C39" i="44" s="1"/>
  <c r="C40" i="44" s="1"/>
  <c r="C41" i="44" s="1"/>
  <c r="C42" i="44" s="1"/>
  <c r="C43" i="44" s="1"/>
  <c r="AZ1059" i="43"/>
  <c r="BA1059" i="43" s="1"/>
  <c r="AX1059" i="43"/>
  <c r="AV1059" i="43"/>
  <c r="AZ1058" i="43"/>
  <c r="BA1058" i="43" s="1"/>
  <c r="AX1058" i="43"/>
  <c r="AV1058" i="43"/>
  <c r="AZ1057" i="43"/>
  <c r="BA1057" i="43" s="1"/>
  <c r="AX1057" i="43"/>
  <c r="AV1057" i="43"/>
  <c r="AZ1056" i="43"/>
  <c r="BA1056" i="43" s="1"/>
  <c r="AX1056" i="43"/>
  <c r="AV1056" i="43"/>
  <c r="AZ1055" i="43"/>
  <c r="BA1055" i="43" s="1"/>
  <c r="AX1055" i="43"/>
  <c r="AV1055" i="43"/>
  <c r="AZ1054" i="43"/>
  <c r="BA1054" i="43" s="1"/>
  <c r="AX1054" i="43"/>
  <c r="AV1054" i="43"/>
  <c r="AZ1053" i="43"/>
  <c r="BA1053" i="43" s="1"/>
  <c r="AX1053" i="43"/>
  <c r="AV1053" i="43"/>
  <c r="AZ1052" i="43"/>
  <c r="BA1052" i="43" s="1"/>
  <c r="AX1052" i="43"/>
  <c r="AV1052" i="43"/>
  <c r="AZ1051" i="43"/>
  <c r="BA1051" i="43" s="1"/>
  <c r="AX1051" i="43"/>
  <c r="AV1051" i="43"/>
  <c r="AZ1050" i="43"/>
  <c r="BA1050" i="43" s="1"/>
  <c r="AX1050" i="43"/>
  <c r="AV1050" i="43"/>
  <c r="AZ1049" i="43"/>
  <c r="BA1049" i="43" s="1"/>
  <c r="AX1049" i="43"/>
  <c r="AV1049" i="43"/>
  <c r="AZ1048" i="43"/>
  <c r="BA1048" i="43" s="1"/>
  <c r="AX1048" i="43"/>
  <c r="AV1048" i="43"/>
  <c r="AZ1047" i="43"/>
  <c r="BA1047" i="43" s="1"/>
  <c r="AX1047" i="43"/>
  <c r="AV1047" i="43"/>
  <c r="AZ1046" i="43"/>
  <c r="BA1046" i="43" s="1"/>
  <c r="AX1046" i="43"/>
  <c r="AV1046" i="43"/>
  <c r="AZ1045" i="43"/>
  <c r="BA1045" i="43" s="1"/>
  <c r="AX1045" i="43"/>
  <c r="AV1045" i="43"/>
  <c r="AZ1044" i="43"/>
  <c r="BA1044" i="43" s="1"/>
  <c r="AX1044" i="43"/>
  <c r="AV1044" i="43"/>
  <c r="AZ1043" i="43"/>
  <c r="BA1043" i="43" s="1"/>
  <c r="AX1043" i="43"/>
  <c r="AV1043" i="43"/>
  <c r="AZ1042" i="43"/>
  <c r="BA1042" i="43" s="1"/>
  <c r="AX1042" i="43"/>
  <c r="AV1042" i="43"/>
  <c r="AZ1041" i="43"/>
  <c r="BA1041" i="43" s="1"/>
  <c r="AX1041" i="43"/>
  <c r="AV1041" i="43"/>
  <c r="AZ1040" i="43"/>
  <c r="BA1040" i="43" s="1"/>
  <c r="AX1040" i="43"/>
  <c r="AV1040" i="43"/>
  <c r="AZ1039" i="43"/>
  <c r="BA1039" i="43" s="1"/>
  <c r="AX1039" i="43"/>
  <c r="AV1039" i="43"/>
  <c r="AZ1038" i="43"/>
  <c r="BA1038" i="43" s="1"/>
  <c r="AX1038" i="43"/>
  <c r="AV1038" i="43"/>
  <c r="AZ1037" i="43"/>
  <c r="BA1037" i="43" s="1"/>
  <c r="AX1037" i="43"/>
  <c r="AV1037" i="43"/>
  <c r="AZ1036" i="43"/>
  <c r="BA1036" i="43" s="1"/>
  <c r="AX1036" i="43"/>
  <c r="AV1036" i="43"/>
  <c r="AZ1035" i="43"/>
  <c r="BA1035" i="43" s="1"/>
  <c r="AX1035" i="43"/>
  <c r="AV1035" i="43"/>
  <c r="AZ1034" i="43"/>
  <c r="BA1034" i="43" s="1"/>
  <c r="AX1034" i="43"/>
  <c r="AV1034" i="43"/>
  <c r="AZ1033" i="43"/>
  <c r="BA1033" i="43" s="1"/>
  <c r="AX1033" i="43"/>
  <c r="AV1033" i="43"/>
  <c r="AZ1032" i="43"/>
  <c r="BA1032" i="43" s="1"/>
  <c r="AX1032" i="43"/>
  <c r="AV1032" i="43"/>
  <c r="AZ1031" i="43"/>
  <c r="BA1031" i="43" s="1"/>
  <c r="AX1031" i="43"/>
  <c r="AV1031" i="43"/>
  <c r="AZ1030" i="43"/>
  <c r="BA1030" i="43" s="1"/>
  <c r="AX1030" i="43"/>
  <c r="AV1030" i="43"/>
  <c r="AZ1029" i="43"/>
  <c r="BA1029" i="43" s="1"/>
  <c r="AX1029" i="43"/>
  <c r="AV1029" i="43"/>
  <c r="AZ1028" i="43"/>
  <c r="BA1028" i="43" s="1"/>
  <c r="AX1028" i="43"/>
  <c r="AV1028" i="43"/>
  <c r="AZ1027" i="43"/>
  <c r="BA1027" i="43" s="1"/>
  <c r="AX1027" i="43"/>
  <c r="AV1027" i="43"/>
  <c r="AZ1026" i="43"/>
  <c r="BA1026" i="43" s="1"/>
  <c r="AX1026" i="43"/>
  <c r="AV1026" i="43"/>
  <c r="AZ1025" i="43"/>
  <c r="BA1025" i="43" s="1"/>
  <c r="AX1025" i="43"/>
  <c r="AV1025" i="43"/>
  <c r="AZ1024" i="43"/>
  <c r="BA1024" i="43" s="1"/>
  <c r="AX1024" i="43"/>
  <c r="AV1024" i="43"/>
  <c r="AZ1023" i="43"/>
  <c r="BA1023" i="43" s="1"/>
  <c r="AX1023" i="43"/>
  <c r="AV1023" i="43"/>
  <c r="AZ1022" i="43"/>
  <c r="BA1022" i="43" s="1"/>
  <c r="AX1022" i="43"/>
  <c r="AV1022" i="43"/>
  <c r="AZ1021" i="43"/>
  <c r="BA1021" i="43" s="1"/>
  <c r="AX1021" i="43"/>
  <c r="AV1021" i="43"/>
  <c r="AZ1020" i="43"/>
  <c r="BA1020" i="43" s="1"/>
  <c r="AX1020" i="43"/>
  <c r="AV1020" i="43"/>
  <c r="AZ1019" i="43"/>
  <c r="BA1019" i="43" s="1"/>
  <c r="AX1019" i="43"/>
  <c r="AV1019" i="43"/>
  <c r="AZ1018" i="43"/>
  <c r="BA1018" i="43" s="1"/>
  <c r="AX1018" i="43"/>
  <c r="AV1018" i="43"/>
  <c r="AZ1017" i="43"/>
  <c r="BA1017" i="43" s="1"/>
  <c r="AX1017" i="43"/>
  <c r="AV1017" i="43"/>
  <c r="AZ1016" i="43"/>
  <c r="BA1016" i="43" s="1"/>
  <c r="AX1016" i="43"/>
  <c r="AV1016" i="43"/>
  <c r="AZ1015" i="43"/>
  <c r="BA1015" i="43" s="1"/>
  <c r="AX1015" i="43"/>
  <c r="AV1015" i="43"/>
  <c r="AZ1014" i="43"/>
  <c r="BA1014" i="43" s="1"/>
  <c r="AX1014" i="43"/>
  <c r="AV1014" i="43"/>
  <c r="AZ1013" i="43"/>
  <c r="BA1013" i="43" s="1"/>
  <c r="AX1013" i="43"/>
  <c r="AV1013" i="43"/>
  <c r="AZ1012" i="43"/>
  <c r="BA1012" i="43" s="1"/>
  <c r="AX1012" i="43"/>
  <c r="AV1012" i="43"/>
  <c r="AZ1011" i="43"/>
  <c r="BA1011" i="43" s="1"/>
  <c r="AX1011" i="43"/>
  <c r="AV1011" i="43"/>
  <c r="AZ1010" i="43"/>
  <c r="BA1010" i="43" s="1"/>
  <c r="AX1010" i="43"/>
  <c r="AV1010" i="43"/>
  <c r="AZ1009" i="43"/>
  <c r="BA1009" i="43" s="1"/>
  <c r="AX1009" i="43"/>
  <c r="AV1009" i="43"/>
  <c r="AZ1008" i="43"/>
  <c r="BA1008" i="43" s="1"/>
  <c r="AX1008" i="43"/>
  <c r="AV1008" i="43"/>
  <c r="AZ1007" i="43"/>
  <c r="BA1007" i="43" s="1"/>
  <c r="AX1007" i="43"/>
  <c r="AV1007" i="43"/>
  <c r="AZ1006" i="43"/>
  <c r="BA1006" i="43" s="1"/>
  <c r="AX1006" i="43"/>
  <c r="AV1006" i="43"/>
  <c r="AZ1005" i="43"/>
  <c r="BA1005" i="43" s="1"/>
  <c r="AX1005" i="43"/>
  <c r="AV1005" i="43"/>
  <c r="AZ1004" i="43"/>
  <c r="BA1004" i="43" s="1"/>
  <c r="AX1004" i="43"/>
  <c r="AV1004" i="43"/>
  <c r="AZ1003" i="43"/>
  <c r="BA1003" i="43" s="1"/>
  <c r="AX1003" i="43"/>
  <c r="AV1003" i="43"/>
  <c r="AZ1002" i="43"/>
  <c r="BA1002" i="43" s="1"/>
  <c r="AX1002" i="43"/>
  <c r="AV1002" i="43"/>
  <c r="AZ1001" i="43"/>
  <c r="BA1001" i="43" s="1"/>
  <c r="AX1001" i="43"/>
  <c r="AV1001" i="43"/>
  <c r="AZ1000" i="43"/>
  <c r="BA1000" i="43" s="1"/>
  <c r="AX1000" i="43"/>
  <c r="AV1000" i="43"/>
  <c r="AZ999" i="43"/>
  <c r="BA999" i="43" s="1"/>
  <c r="AX999" i="43"/>
  <c r="AV999" i="43"/>
  <c r="AZ998" i="43"/>
  <c r="BA998" i="43" s="1"/>
  <c r="AX998" i="43"/>
  <c r="AV998" i="43"/>
  <c r="AZ997" i="43"/>
  <c r="BA997" i="43" s="1"/>
  <c r="AX997" i="43"/>
  <c r="AV997" i="43"/>
  <c r="AZ996" i="43"/>
  <c r="BA996" i="43" s="1"/>
  <c r="AX996" i="43"/>
  <c r="AV996" i="43"/>
  <c r="AZ995" i="43"/>
  <c r="BA995" i="43" s="1"/>
  <c r="AX995" i="43"/>
  <c r="AV995" i="43"/>
  <c r="AZ994" i="43"/>
  <c r="BA994" i="43" s="1"/>
  <c r="AX994" i="43"/>
  <c r="AV994" i="43"/>
  <c r="AZ993" i="43"/>
  <c r="BA993" i="43" s="1"/>
  <c r="AX993" i="43"/>
  <c r="AV993" i="43"/>
  <c r="AZ992" i="43"/>
  <c r="BA992" i="43" s="1"/>
  <c r="AX992" i="43"/>
  <c r="AV992" i="43"/>
  <c r="AZ991" i="43"/>
  <c r="BA991" i="43" s="1"/>
  <c r="AX991" i="43"/>
  <c r="AV991" i="43"/>
  <c r="AZ990" i="43"/>
  <c r="BA990" i="43" s="1"/>
  <c r="AX990" i="43"/>
  <c r="AV990" i="43"/>
  <c r="AZ989" i="43"/>
  <c r="BA989" i="43" s="1"/>
  <c r="AX989" i="43"/>
  <c r="AV989" i="43"/>
  <c r="AZ988" i="43"/>
  <c r="BA988" i="43" s="1"/>
  <c r="AX988" i="43"/>
  <c r="AV988" i="43"/>
  <c r="AZ987" i="43"/>
  <c r="BA987" i="43" s="1"/>
  <c r="AX987" i="43"/>
  <c r="AV987" i="43"/>
  <c r="AZ986" i="43"/>
  <c r="BA986" i="43" s="1"/>
  <c r="AX986" i="43"/>
  <c r="AV986" i="43"/>
  <c r="AZ985" i="43"/>
  <c r="BA985" i="43" s="1"/>
  <c r="AX985" i="43"/>
  <c r="AV985" i="43"/>
  <c r="AZ984" i="43"/>
  <c r="BA984" i="43" s="1"/>
  <c r="AX984" i="43"/>
  <c r="AV984" i="43"/>
  <c r="AZ983" i="43"/>
  <c r="BA983" i="43" s="1"/>
  <c r="AX983" i="43"/>
  <c r="AV983" i="43"/>
  <c r="AZ982" i="43"/>
  <c r="BA982" i="43" s="1"/>
  <c r="AX982" i="43"/>
  <c r="AV982" i="43"/>
  <c r="AZ981" i="43"/>
  <c r="BA981" i="43" s="1"/>
  <c r="AX981" i="43"/>
  <c r="AV981" i="43"/>
  <c r="AZ980" i="43"/>
  <c r="BA980" i="43" s="1"/>
  <c r="AX980" i="43"/>
  <c r="AV980" i="43"/>
  <c r="AZ979" i="43"/>
  <c r="BA979" i="43" s="1"/>
  <c r="AX979" i="43"/>
  <c r="AV979" i="43"/>
  <c r="AZ978" i="43"/>
  <c r="BA978" i="43" s="1"/>
  <c r="AX978" i="43"/>
  <c r="AV978" i="43"/>
  <c r="AZ977" i="43"/>
  <c r="BA977" i="43" s="1"/>
  <c r="AX977" i="43"/>
  <c r="AV977" i="43"/>
  <c r="AZ976" i="43"/>
  <c r="BA976" i="43" s="1"/>
  <c r="AX976" i="43"/>
  <c r="AV976" i="43"/>
  <c r="AZ975" i="43"/>
  <c r="BA975" i="43" s="1"/>
  <c r="AX975" i="43"/>
  <c r="AV975" i="43"/>
  <c r="AZ974" i="43"/>
  <c r="BA974" i="43" s="1"/>
  <c r="AX974" i="43"/>
  <c r="AV974" i="43"/>
  <c r="AZ973" i="43"/>
  <c r="BA973" i="43" s="1"/>
  <c r="AX973" i="43"/>
  <c r="AV973" i="43"/>
  <c r="AZ972" i="43"/>
  <c r="BA972" i="43" s="1"/>
  <c r="AX972" i="43"/>
  <c r="AV972" i="43"/>
  <c r="AZ971" i="43"/>
  <c r="BA971" i="43" s="1"/>
  <c r="AX971" i="43"/>
  <c r="AV971" i="43"/>
  <c r="AZ970" i="43"/>
  <c r="BA970" i="43" s="1"/>
  <c r="AX970" i="43"/>
  <c r="AV970" i="43"/>
  <c r="AZ969" i="43"/>
  <c r="BA969" i="43" s="1"/>
  <c r="AX969" i="43"/>
  <c r="AV969" i="43"/>
  <c r="AZ968" i="43"/>
  <c r="BA968" i="43" s="1"/>
  <c r="AX968" i="43"/>
  <c r="AV968" i="43"/>
  <c r="AZ967" i="43"/>
  <c r="BA967" i="43" s="1"/>
  <c r="AX967" i="43"/>
  <c r="AV967" i="43"/>
  <c r="AZ966" i="43"/>
  <c r="BA966" i="43" s="1"/>
  <c r="AX966" i="43"/>
  <c r="AV966" i="43"/>
  <c r="AZ965" i="43"/>
  <c r="BA965" i="43" s="1"/>
  <c r="AX965" i="43"/>
  <c r="AV965" i="43"/>
  <c r="AZ964" i="43"/>
  <c r="BA964" i="43" s="1"/>
  <c r="AX964" i="43"/>
  <c r="AV964" i="43"/>
  <c r="AZ963" i="43"/>
  <c r="BA963" i="43" s="1"/>
  <c r="AX963" i="43"/>
  <c r="AV963" i="43"/>
  <c r="AZ962" i="43"/>
  <c r="BA962" i="43" s="1"/>
  <c r="AX962" i="43"/>
  <c r="AV962" i="43"/>
  <c r="AZ961" i="43"/>
  <c r="BA961" i="43" s="1"/>
  <c r="AX961" i="43"/>
  <c r="AV961" i="43"/>
  <c r="AZ960" i="43"/>
  <c r="BA960" i="43" s="1"/>
  <c r="AX960" i="43"/>
  <c r="AV960" i="43"/>
  <c r="AZ959" i="43"/>
  <c r="BA959" i="43" s="1"/>
  <c r="AX959" i="43"/>
  <c r="AV959" i="43"/>
  <c r="AZ958" i="43"/>
  <c r="BA958" i="43" s="1"/>
  <c r="AX958" i="43"/>
  <c r="AV958" i="43"/>
  <c r="AZ957" i="43"/>
  <c r="BA957" i="43" s="1"/>
  <c r="AX957" i="43"/>
  <c r="AV957" i="43"/>
  <c r="AZ956" i="43"/>
  <c r="BA956" i="43" s="1"/>
  <c r="AX956" i="43"/>
  <c r="AV956" i="43"/>
  <c r="AZ955" i="43"/>
  <c r="BA955" i="43" s="1"/>
  <c r="AX955" i="43"/>
  <c r="AV955" i="43"/>
  <c r="AZ954" i="43"/>
  <c r="BA954" i="43" s="1"/>
  <c r="AX954" i="43"/>
  <c r="AV954" i="43"/>
  <c r="AZ953" i="43"/>
  <c r="BA953" i="43" s="1"/>
  <c r="AX953" i="43"/>
  <c r="AV953" i="43"/>
  <c r="AZ952" i="43"/>
  <c r="BA952" i="43" s="1"/>
  <c r="AX952" i="43"/>
  <c r="AV952" i="43"/>
  <c r="AZ951" i="43"/>
  <c r="BA951" i="43" s="1"/>
  <c r="AX951" i="43"/>
  <c r="AV951" i="43"/>
  <c r="AZ950" i="43"/>
  <c r="BA950" i="43" s="1"/>
  <c r="AX950" i="43"/>
  <c r="AV950" i="43"/>
  <c r="AZ949" i="43"/>
  <c r="BA949" i="43" s="1"/>
  <c r="AX949" i="43"/>
  <c r="AV949" i="43"/>
  <c r="AZ948" i="43"/>
  <c r="BA948" i="43" s="1"/>
  <c r="AX948" i="43"/>
  <c r="AV948" i="43"/>
  <c r="AZ947" i="43"/>
  <c r="BA947" i="43" s="1"/>
  <c r="AX947" i="43"/>
  <c r="AV947" i="43"/>
  <c r="AZ946" i="43"/>
  <c r="BA946" i="43" s="1"/>
  <c r="AX946" i="43"/>
  <c r="AV946" i="43"/>
  <c r="AZ945" i="43"/>
  <c r="BA945" i="43" s="1"/>
  <c r="AX945" i="43"/>
  <c r="AV945" i="43"/>
  <c r="AZ944" i="43"/>
  <c r="BA944" i="43" s="1"/>
  <c r="AX944" i="43"/>
  <c r="AV944" i="43"/>
  <c r="AZ943" i="43"/>
  <c r="BA943" i="43" s="1"/>
  <c r="AX943" i="43"/>
  <c r="AV943" i="43"/>
  <c r="AZ942" i="43"/>
  <c r="BA942" i="43" s="1"/>
  <c r="AX942" i="43"/>
  <c r="AV942" i="43"/>
  <c r="AZ941" i="43"/>
  <c r="BA941" i="43" s="1"/>
  <c r="AX941" i="43"/>
  <c r="AV941" i="43"/>
  <c r="AZ940" i="43"/>
  <c r="BA940" i="43" s="1"/>
  <c r="AX940" i="43"/>
  <c r="AV940" i="43"/>
  <c r="AZ939" i="43"/>
  <c r="BA939" i="43" s="1"/>
  <c r="AX939" i="43"/>
  <c r="AV939" i="43"/>
  <c r="AZ938" i="43"/>
  <c r="BA938" i="43" s="1"/>
  <c r="AX938" i="43"/>
  <c r="AV938" i="43"/>
  <c r="AZ937" i="43"/>
  <c r="BA937" i="43" s="1"/>
  <c r="AX937" i="43"/>
  <c r="AV937" i="43"/>
  <c r="AZ936" i="43"/>
  <c r="BA936" i="43" s="1"/>
  <c r="AX936" i="43"/>
  <c r="AV936" i="43"/>
  <c r="AZ935" i="43"/>
  <c r="BA935" i="43" s="1"/>
  <c r="AX935" i="43"/>
  <c r="AV935" i="43"/>
  <c r="AZ934" i="43"/>
  <c r="BA934" i="43" s="1"/>
  <c r="AX934" i="43"/>
  <c r="AV934" i="43"/>
  <c r="AZ933" i="43"/>
  <c r="BA933" i="43" s="1"/>
  <c r="AX933" i="43"/>
  <c r="AV933" i="43"/>
  <c r="AZ932" i="43"/>
  <c r="BA932" i="43" s="1"/>
  <c r="AX932" i="43"/>
  <c r="AV932" i="43"/>
  <c r="AZ931" i="43"/>
  <c r="BA931" i="43" s="1"/>
  <c r="AX931" i="43"/>
  <c r="AV931" i="43"/>
  <c r="AZ930" i="43"/>
  <c r="BA930" i="43" s="1"/>
  <c r="AX930" i="43"/>
  <c r="AV930" i="43"/>
  <c r="AZ929" i="43"/>
  <c r="BA929" i="43" s="1"/>
  <c r="AX929" i="43"/>
  <c r="AV929" i="43"/>
  <c r="AZ928" i="43"/>
  <c r="BA928" i="43" s="1"/>
  <c r="AX928" i="43"/>
  <c r="AV928" i="43"/>
  <c r="AZ927" i="43"/>
  <c r="BA927" i="43" s="1"/>
  <c r="AX927" i="43"/>
  <c r="AV927" i="43"/>
  <c r="AZ926" i="43"/>
  <c r="BA926" i="43" s="1"/>
  <c r="AX926" i="43"/>
  <c r="AV926" i="43"/>
  <c r="AZ925" i="43"/>
  <c r="BA925" i="43" s="1"/>
  <c r="AX925" i="43"/>
  <c r="AV925" i="43"/>
  <c r="AZ924" i="43"/>
  <c r="BA924" i="43" s="1"/>
  <c r="AX924" i="43"/>
  <c r="AV924" i="43"/>
  <c r="AZ923" i="43"/>
  <c r="BA923" i="43" s="1"/>
  <c r="AX923" i="43"/>
  <c r="AV923" i="43"/>
  <c r="AZ922" i="43"/>
  <c r="BA922" i="43" s="1"/>
  <c r="AX922" i="43"/>
  <c r="AV922" i="43"/>
  <c r="AZ921" i="43"/>
  <c r="BA921" i="43" s="1"/>
  <c r="AX921" i="43"/>
  <c r="AV921" i="43"/>
  <c r="AZ920" i="43"/>
  <c r="BA920" i="43" s="1"/>
  <c r="AX920" i="43"/>
  <c r="AV920" i="43"/>
  <c r="AZ919" i="43"/>
  <c r="BA919" i="43" s="1"/>
  <c r="AX919" i="43"/>
  <c r="AV919" i="43"/>
  <c r="AZ918" i="43"/>
  <c r="BA918" i="43" s="1"/>
  <c r="AX918" i="43"/>
  <c r="AV918" i="43"/>
  <c r="AZ917" i="43"/>
  <c r="BA917" i="43" s="1"/>
  <c r="AX917" i="43"/>
  <c r="AV917" i="43"/>
  <c r="AZ916" i="43"/>
  <c r="BA916" i="43" s="1"/>
  <c r="AX916" i="43"/>
  <c r="AV916" i="43"/>
  <c r="AZ915" i="43"/>
  <c r="BA915" i="43" s="1"/>
  <c r="AX915" i="43"/>
  <c r="AV915" i="43"/>
  <c r="AZ914" i="43"/>
  <c r="BA914" i="43" s="1"/>
  <c r="AX914" i="43"/>
  <c r="AV914" i="43"/>
  <c r="AZ913" i="43"/>
  <c r="BA913" i="43" s="1"/>
  <c r="AX913" i="43"/>
  <c r="AV913" i="43"/>
  <c r="AZ912" i="43"/>
  <c r="BA912" i="43" s="1"/>
  <c r="AX912" i="43"/>
  <c r="AV912" i="43"/>
  <c r="AZ911" i="43"/>
  <c r="BA911" i="43" s="1"/>
  <c r="AX911" i="43"/>
  <c r="AV911" i="43"/>
  <c r="AZ910" i="43"/>
  <c r="BA910" i="43" s="1"/>
  <c r="AX910" i="43"/>
  <c r="AV910" i="43"/>
  <c r="AZ909" i="43"/>
  <c r="BA909" i="43" s="1"/>
  <c r="AX909" i="43"/>
  <c r="AV909" i="43"/>
  <c r="AZ908" i="43"/>
  <c r="BA908" i="43" s="1"/>
  <c r="AX908" i="43"/>
  <c r="AV908" i="43"/>
  <c r="AZ907" i="43"/>
  <c r="BA907" i="43" s="1"/>
  <c r="AX907" i="43"/>
  <c r="AV907" i="43"/>
  <c r="AZ906" i="43"/>
  <c r="BA906" i="43" s="1"/>
  <c r="AX906" i="43"/>
  <c r="AV906" i="43"/>
  <c r="AZ905" i="43"/>
  <c r="BA905" i="43" s="1"/>
  <c r="AX905" i="43"/>
  <c r="AV905" i="43"/>
  <c r="AZ904" i="43"/>
  <c r="BA904" i="43" s="1"/>
  <c r="AX904" i="43"/>
  <c r="AV904" i="43"/>
  <c r="AZ903" i="43"/>
  <c r="BA903" i="43" s="1"/>
  <c r="AX903" i="43"/>
  <c r="AV903" i="43"/>
  <c r="AZ902" i="43"/>
  <c r="BA902" i="43" s="1"/>
  <c r="AX902" i="43"/>
  <c r="AV902" i="43"/>
  <c r="AZ901" i="43"/>
  <c r="BA901" i="43" s="1"/>
  <c r="AX901" i="43"/>
  <c r="AV901" i="43"/>
  <c r="AZ900" i="43"/>
  <c r="BA900" i="43" s="1"/>
  <c r="AX900" i="43"/>
  <c r="AV900" i="43"/>
  <c r="AZ899" i="43"/>
  <c r="BA899" i="43" s="1"/>
  <c r="AX899" i="43"/>
  <c r="AV899" i="43"/>
  <c r="AZ898" i="43"/>
  <c r="BA898" i="43" s="1"/>
  <c r="AX898" i="43"/>
  <c r="AV898" i="43"/>
  <c r="AZ897" i="43"/>
  <c r="BA897" i="43" s="1"/>
  <c r="AX897" i="43"/>
  <c r="AV897" i="43"/>
  <c r="AZ896" i="43"/>
  <c r="BA896" i="43" s="1"/>
  <c r="AX896" i="43"/>
  <c r="AV896" i="43"/>
  <c r="AZ895" i="43"/>
  <c r="BA895" i="43" s="1"/>
  <c r="AX895" i="43"/>
  <c r="AV895" i="43"/>
  <c r="AZ894" i="43"/>
  <c r="BA894" i="43" s="1"/>
  <c r="AX894" i="43"/>
  <c r="AV894" i="43"/>
  <c r="AZ893" i="43"/>
  <c r="BA893" i="43" s="1"/>
  <c r="AX893" i="43"/>
  <c r="AV893" i="43"/>
  <c r="AZ892" i="43"/>
  <c r="BA892" i="43" s="1"/>
  <c r="AX892" i="43"/>
  <c r="AV892" i="43"/>
  <c r="AZ891" i="43"/>
  <c r="BA891" i="43" s="1"/>
  <c r="AX891" i="43"/>
  <c r="AV891" i="43"/>
  <c r="AZ890" i="43"/>
  <c r="BA890" i="43" s="1"/>
  <c r="AX890" i="43"/>
  <c r="AV890" i="43"/>
  <c r="AZ889" i="43"/>
  <c r="BA889" i="43" s="1"/>
  <c r="AX889" i="43"/>
  <c r="AV889" i="43"/>
  <c r="AZ888" i="43"/>
  <c r="BA888" i="43" s="1"/>
  <c r="AX888" i="43"/>
  <c r="AV888" i="43"/>
  <c r="AZ887" i="43"/>
  <c r="BA887" i="43" s="1"/>
  <c r="AX887" i="43"/>
  <c r="AV887" i="43"/>
  <c r="AZ886" i="43"/>
  <c r="BA886" i="43" s="1"/>
  <c r="AX886" i="43"/>
  <c r="AV886" i="43"/>
  <c r="AZ885" i="43"/>
  <c r="BA885" i="43" s="1"/>
  <c r="AX885" i="43"/>
  <c r="AV885" i="43"/>
  <c r="AZ884" i="43"/>
  <c r="BA884" i="43" s="1"/>
  <c r="AX884" i="43"/>
  <c r="AV884" i="43"/>
  <c r="AZ883" i="43"/>
  <c r="BA883" i="43" s="1"/>
  <c r="AX883" i="43"/>
  <c r="AV883" i="43"/>
  <c r="AZ882" i="43"/>
  <c r="BA882" i="43" s="1"/>
  <c r="AX882" i="43"/>
  <c r="AV882" i="43"/>
  <c r="AZ881" i="43"/>
  <c r="BA881" i="43" s="1"/>
  <c r="AX881" i="43"/>
  <c r="AV881" i="43"/>
  <c r="AZ880" i="43"/>
  <c r="BA880" i="43" s="1"/>
  <c r="AX880" i="43"/>
  <c r="AV880" i="43"/>
  <c r="AZ879" i="43"/>
  <c r="BA879" i="43" s="1"/>
  <c r="AX879" i="43"/>
  <c r="AV879" i="43"/>
  <c r="AZ878" i="43"/>
  <c r="BA878" i="43" s="1"/>
  <c r="AX878" i="43"/>
  <c r="AV878" i="43"/>
  <c r="AZ877" i="43"/>
  <c r="BA877" i="43" s="1"/>
  <c r="AX877" i="43"/>
  <c r="AV877" i="43"/>
  <c r="AZ876" i="43"/>
  <c r="BA876" i="43" s="1"/>
  <c r="AX876" i="43"/>
  <c r="AV876" i="43"/>
  <c r="AZ875" i="43"/>
  <c r="BA875" i="43" s="1"/>
  <c r="AX875" i="43"/>
  <c r="AV875" i="43"/>
  <c r="AZ874" i="43"/>
  <c r="BA874" i="43" s="1"/>
  <c r="AX874" i="43"/>
  <c r="AV874" i="43"/>
  <c r="AZ873" i="43"/>
  <c r="BA873" i="43" s="1"/>
  <c r="AX873" i="43"/>
  <c r="AV873" i="43"/>
  <c r="AZ872" i="43"/>
  <c r="BA872" i="43" s="1"/>
  <c r="AX872" i="43"/>
  <c r="AV872" i="43"/>
  <c r="AZ871" i="43"/>
  <c r="BA871" i="43" s="1"/>
  <c r="AX871" i="43"/>
  <c r="AV871" i="43"/>
  <c r="AZ870" i="43"/>
  <c r="BA870" i="43" s="1"/>
  <c r="AX870" i="43"/>
  <c r="AV870" i="43"/>
  <c r="AZ869" i="43"/>
  <c r="BA869" i="43" s="1"/>
  <c r="AX869" i="43"/>
  <c r="AV869" i="43"/>
  <c r="AZ868" i="43"/>
  <c r="BA868" i="43" s="1"/>
  <c r="AX868" i="43"/>
  <c r="AV868" i="43"/>
  <c r="AZ867" i="43"/>
  <c r="BA867" i="43" s="1"/>
  <c r="AX867" i="43"/>
  <c r="AV867" i="43"/>
  <c r="AZ866" i="43"/>
  <c r="BA866" i="43" s="1"/>
  <c r="AX866" i="43"/>
  <c r="AV866" i="43"/>
  <c r="AZ865" i="43"/>
  <c r="BA865" i="43" s="1"/>
  <c r="AX865" i="43"/>
  <c r="AV865" i="43"/>
  <c r="AZ864" i="43"/>
  <c r="BA864" i="43" s="1"/>
  <c r="AX864" i="43"/>
  <c r="AV864" i="43"/>
  <c r="AZ863" i="43"/>
  <c r="BA863" i="43" s="1"/>
  <c r="AX863" i="43"/>
  <c r="AV863" i="43"/>
  <c r="AZ862" i="43"/>
  <c r="BA862" i="43" s="1"/>
  <c r="AX862" i="43"/>
  <c r="AV862" i="43"/>
  <c r="AZ861" i="43"/>
  <c r="BA861" i="43" s="1"/>
  <c r="AX861" i="43"/>
  <c r="AV861" i="43"/>
  <c r="AZ860" i="43"/>
  <c r="BA860" i="43" s="1"/>
  <c r="AX860" i="43"/>
  <c r="AV860" i="43"/>
  <c r="AZ859" i="43"/>
  <c r="BA859" i="43" s="1"/>
  <c r="AX859" i="43"/>
  <c r="AV859" i="43"/>
  <c r="AZ858" i="43"/>
  <c r="BA858" i="43" s="1"/>
  <c r="AX858" i="43"/>
  <c r="AV858" i="43"/>
  <c r="AZ857" i="43"/>
  <c r="BA857" i="43" s="1"/>
  <c r="AX857" i="43"/>
  <c r="AV857" i="43"/>
  <c r="AZ856" i="43"/>
  <c r="BA856" i="43" s="1"/>
  <c r="AX856" i="43"/>
  <c r="AV856" i="43"/>
  <c r="AZ855" i="43"/>
  <c r="BA855" i="43" s="1"/>
  <c r="AX855" i="43"/>
  <c r="AV855" i="43"/>
  <c r="AZ854" i="43"/>
  <c r="BA854" i="43" s="1"/>
  <c r="AX854" i="43"/>
  <c r="AV854" i="43"/>
  <c r="AZ853" i="43"/>
  <c r="BA853" i="43" s="1"/>
  <c r="AX853" i="43"/>
  <c r="AV853" i="43"/>
  <c r="AZ852" i="43"/>
  <c r="BA852" i="43" s="1"/>
  <c r="AX852" i="43"/>
  <c r="AV852" i="43"/>
  <c r="AZ851" i="43"/>
  <c r="BA851" i="43" s="1"/>
  <c r="AX851" i="43"/>
  <c r="AV851" i="43"/>
  <c r="AZ850" i="43"/>
  <c r="BA850" i="43" s="1"/>
  <c r="AX850" i="43"/>
  <c r="AV850" i="43"/>
  <c r="AZ849" i="43"/>
  <c r="BA849" i="43" s="1"/>
  <c r="AX849" i="43"/>
  <c r="AV849" i="43"/>
  <c r="AZ848" i="43"/>
  <c r="BA848" i="43" s="1"/>
  <c r="AX848" i="43"/>
  <c r="AV848" i="43"/>
  <c r="AZ847" i="43"/>
  <c r="BA847" i="43" s="1"/>
  <c r="AX847" i="43"/>
  <c r="AV847" i="43"/>
  <c r="AZ846" i="43"/>
  <c r="BA846" i="43" s="1"/>
  <c r="AX846" i="43"/>
  <c r="AV846" i="43"/>
  <c r="AZ845" i="43"/>
  <c r="BA845" i="43" s="1"/>
  <c r="AX845" i="43"/>
  <c r="AV845" i="43"/>
  <c r="AZ844" i="43"/>
  <c r="BA844" i="43" s="1"/>
  <c r="AX844" i="43"/>
  <c r="AV844" i="43"/>
  <c r="AZ843" i="43"/>
  <c r="BA843" i="43" s="1"/>
  <c r="AX843" i="43"/>
  <c r="AV843" i="43"/>
  <c r="AZ842" i="43"/>
  <c r="BA842" i="43" s="1"/>
  <c r="AX842" i="43"/>
  <c r="AV842" i="43"/>
  <c r="AZ841" i="43"/>
  <c r="BA841" i="43" s="1"/>
  <c r="AX841" i="43"/>
  <c r="AV841" i="43"/>
  <c r="AZ840" i="43"/>
  <c r="BA840" i="43" s="1"/>
  <c r="AX840" i="43"/>
  <c r="AV840" i="43"/>
  <c r="AZ839" i="43"/>
  <c r="BA839" i="43" s="1"/>
  <c r="AX839" i="43"/>
  <c r="AV839" i="43"/>
  <c r="AZ838" i="43"/>
  <c r="BA838" i="43" s="1"/>
  <c r="AX838" i="43"/>
  <c r="AV838" i="43"/>
  <c r="AZ837" i="43"/>
  <c r="BA837" i="43" s="1"/>
  <c r="AX837" i="43"/>
  <c r="AV837" i="43"/>
  <c r="AZ836" i="43"/>
  <c r="BA836" i="43" s="1"/>
  <c r="AX836" i="43"/>
  <c r="AV836" i="43"/>
  <c r="AZ835" i="43"/>
  <c r="BA835" i="43" s="1"/>
  <c r="AX835" i="43"/>
  <c r="AV835" i="43"/>
  <c r="AZ834" i="43"/>
  <c r="BA834" i="43" s="1"/>
  <c r="AX834" i="43"/>
  <c r="AV834" i="43"/>
  <c r="AZ833" i="43"/>
  <c r="BA833" i="43" s="1"/>
  <c r="AX833" i="43"/>
  <c r="AV833" i="43"/>
  <c r="AZ832" i="43"/>
  <c r="BA832" i="43" s="1"/>
  <c r="AX832" i="43"/>
  <c r="AV832" i="43"/>
  <c r="AZ831" i="43"/>
  <c r="BA831" i="43" s="1"/>
  <c r="AX831" i="43"/>
  <c r="AV831" i="43"/>
  <c r="AZ830" i="43"/>
  <c r="BA830" i="43" s="1"/>
  <c r="AX830" i="43"/>
  <c r="AV830" i="43"/>
  <c r="AZ829" i="43"/>
  <c r="BA829" i="43" s="1"/>
  <c r="AX829" i="43"/>
  <c r="AV829" i="43"/>
  <c r="AZ828" i="43"/>
  <c r="BA828" i="43" s="1"/>
  <c r="AX828" i="43"/>
  <c r="AV828" i="43"/>
  <c r="AZ827" i="43"/>
  <c r="BA827" i="43" s="1"/>
  <c r="AX827" i="43"/>
  <c r="AV827" i="43"/>
  <c r="AZ826" i="43"/>
  <c r="BA826" i="43" s="1"/>
  <c r="AX826" i="43"/>
  <c r="AV826" i="43"/>
  <c r="AZ825" i="43"/>
  <c r="BA825" i="43" s="1"/>
  <c r="AX825" i="43"/>
  <c r="AV825" i="43"/>
  <c r="AZ824" i="43"/>
  <c r="BA824" i="43" s="1"/>
  <c r="AX824" i="43"/>
  <c r="AV824" i="43"/>
  <c r="AZ823" i="43"/>
  <c r="BA823" i="43" s="1"/>
  <c r="AX823" i="43"/>
  <c r="AV823" i="43"/>
  <c r="AZ822" i="43"/>
  <c r="BA822" i="43" s="1"/>
  <c r="AX822" i="43"/>
  <c r="AV822" i="43"/>
  <c r="AZ821" i="43"/>
  <c r="BA821" i="43" s="1"/>
  <c r="AX821" i="43"/>
  <c r="AV821" i="43"/>
  <c r="AZ820" i="43"/>
  <c r="BA820" i="43" s="1"/>
  <c r="AX820" i="43"/>
  <c r="AV820" i="43"/>
  <c r="AZ819" i="43"/>
  <c r="BA819" i="43" s="1"/>
  <c r="AX819" i="43"/>
  <c r="AV819" i="43"/>
  <c r="AZ818" i="43"/>
  <c r="BA818" i="43" s="1"/>
  <c r="AX818" i="43"/>
  <c r="AV818" i="43"/>
  <c r="AZ817" i="43"/>
  <c r="BA817" i="43" s="1"/>
  <c r="AX817" i="43"/>
  <c r="AV817" i="43"/>
  <c r="AZ816" i="43"/>
  <c r="BA816" i="43" s="1"/>
  <c r="AX816" i="43"/>
  <c r="AV816" i="43"/>
  <c r="AZ815" i="43"/>
  <c r="BA815" i="43" s="1"/>
  <c r="AX815" i="43"/>
  <c r="AV815" i="43"/>
  <c r="AZ814" i="43"/>
  <c r="BA814" i="43" s="1"/>
  <c r="AX814" i="43"/>
  <c r="AV814" i="43"/>
  <c r="AZ813" i="43"/>
  <c r="BA813" i="43" s="1"/>
  <c r="AX813" i="43"/>
  <c r="AV813" i="43"/>
  <c r="AZ812" i="43"/>
  <c r="BA812" i="43" s="1"/>
  <c r="AX812" i="43"/>
  <c r="AV812" i="43"/>
  <c r="AZ811" i="43"/>
  <c r="BA811" i="43" s="1"/>
  <c r="AX811" i="43"/>
  <c r="AV811" i="43"/>
  <c r="AZ810" i="43"/>
  <c r="BA810" i="43" s="1"/>
  <c r="AX810" i="43"/>
  <c r="AV810" i="43"/>
  <c r="AZ809" i="43"/>
  <c r="BA809" i="43" s="1"/>
  <c r="AX809" i="43"/>
  <c r="AV809" i="43"/>
  <c r="AZ808" i="43"/>
  <c r="BA808" i="43" s="1"/>
  <c r="AX808" i="43"/>
  <c r="AV808" i="43"/>
  <c r="AZ807" i="43"/>
  <c r="BA807" i="43" s="1"/>
  <c r="AX807" i="43"/>
  <c r="AV807" i="43"/>
  <c r="AZ806" i="43"/>
  <c r="BA806" i="43" s="1"/>
  <c r="AX806" i="43"/>
  <c r="AV806" i="43"/>
  <c r="AZ805" i="43"/>
  <c r="BA805" i="43" s="1"/>
  <c r="AX805" i="43"/>
  <c r="AV805" i="43"/>
  <c r="AZ804" i="43"/>
  <c r="BA804" i="43" s="1"/>
  <c r="AX804" i="43"/>
  <c r="AV804" i="43"/>
  <c r="AZ803" i="43"/>
  <c r="BA803" i="43" s="1"/>
  <c r="AX803" i="43"/>
  <c r="AV803" i="43"/>
  <c r="AZ802" i="43"/>
  <c r="BA802" i="43" s="1"/>
  <c r="AX802" i="43"/>
  <c r="AV802" i="43"/>
  <c r="AZ801" i="43"/>
  <c r="BA801" i="43" s="1"/>
  <c r="AX801" i="43"/>
  <c r="AV801" i="43"/>
  <c r="AZ800" i="43"/>
  <c r="BA800" i="43" s="1"/>
  <c r="AX800" i="43"/>
  <c r="AV800" i="43"/>
  <c r="AZ799" i="43"/>
  <c r="BA799" i="43" s="1"/>
  <c r="AX799" i="43"/>
  <c r="AV799" i="43"/>
  <c r="AZ798" i="43"/>
  <c r="BA798" i="43" s="1"/>
  <c r="AX798" i="43"/>
  <c r="AV798" i="43"/>
  <c r="AZ797" i="43"/>
  <c r="BA797" i="43" s="1"/>
  <c r="AX797" i="43"/>
  <c r="AV797" i="43"/>
  <c r="AZ796" i="43"/>
  <c r="BA796" i="43" s="1"/>
  <c r="AX796" i="43"/>
  <c r="AV796" i="43"/>
  <c r="AZ795" i="43"/>
  <c r="BA795" i="43" s="1"/>
  <c r="AX795" i="43"/>
  <c r="AV795" i="43"/>
  <c r="AZ794" i="43"/>
  <c r="BA794" i="43" s="1"/>
  <c r="AX794" i="43"/>
  <c r="AV794" i="43"/>
  <c r="AZ793" i="43"/>
  <c r="BA793" i="43" s="1"/>
  <c r="AX793" i="43"/>
  <c r="AV793" i="43"/>
  <c r="AZ792" i="43"/>
  <c r="BA792" i="43" s="1"/>
  <c r="AX792" i="43"/>
  <c r="AV792" i="43"/>
  <c r="AZ791" i="43"/>
  <c r="BA791" i="43" s="1"/>
  <c r="AX791" i="43"/>
  <c r="AV791" i="43"/>
  <c r="AZ790" i="43"/>
  <c r="BA790" i="43" s="1"/>
  <c r="AX790" i="43"/>
  <c r="AV790" i="43"/>
  <c r="AZ789" i="43"/>
  <c r="BA789" i="43" s="1"/>
  <c r="AX789" i="43"/>
  <c r="AV789" i="43"/>
  <c r="AZ788" i="43"/>
  <c r="BA788" i="43" s="1"/>
  <c r="AX788" i="43"/>
  <c r="AV788" i="43"/>
  <c r="AZ787" i="43"/>
  <c r="BA787" i="43" s="1"/>
  <c r="AX787" i="43"/>
  <c r="AV787" i="43"/>
  <c r="AZ786" i="43"/>
  <c r="BA786" i="43" s="1"/>
  <c r="AX786" i="43"/>
  <c r="AV786" i="43"/>
  <c r="AZ785" i="43"/>
  <c r="BA785" i="43" s="1"/>
  <c r="AX785" i="43"/>
  <c r="AV785" i="43"/>
  <c r="AZ784" i="43"/>
  <c r="BA784" i="43" s="1"/>
  <c r="AX784" i="43"/>
  <c r="AV784" i="43"/>
  <c r="AZ783" i="43"/>
  <c r="BA783" i="43" s="1"/>
  <c r="AX783" i="43"/>
  <c r="AV783" i="43"/>
  <c r="AZ782" i="43"/>
  <c r="BA782" i="43" s="1"/>
  <c r="AX782" i="43"/>
  <c r="AV782" i="43"/>
  <c r="AZ781" i="43"/>
  <c r="BA781" i="43" s="1"/>
  <c r="AX781" i="43"/>
  <c r="AV781" i="43"/>
  <c r="AZ780" i="43"/>
  <c r="BA780" i="43" s="1"/>
  <c r="AX780" i="43"/>
  <c r="AV780" i="43"/>
  <c r="AZ779" i="43"/>
  <c r="BA779" i="43" s="1"/>
  <c r="AX779" i="43"/>
  <c r="AV779" i="43"/>
  <c r="AZ778" i="43"/>
  <c r="BA778" i="43" s="1"/>
  <c r="AX778" i="43"/>
  <c r="AV778" i="43"/>
  <c r="AZ777" i="43"/>
  <c r="BA777" i="43" s="1"/>
  <c r="AX777" i="43"/>
  <c r="AV777" i="43"/>
  <c r="AZ776" i="43"/>
  <c r="BA776" i="43" s="1"/>
  <c r="AX776" i="43"/>
  <c r="AV776" i="43"/>
  <c r="AZ775" i="43"/>
  <c r="BA775" i="43" s="1"/>
  <c r="AX775" i="43"/>
  <c r="AV775" i="43"/>
  <c r="AZ774" i="43"/>
  <c r="BA774" i="43" s="1"/>
  <c r="AX774" i="43"/>
  <c r="AV774" i="43"/>
  <c r="AZ773" i="43"/>
  <c r="BA773" i="43" s="1"/>
  <c r="AX773" i="43"/>
  <c r="AV773" i="43"/>
  <c r="AZ772" i="43"/>
  <c r="BA772" i="43" s="1"/>
  <c r="AX772" i="43"/>
  <c r="AV772" i="43"/>
  <c r="AZ771" i="43"/>
  <c r="BA771" i="43" s="1"/>
  <c r="AX771" i="43"/>
  <c r="AV771" i="43"/>
  <c r="AZ770" i="43"/>
  <c r="BA770" i="43" s="1"/>
  <c r="AX770" i="43"/>
  <c r="AV770" i="43"/>
  <c r="AZ769" i="43"/>
  <c r="BA769" i="43" s="1"/>
  <c r="AX769" i="43"/>
  <c r="AV769" i="43"/>
  <c r="AZ768" i="43"/>
  <c r="BA768" i="43" s="1"/>
  <c r="AX768" i="43"/>
  <c r="AV768" i="43"/>
  <c r="AZ767" i="43"/>
  <c r="BA767" i="43" s="1"/>
  <c r="AX767" i="43"/>
  <c r="AV767" i="43"/>
  <c r="AZ766" i="43"/>
  <c r="BA766" i="43" s="1"/>
  <c r="AX766" i="43"/>
  <c r="AV766" i="43"/>
  <c r="AZ765" i="43"/>
  <c r="BA765" i="43" s="1"/>
  <c r="AX765" i="43"/>
  <c r="AV765" i="43"/>
  <c r="AZ764" i="43"/>
  <c r="BA764" i="43" s="1"/>
  <c r="AX764" i="43"/>
  <c r="AV764" i="43"/>
  <c r="AZ763" i="43"/>
  <c r="BA763" i="43" s="1"/>
  <c r="AX763" i="43"/>
  <c r="AV763" i="43"/>
  <c r="AZ762" i="43"/>
  <c r="BA762" i="43" s="1"/>
  <c r="AX762" i="43"/>
  <c r="AV762" i="43"/>
  <c r="AZ761" i="43"/>
  <c r="BA761" i="43" s="1"/>
  <c r="AX761" i="43"/>
  <c r="AV761" i="43"/>
  <c r="AZ760" i="43"/>
  <c r="BA760" i="43" s="1"/>
  <c r="AX760" i="43"/>
  <c r="AV760" i="43"/>
  <c r="AZ759" i="43"/>
  <c r="BA759" i="43" s="1"/>
  <c r="AX759" i="43"/>
  <c r="AV759" i="43"/>
  <c r="AZ758" i="43"/>
  <c r="BA758" i="43" s="1"/>
  <c r="AX758" i="43"/>
  <c r="AV758" i="43"/>
  <c r="AZ757" i="43"/>
  <c r="BA757" i="43" s="1"/>
  <c r="AX757" i="43"/>
  <c r="AV757" i="43"/>
  <c r="AZ756" i="43"/>
  <c r="BA756" i="43" s="1"/>
  <c r="AX756" i="43"/>
  <c r="AV756" i="43"/>
  <c r="AZ755" i="43"/>
  <c r="BA755" i="43" s="1"/>
  <c r="AX755" i="43"/>
  <c r="AV755" i="43"/>
  <c r="AZ754" i="43"/>
  <c r="BA754" i="43" s="1"/>
  <c r="AX754" i="43"/>
  <c r="AV754" i="43"/>
  <c r="AZ753" i="43"/>
  <c r="BA753" i="43" s="1"/>
  <c r="AX753" i="43"/>
  <c r="AV753" i="43"/>
  <c r="AZ752" i="43"/>
  <c r="BA752" i="43" s="1"/>
  <c r="AX752" i="43"/>
  <c r="AV752" i="43"/>
  <c r="AZ751" i="43"/>
  <c r="BA751" i="43" s="1"/>
  <c r="AX751" i="43"/>
  <c r="AV751" i="43"/>
  <c r="AZ750" i="43"/>
  <c r="BA750" i="43" s="1"/>
  <c r="AX750" i="43"/>
  <c r="AV750" i="43"/>
  <c r="AZ749" i="43"/>
  <c r="BA749" i="43" s="1"/>
  <c r="AX749" i="43"/>
  <c r="AV749" i="43"/>
  <c r="AZ748" i="43"/>
  <c r="BA748" i="43" s="1"/>
  <c r="AX748" i="43"/>
  <c r="AV748" i="43"/>
  <c r="AZ747" i="43"/>
  <c r="BA747" i="43" s="1"/>
  <c r="AX747" i="43"/>
  <c r="AV747" i="43"/>
  <c r="AZ746" i="43"/>
  <c r="BA746" i="43" s="1"/>
  <c r="AX746" i="43"/>
  <c r="AV746" i="43"/>
  <c r="AZ745" i="43"/>
  <c r="BA745" i="43" s="1"/>
  <c r="AX745" i="43"/>
  <c r="AV745" i="43"/>
  <c r="AZ744" i="43"/>
  <c r="BA744" i="43" s="1"/>
  <c r="AX744" i="43"/>
  <c r="AV744" i="43"/>
  <c r="AZ743" i="43"/>
  <c r="BA743" i="43" s="1"/>
  <c r="AX743" i="43"/>
  <c r="AV743" i="43"/>
  <c r="AZ742" i="43"/>
  <c r="BA742" i="43" s="1"/>
  <c r="AX742" i="43"/>
  <c r="AV742" i="43"/>
  <c r="AZ741" i="43"/>
  <c r="BA741" i="43" s="1"/>
  <c r="AX741" i="43"/>
  <c r="AV741" i="43"/>
  <c r="AZ740" i="43"/>
  <c r="BA740" i="43" s="1"/>
  <c r="AX740" i="43"/>
  <c r="AV740" i="43"/>
  <c r="AZ739" i="43"/>
  <c r="BA739" i="43" s="1"/>
  <c r="AX739" i="43"/>
  <c r="AV739" i="43"/>
  <c r="AZ738" i="43"/>
  <c r="BA738" i="43" s="1"/>
  <c r="AX738" i="43"/>
  <c r="AV738" i="43"/>
  <c r="AZ737" i="43"/>
  <c r="BA737" i="43" s="1"/>
  <c r="AX737" i="43"/>
  <c r="AV737" i="43"/>
  <c r="AZ736" i="43"/>
  <c r="BA736" i="43" s="1"/>
  <c r="AX736" i="43"/>
  <c r="AV736" i="43"/>
  <c r="AZ735" i="43"/>
  <c r="BA735" i="43" s="1"/>
  <c r="AX735" i="43"/>
  <c r="AV735" i="43"/>
  <c r="AZ734" i="43"/>
  <c r="BA734" i="43" s="1"/>
  <c r="AX734" i="43"/>
  <c r="AV734" i="43"/>
  <c r="AZ733" i="43"/>
  <c r="BA733" i="43" s="1"/>
  <c r="AX733" i="43"/>
  <c r="AV733" i="43"/>
  <c r="AZ732" i="43"/>
  <c r="BA732" i="43" s="1"/>
  <c r="AX732" i="43"/>
  <c r="AV732" i="43"/>
  <c r="AZ731" i="43"/>
  <c r="BA731" i="43" s="1"/>
  <c r="AX731" i="43"/>
  <c r="AV731" i="43"/>
  <c r="AZ730" i="43"/>
  <c r="BA730" i="43" s="1"/>
  <c r="AX730" i="43"/>
  <c r="AV730" i="43"/>
  <c r="AZ729" i="43"/>
  <c r="BA729" i="43" s="1"/>
  <c r="AX729" i="43"/>
  <c r="AV729" i="43"/>
  <c r="AZ728" i="43"/>
  <c r="BA728" i="43" s="1"/>
  <c r="AX728" i="43"/>
  <c r="AV728" i="43"/>
  <c r="AZ727" i="43"/>
  <c r="BA727" i="43" s="1"/>
  <c r="AX727" i="43"/>
  <c r="AV727" i="43"/>
  <c r="AZ726" i="43"/>
  <c r="BA726" i="43" s="1"/>
  <c r="AX726" i="43"/>
  <c r="AV726" i="43"/>
  <c r="AZ725" i="43"/>
  <c r="BA725" i="43" s="1"/>
  <c r="AX725" i="43"/>
  <c r="AV725" i="43"/>
  <c r="AZ724" i="43"/>
  <c r="BA724" i="43" s="1"/>
  <c r="AX724" i="43"/>
  <c r="AV724" i="43"/>
  <c r="AZ723" i="43"/>
  <c r="BA723" i="43" s="1"/>
  <c r="AX723" i="43"/>
  <c r="AV723" i="43"/>
  <c r="AZ722" i="43"/>
  <c r="BA722" i="43" s="1"/>
  <c r="AX722" i="43"/>
  <c r="AV722" i="43"/>
  <c r="AZ721" i="43"/>
  <c r="BA721" i="43" s="1"/>
  <c r="AX721" i="43"/>
  <c r="AV721" i="43"/>
  <c r="AZ720" i="43"/>
  <c r="BA720" i="43" s="1"/>
  <c r="AX720" i="43"/>
  <c r="AV720" i="43"/>
  <c r="AZ719" i="43"/>
  <c r="BA719" i="43" s="1"/>
  <c r="AX719" i="43"/>
  <c r="AV719" i="43"/>
  <c r="AZ718" i="43"/>
  <c r="BA718" i="43" s="1"/>
  <c r="AX718" i="43"/>
  <c r="AV718" i="43"/>
  <c r="AZ717" i="43"/>
  <c r="BA717" i="43" s="1"/>
  <c r="AX717" i="43"/>
  <c r="AV717" i="43"/>
  <c r="AZ716" i="43"/>
  <c r="BA716" i="43" s="1"/>
  <c r="AX716" i="43"/>
  <c r="AV716" i="43"/>
  <c r="AZ715" i="43"/>
  <c r="BA715" i="43" s="1"/>
  <c r="AX715" i="43"/>
  <c r="AV715" i="43"/>
  <c r="AZ714" i="43"/>
  <c r="BA714" i="43" s="1"/>
  <c r="AX714" i="43"/>
  <c r="AV714" i="43"/>
  <c r="AZ713" i="43"/>
  <c r="BA713" i="43" s="1"/>
  <c r="AX713" i="43"/>
  <c r="AV713" i="43"/>
  <c r="AZ712" i="43"/>
  <c r="BA712" i="43" s="1"/>
  <c r="AX712" i="43"/>
  <c r="AV712" i="43"/>
  <c r="AZ711" i="43"/>
  <c r="BA711" i="43" s="1"/>
  <c r="AX711" i="43"/>
  <c r="AV711" i="43"/>
  <c r="AZ710" i="43"/>
  <c r="BA710" i="43" s="1"/>
  <c r="AX710" i="43"/>
  <c r="AV710" i="43"/>
  <c r="AZ709" i="43"/>
  <c r="BA709" i="43" s="1"/>
  <c r="AX709" i="43"/>
  <c r="AV709" i="43"/>
  <c r="AZ708" i="43"/>
  <c r="BA708" i="43" s="1"/>
  <c r="AX708" i="43"/>
  <c r="AV708" i="43"/>
  <c r="AZ707" i="43"/>
  <c r="BA707" i="43" s="1"/>
  <c r="AX707" i="43"/>
  <c r="AV707" i="43"/>
  <c r="AZ706" i="43"/>
  <c r="BA706" i="43" s="1"/>
  <c r="AX706" i="43"/>
  <c r="AV706" i="43"/>
  <c r="AZ705" i="43"/>
  <c r="BA705" i="43" s="1"/>
  <c r="AX705" i="43"/>
  <c r="AV705" i="43"/>
  <c r="AZ704" i="43"/>
  <c r="BA704" i="43" s="1"/>
  <c r="AX704" i="43"/>
  <c r="AV704" i="43"/>
  <c r="AZ703" i="43"/>
  <c r="BA703" i="43" s="1"/>
  <c r="AX703" i="43"/>
  <c r="AV703" i="43"/>
  <c r="AZ702" i="43"/>
  <c r="BA702" i="43" s="1"/>
  <c r="AX702" i="43"/>
  <c r="AV702" i="43"/>
  <c r="AZ701" i="43"/>
  <c r="BA701" i="43" s="1"/>
  <c r="AX701" i="43"/>
  <c r="AV701" i="43"/>
  <c r="AZ700" i="43"/>
  <c r="BA700" i="43" s="1"/>
  <c r="AX700" i="43"/>
  <c r="AV700" i="43"/>
  <c r="AZ699" i="43"/>
  <c r="BA699" i="43" s="1"/>
  <c r="AX699" i="43"/>
  <c r="AV699" i="43"/>
  <c r="AZ698" i="43"/>
  <c r="BA698" i="43" s="1"/>
  <c r="AX698" i="43"/>
  <c r="AV698" i="43"/>
  <c r="AZ697" i="43"/>
  <c r="BA697" i="43" s="1"/>
  <c r="AX697" i="43"/>
  <c r="AV697" i="43"/>
  <c r="AZ696" i="43"/>
  <c r="BA696" i="43" s="1"/>
  <c r="AX696" i="43"/>
  <c r="AV696" i="43"/>
  <c r="AZ695" i="43"/>
  <c r="BA695" i="43" s="1"/>
  <c r="AX695" i="43"/>
  <c r="AV695" i="43"/>
  <c r="AZ694" i="43"/>
  <c r="BA694" i="43" s="1"/>
  <c r="AX694" i="43"/>
  <c r="AV694" i="43"/>
  <c r="AZ693" i="43"/>
  <c r="BA693" i="43" s="1"/>
  <c r="AX693" i="43"/>
  <c r="AV693" i="43"/>
  <c r="AZ692" i="43"/>
  <c r="BA692" i="43" s="1"/>
  <c r="AX692" i="43"/>
  <c r="AV692" i="43"/>
  <c r="AZ691" i="43"/>
  <c r="BA691" i="43" s="1"/>
  <c r="AX691" i="43"/>
  <c r="AV691" i="43"/>
  <c r="AZ690" i="43"/>
  <c r="BA690" i="43" s="1"/>
  <c r="AX690" i="43"/>
  <c r="AV690" i="43"/>
  <c r="AZ689" i="43"/>
  <c r="BA689" i="43" s="1"/>
  <c r="AX689" i="43"/>
  <c r="AV689" i="43"/>
  <c r="AZ688" i="43"/>
  <c r="BA688" i="43" s="1"/>
  <c r="AX688" i="43"/>
  <c r="AV688" i="43"/>
  <c r="AZ687" i="43"/>
  <c r="BA687" i="43" s="1"/>
  <c r="AX687" i="43"/>
  <c r="AV687" i="43"/>
  <c r="AZ686" i="43"/>
  <c r="BA686" i="43" s="1"/>
  <c r="AX686" i="43"/>
  <c r="AV686" i="43"/>
  <c r="AZ685" i="43"/>
  <c r="BA685" i="43" s="1"/>
  <c r="AX685" i="43"/>
  <c r="AV685" i="43"/>
  <c r="AZ684" i="43"/>
  <c r="BA684" i="43" s="1"/>
  <c r="AX684" i="43"/>
  <c r="AV684" i="43"/>
  <c r="AZ683" i="43"/>
  <c r="BA683" i="43" s="1"/>
  <c r="AX683" i="43"/>
  <c r="AV683" i="43"/>
  <c r="AZ682" i="43"/>
  <c r="BA682" i="43" s="1"/>
  <c r="AX682" i="43"/>
  <c r="AV682" i="43"/>
  <c r="AZ681" i="43"/>
  <c r="BA681" i="43" s="1"/>
  <c r="AX681" i="43"/>
  <c r="AV681" i="43"/>
  <c r="AZ680" i="43"/>
  <c r="BA680" i="43" s="1"/>
  <c r="AX680" i="43"/>
  <c r="AV680" i="43"/>
  <c r="AZ679" i="43"/>
  <c r="BA679" i="43" s="1"/>
  <c r="AX679" i="43"/>
  <c r="AV679" i="43"/>
  <c r="AZ678" i="43"/>
  <c r="BA678" i="43" s="1"/>
  <c r="AX678" i="43"/>
  <c r="AV678" i="43"/>
  <c r="AZ677" i="43"/>
  <c r="BA677" i="43" s="1"/>
  <c r="AX677" i="43"/>
  <c r="AV677" i="43"/>
  <c r="AZ676" i="43"/>
  <c r="BA676" i="43" s="1"/>
  <c r="AX676" i="43"/>
  <c r="AV676" i="43"/>
  <c r="AZ675" i="43"/>
  <c r="BA675" i="43" s="1"/>
  <c r="AX675" i="43"/>
  <c r="AV675" i="43"/>
  <c r="AZ674" i="43"/>
  <c r="BA674" i="43" s="1"/>
  <c r="AX674" i="43"/>
  <c r="AV674" i="43"/>
  <c r="AZ673" i="43"/>
  <c r="BA673" i="43" s="1"/>
  <c r="AX673" i="43"/>
  <c r="AV673" i="43"/>
  <c r="AZ672" i="43"/>
  <c r="BA672" i="43" s="1"/>
  <c r="AX672" i="43"/>
  <c r="AV672" i="43"/>
  <c r="AZ671" i="43"/>
  <c r="BA671" i="43" s="1"/>
  <c r="AX671" i="43"/>
  <c r="AV671" i="43"/>
  <c r="AZ670" i="43"/>
  <c r="BA670" i="43" s="1"/>
  <c r="AX670" i="43"/>
  <c r="AV670" i="43"/>
  <c r="AZ669" i="43"/>
  <c r="BA669" i="43" s="1"/>
  <c r="AX669" i="43"/>
  <c r="AV669" i="43"/>
  <c r="AZ668" i="43"/>
  <c r="BA668" i="43" s="1"/>
  <c r="AX668" i="43"/>
  <c r="AV668" i="43"/>
  <c r="AZ667" i="43"/>
  <c r="BA667" i="43" s="1"/>
  <c r="AX667" i="43"/>
  <c r="AV667" i="43"/>
  <c r="AZ666" i="43"/>
  <c r="BA666" i="43" s="1"/>
  <c r="AX666" i="43"/>
  <c r="AV666" i="43"/>
  <c r="AZ665" i="43"/>
  <c r="BA665" i="43" s="1"/>
  <c r="AX665" i="43"/>
  <c r="AV665" i="43"/>
  <c r="AZ664" i="43"/>
  <c r="BA664" i="43" s="1"/>
  <c r="AX664" i="43"/>
  <c r="AV664" i="43"/>
  <c r="AZ663" i="43"/>
  <c r="BA663" i="43" s="1"/>
  <c r="AX663" i="43"/>
  <c r="AV663" i="43"/>
  <c r="AZ662" i="43"/>
  <c r="BA662" i="43" s="1"/>
  <c r="AX662" i="43"/>
  <c r="AV662" i="43"/>
  <c r="AZ661" i="43"/>
  <c r="BA661" i="43" s="1"/>
  <c r="AX661" i="43"/>
  <c r="AV661" i="43"/>
  <c r="AZ660" i="43"/>
  <c r="BA660" i="43" s="1"/>
  <c r="AX660" i="43"/>
  <c r="AV660" i="43"/>
  <c r="AZ659" i="43"/>
  <c r="BA659" i="43" s="1"/>
  <c r="AX659" i="43"/>
  <c r="AV659" i="43"/>
  <c r="AZ658" i="43"/>
  <c r="BA658" i="43" s="1"/>
  <c r="AX658" i="43"/>
  <c r="AV658" i="43"/>
  <c r="AZ657" i="43"/>
  <c r="BA657" i="43" s="1"/>
  <c r="AX657" i="43"/>
  <c r="AV657" i="43"/>
  <c r="AZ656" i="43"/>
  <c r="BA656" i="43" s="1"/>
  <c r="AX656" i="43"/>
  <c r="AV656" i="43"/>
  <c r="AZ655" i="43"/>
  <c r="BA655" i="43" s="1"/>
  <c r="AX655" i="43"/>
  <c r="AV655" i="43"/>
  <c r="AZ654" i="43"/>
  <c r="BA654" i="43" s="1"/>
  <c r="AX654" i="43"/>
  <c r="AV654" i="43"/>
  <c r="AZ653" i="43"/>
  <c r="BA653" i="43" s="1"/>
  <c r="AX653" i="43"/>
  <c r="AV653" i="43"/>
  <c r="AZ652" i="43"/>
  <c r="BA652" i="43" s="1"/>
  <c r="AX652" i="43"/>
  <c r="AV652" i="43"/>
  <c r="AZ651" i="43"/>
  <c r="BA651" i="43" s="1"/>
  <c r="AX651" i="43"/>
  <c r="AV651" i="43"/>
  <c r="AZ650" i="43"/>
  <c r="BA650" i="43" s="1"/>
  <c r="AX650" i="43"/>
  <c r="AV650" i="43"/>
  <c r="AZ649" i="43"/>
  <c r="BA649" i="43" s="1"/>
  <c r="AX649" i="43"/>
  <c r="AV649" i="43"/>
  <c r="AZ648" i="43"/>
  <c r="BA648" i="43" s="1"/>
  <c r="AX648" i="43"/>
  <c r="AV648" i="43"/>
  <c r="AZ647" i="43"/>
  <c r="BA647" i="43" s="1"/>
  <c r="AX647" i="43"/>
  <c r="AV647" i="43"/>
  <c r="AZ646" i="43"/>
  <c r="BA646" i="43" s="1"/>
  <c r="AX646" i="43"/>
  <c r="AV646" i="43"/>
  <c r="AZ645" i="43"/>
  <c r="BA645" i="43" s="1"/>
  <c r="AX645" i="43"/>
  <c r="AV645" i="43"/>
  <c r="AZ644" i="43"/>
  <c r="BA644" i="43" s="1"/>
  <c r="AX644" i="43"/>
  <c r="AV644" i="43"/>
  <c r="AZ643" i="43"/>
  <c r="BA643" i="43" s="1"/>
  <c r="AX643" i="43"/>
  <c r="AV643" i="43"/>
  <c r="AZ642" i="43"/>
  <c r="BA642" i="43" s="1"/>
  <c r="AX642" i="43"/>
  <c r="AV642" i="43"/>
  <c r="AZ641" i="43"/>
  <c r="BA641" i="43" s="1"/>
  <c r="AX641" i="43"/>
  <c r="AV641" i="43"/>
  <c r="AZ640" i="43"/>
  <c r="BA640" i="43" s="1"/>
  <c r="AX640" i="43"/>
  <c r="AV640" i="43"/>
  <c r="AZ639" i="43"/>
  <c r="BA639" i="43" s="1"/>
  <c r="AX639" i="43"/>
  <c r="AV639" i="43"/>
  <c r="AZ638" i="43"/>
  <c r="BA638" i="43" s="1"/>
  <c r="AX638" i="43"/>
  <c r="AV638" i="43"/>
  <c r="AZ637" i="43"/>
  <c r="BA637" i="43" s="1"/>
  <c r="AX637" i="43"/>
  <c r="AV637" i="43"/>
  <c r="AZ636" i="43"/>
  <c r="BA636" i="43" s="1"/>
  <c r="AX636" i="43"/>
  <c r="AV636" i="43"/>
  <c r="AZ635" i="43"/>
  <c r="BA635" i="43" s="1"/>
  <c r="AX635" i="43"/>
  <c r="AV635" i="43"/>
  <c r="AZ634" i="43"/>
  <c r="BA634" i="43" s="1"/>
  <c r="AX634" i="43"/>
  <c r="AV634" i="43"/>
  <c r="AZ633" i="43"/>
  <c r="BA633" i="43" s="1"/>
  <c r="AX633" i="43"/>
  <c r="AV633" i="43"/>
  <c r="AZ632" i="43"/>
  <c r="BA632" i="43" s="1"/>
  <c r="AX632" i="43"/>
  <c r="AV632" i="43"/>
  <c r="AZ631" i="43"/>
  <c r="BA631" i="43" s="1"/>
  <c r="AX631" i="43"/>
  <c r="AV631" i="43"/>
  <c r="AZ630" i="43"/>
  <c r="BA630" i="43" s="1"/>
  <c r="AX630" i="43"/>
  <c r="AV630" i="43"/>
  <c r="AZ629" i="43"/>
  <c r="BA629" i="43" s="1"/>
  <c r="AX629" i="43"/>
  <c r="AV629" i="43"/>
  <c r="AZ628" i="43"/>
  <c r="BA628" i="43" s="1"/>
  <c r="AX628" i="43"/>
  <c r="AV628" i="43"/>
  <c r="AZ627" i="43"/>
  <c r="BA627" i="43" s="1"/>
  <c r="AX627" i="43"/>
  <c r="AV627" i="43"/>
  <c r="AZ626" i="43"/>
  <c r="BA626" i="43" s="1"/>
  <c r="AX626" i="43"/>
  <c r="AV626" i="43"/>
  <c r="AZ625" i="43"/>
  <c r="BA625" i="43" s="1"/>
  <c r="AX625" i="43"/>
  <c r="AV625" i="43"/>
  <c r="AZ624" i="43"/>
  <c r="BA624" i="43" s="1"/>
  <c r="AX624" i="43"/>
  <c r="AV624" i="43"/>
  <c r="AZ623" i="43"/>
  <c r="BA623" i="43" s="1"/>
  <c r="AX623" i="43"/>
  <c r="AV623" i="43"/>
  <c r="AZ622" i="43"/>
  <c r="BA622" i="43" s="1"/>
  <c r="AX622" i="43"/>
  <c r="AV622" i="43"/>
  <c r="AZ621" i="43"/>
  <c r="BA621" i="43" s="1"/>
  <c r="AX621" i="43"/>
  <c r="AV621" i="43"/>
  <c r="AZ620" i="43"/>
  <c r="BA620" i="43" s="1"/>
  <c r="AX620" i="43"/>
  <c r="AV620" i="43"/>
  <c r="AZ619" i="43"/>
  <c r="BA619" i="43" s="1"/>
  <c r="AX619" i="43"/>
  <c r="AV619" i="43"/>
  <c r="AZ618" i="43"/>
  <c r="BA618" i="43" s="1"/>
  <c r="AX618" i="43"/>
  <c r="AV618" i="43"/>
  <c r="AZ617" i="43"/>
  <c r="BA617" i="43" s="1"/>
  <c r="AX617" i="43"/>
  <c r="AV617" i="43"/>
  <c r="AZ616" i="43"/>
  <c r="BA616" i="43" s="1"/>
  <c r="AX616" i="43"/>
  <c r="AV616" i="43"/>
  <c r="AZ615" i="43"/>
  <c r="BA615" i="43" s="1"/>
  <c r="AX615" i="43"/>
  <c r="AV615" i="43"/>
  <c r="AZ614" i="43"/>
  <c r="BA614" i="43" s="1"/>
  <c r="AX614" i="43"/>
  <c r="AV614" i="43"/>
  <c r="AZ613" i="43"/>
  <c r="BA613" i="43" s="1"/>
  <c r="AX613" i="43"/>
  <c r="AV613" i="43"/>
  <c r="AZ612" i="43"/>
  <c r="BA612" i="43" s="1"/>
  <c r="AX612" i="43"/>
  <c r="AV612" i="43"/>
  <c r="AZ611" i="43"/>
  <c r="BA611" i="43" s="1"/>
  <c r="AX611" i="43"/>
  <c r="AV611" i="43"/>
  <c r="AZ610" i="43"/>
  <c r="BA610" i="43" s="1"/>
  <c r="AX610" i="43"/>
  <c r="AV610" i="43"/>
  <c r="AZ609" i="43"/>
  <c r="BA609" i="43" s="1"/>
  <c r="AX609" i="43"/>
  <c r="AV609" i="43"/>
  <c r="AZ608" i="43"/>
  <c r="BA608" i="43" s="1"/>
  <c r="AX608" i="43"/>
  <c r="AV608" i="43"/>
  <c r="AZ607" i="43"/>
  <c r="BA607" i="43" s="1"/>
  <c r="AX607" i="43"/>
  <c r="AV607" i="43"/>
  <c r="AZ606" i="43"/>
  <c r="BA606" i="43" s="1"/>
  <c r="AX606" i="43"/>
  <c r="AV606" i="43"/>
  <c r="AZ605" i="43"/>
  <c r="BA605" i="43" s="1"/>
  <c r="AX605" i="43"/>
  <c r="AV605" i="43"/>
  <c r="AZ604" i="43"/>
  <c r="BA604" i="43" s="1"/>
  <c r="AX604" i="43"/>
  <c r="AV604" i="43"/>
  <c r="AZ603" i="43"/>
  <c r="BA603" i="43" s="1"/>
  <c r="AX603" i="43"/>
  <c r="AV603" i="43"/>
  <c r="AZ602" i="43"/>
  <c r="BA602" i="43" s="1"/>
  <c r="AX602" i="43"/>
  <c r="AV602" i="43"/>
  <c r="AZ601" i="43"/>
  <c r="BA601" i="43" s="1"/>
  <c r="AX601" i="43"/>
  <c r="AV601" i="43"/>
  <c r="AZ600" i="43"/>
  <c r="BA600" i="43" s="1"/>
  <c r="AX600" i="43"/>
  <c r="AV600" i="43"/>
  <c r="AZ599" i="43"/>
  <c r="BA599" i="43" s="1"/>
  <c r="AX599" i="43"/>
  <c r="AV599" i="43"/>
  <c r="AZ598" i="43"/>
  <c r="BA598" i="43" s="1"/>
  <c r="AX598" i="43"/>
  <c r="AV598" i="43"/>
  <c r="AZ597" i="43"/>
  <c r="BA597" i="43" s="1"/>
  <c r="AX597" i="43"/>
  <c r="AV597" i="43"/>
  <c r="AZ596" i="43"/>
  <c r="BA596" i="43" s="1"/>
  <c r="AX596" i="43"/>
  <c r="AV596" i="43"/>
  <c r="AZ595" i="43"/>
  <c r="BA595" i="43" s="1"/>
  <c r="AX595" i="43"/>
  <c r="AV595" i="43"/>
  <c r="AZ594" i="43"/>
  <c r="BA594" i="43" s="1"/>
  <c r="AX594" i="43"/>
  <c r="AV594" i="43"/>
  <c r="AZ593" i="43"/>
  <c r="BA593" i="43" s="1"/>
  <c r="AX593" i="43"/>
  <c r="AV593" i="43"/>
  <c r="AZ592" i="43"/>
  <c r="BA592" i="43" s="1"/>
  <c r="AX592" i="43"/>
  <c r="AV592" i="43"/>
  <c r="AZ591" i="43"/>
  <c r="BA591" i="43" s="1"/>
  <c r="AX591" i="43"/>
  <c r="AV591" i="43"/>
  <c r="AZ590" i="43"/>
  <c r="BA590" i="43" s="1"/>
  <c r="AX590" i="43"/>
  <c r="AV590" i="43"/>
  <c r="AZ589" i="43"/>
  <c r="BA589" i="43" s="1"/>
  <c r="AX589" i="43"/>
  <c r="AV589" i="43"/>
  <c r="AZ588" i="43"/>
  <c r="BA588" i="43" s="1"/>
  <c r="AX588" i="43"/>
  <c r="AV588" i="43"/>
  <c r="AZ587" i="43"/>
  <c r="BA587" i="43" s="1"/>
  <c r="AX587" i="43"/>
  <c r="AV587" i="43"/>
  <c r="AZ586" i="43"/>
  <c r="BA586" i="43" s="1"/>
  <c r="AX586" i="43"/>
  <c r="AV586" i="43"/>
  <c r="AZ585" i="43"/>
  <c r="BA585" i="43" s="1"/>
  <c r="AX585" i="43"/>
  <c r="AV585" i="43"/>
  <c r="AZ584" i="43"/>
  <c r="BA584" i="43" s="1"/>
  <c r="AX584" i="43"/>
  <c r="AV584" i="43"/>
  <c r="AZ583" i="43"/>
  <c r="BA583" i="43" s="1"/>
  <c r="AX583" i="43"/>
  <c r="AV583" i="43"/>
  <c r="AZ582" i="43"/>
  <c r="BA582" i="43" s="1"/>
  <c r="AX582" i="43"/>
  <c r="AV582" i="43"/>
  <c r="AZ581" i="43"/>
  <c r="BA581" i="43" s="1"/>
  <c r="AX581" i="43"/>
  <c r="AV581" i="43"/>
  <c r="AZ580" i="43"/>
  <c r="BA580" i="43" s="1"/>
  <c r="AX580" i="43"/>
  <c r="AV580" i="43"/>
  <c r="AZ579" i="43"/>
  <c r="BA579" i="43" s="1"/>
  <c r="AX579" i="43"/>
  <c r="AV579" i="43"/>
  <c r="AZ578" i="43"/>
  <c r="BA578" i="43" s="1"/>
  <c r="AX578" i="43"/>
  <c r="AV578" i="43"/>
  <c r="AZ577" i="43"/>
  <c r="BA577" i="43" s="1"/>
  <c r="AX577" i="43"/>
  <c r="AV577" i="43"/>
  <c r="AZ576" i="43"/>
  <c r="BA576" i="43" s="1"/>
  <c r="AX576" i="43"/>
  <c r="AV576" i="43"/>
  <c r="AZ575" i="43"/>
  <c r="BA575" i="43" s="1"/>
  <c r="AX575" i="43"/>
  <c r="AV575" i="43"/>
  <c r="AZ574" i="43"/>
  <c r="BA574" i="43" s="1"/>
  <c r="AX574" i="43"/>
  <c r="AV574" i="43"/>
  <c r="AZ573" i="43"/>
  <c r="BA573" i="43" s="1"/>
  <c r="AX573" i="43"/>
  <c r="AV573" i="43"/>
  <c r="AZ572" i="43"/>
  <c r="BA572" i="43" s="1"/>
  <c r="AX572" i="43"/>
  <c r="AV572" i="43"/>
  <c r="AZ571" i="43"/>
  <c r="BA571" i="43" s="1"/>
  <c r="AX571" i="43"/>
  <c r="AV571" i="43"/>
  <c r="AZ570" i="43"/>
  <c r="BA570" i="43" s="1"/>
  <c r="AX570" i="43"/>
  <c r="AV570" i="43"/>
  <c r="AZ569" i="43"/>
  <c r="BA569" i="43" s="1"/>
  <c r="AX569" i="43"/>
  <c r="AV569" i="43"/>
  <c r="AZ568" i="43"/>
  <c r="BA568" i="43" s="1"/>
  <c r="AX568" i="43"/>
  <c r="AV568" i="43"/>
  <c r="AZ567" i="43"/>
  <c r="BA567" i="43" s="1"/>
  <c r="AX567" i="43"/>
  <c r="AV567" i="43"/>
  <c r="AZ566" i="43"/>
  <c r="BA566" i="43" s="1"/>
  <c r="AX566" i="43"/>
  <c r="AV566" i="43"/>
  <c r="AZ565" i="43"/>
  <c r="BA565" i="43" s="1"/>
  <c r="AX565" i="43"/>
  <c r="AV565" i="43"/>
  <c r="AZ564" i="43"/>
  <c r="BA564" i="43" s="1"/>
  <c r="AX564" i="43"/>
  <c r="AV564" i="43"/>
  <c r="AZ563" i="43"/>
  <c r="BA563" i="43" s="1"/>
  <c r="AX563" i="43"/>
  <c r="AV563" i="43"/>
  <c r="AZ562" i="43"/>
  <c r="BA562" i="43" s="1"/>
  <c r="AX562" i="43"/>
  <c r="AV562" i="43"/>
  <c r="AZ561" i="43"/>
  <c r="BA561" i="43" s="1"/>
  <c r="AX561" i="43"/>
  <c r="AV561" i="43"/>
  <c r="AZ560" i="43"/>
  <c r="BA560" i="43" s="1"/>
  <c r="AX560" i="43"/>
  <c r="AV560" i="43"/>
  <c r="AZ559" i="43"/>
  <c r="BA559" i="43" s="1"/>
  <c r="AX559" i="43"/>
  <c r="AV559" i="43"/>
  <c r="AZ558" i="43"/>
  <c r="BA558" i="43" s="1"/>
  <c r="AX558" i="43"/>
  <c r="AV558" i="43"/>
  <c r="AZ557" i="43"/>
  <c r="BA557" i="43" s="1"/>
  <c r="AX557" i="43"/>
  <c r="AV557" i="43"/>
  <c r="AZ556" i="43"/>
  <c r="BA556" i="43" s="1"/>
  <c r="AX556" i="43"/>
  <c r="AV556" i="43"/>
  <c r="AZ555" i="43"/>
  <c r="BA555" i="43" s="1"/>
  <c r="AX555" i="43"/>
  <c r="AV555" i="43"/>
  <c r="AZ554" i="43"/>
  <c r="BA554" i="43" s="1"/>
  <c r="AX554" i="43"/>
  <c r="AV554" i="43"/>
  <c r="AZ553" i="43"/>
  <c r="BA553" i="43" s="1"/>
  <c r="AX553" i="43"/>
  <c r="AV553" i="43"/>
  <c r="AZ552" i="43"/>
  <c r="BA552" i="43" s="1"/>
  <c r="AX552" i="43"/>
  <c r="AV552" i="43"/>
  <c r="AZ551" i="43"/>
  <c r="BA551" i="43" s="1"/>
  <c r="AX551" i="43"/>
  <c r="AV551" i="43"/>
  <c r="AZ550" i="43"/>
  <c r="BA550" i="43" s="1"/>
  <c r="AX550" i="43"/>
  <c r="AV550" i="43"/>
  <c r="AZ549" i="43"/>
  <c r="BA549" i="43" s="1"/>
  <c r="AX549" i="43"/>
  <c r="AV549" i="43"/>
  <c r="AZ548" i="43"/>
  <c r="BA548" i="43" s="1"/>
  <c r="AX548" i="43"/>
  <c r="AV548" i="43"/>
  <c r="AZ547" i="43"/>
  <c r="BA547" i="43" s="1"/>
  <c r="AX547" i="43"/>
  <c r="AV547" i="43"/>
  <c r="AZ546" i="43"/>
  <c r="BA546" i="43" s="1"/>
  <c r="AX546" i="43"/>
  <c r="AV546" i="43"/>
  <c r="AZ545" i="43"/>
  <c r="BA545" i="43" s="1"/>
  <c r="AX545" i="43"/>
  <c r="AV545" i="43"/>
  <c r="AZ544" i="43"/>
  <c r="BA544" i="43" s="1"/>
  <c r="AX544" i="43"/>
  <c r="AV544" i="43"/>
  <c r="AZ543" i="43"/>
  <c r="BA543" i="43" s="1"/>
  <c r="AX543" i="43"/>
  <c r="AV543" i="43"/>
  <c r="AZ542" i="43"/>
  <c r="BA542" i="43" s="1"/>
  <c r="AX542" i="43"/>
  <c r="AV542" i="43"/>
  <c r="AZ541" i="43"/>
  <c r="BA541" i="43" s="1"/>
  <c r="AX541" i="43"/>
  <c r="AV541" i="43"/>
  <c r="AZ540" i="43"/>
  <c r="BA540" i="43" s="1"/>
  <c r="AX540" i="43"/>
  <c r="AV540" i="43"/>
  <c r="AZ539" i="43"/>
  <c r="BA539" i="43" s="1"/>
  <c r="AX539" i="43"/>
  <c r="AV539" i="43"/>
  <c r="AZ538" i="43"/>
  <c r="BA538" i="43" s="1"/>
  <c r="AX538" i="43"/>
  <c r="AV538" i="43"/>
  <c r="AZ537" i="43"/>
  <c r="BA537" i="43" s="1"/>
  <c r="AX537" i="43"/>
  <c r="AV537" i="43"/>
  <c r="AZ536" i="43"/>
  <c r="BA536" i="43" s="1"/>
  <c r="AX536" i="43"/>
  <c r="AV536" i="43"/>
  <c r="AZ535" i="43"/>
  <c r="BA535" i="43" s="1"/>
  <c r="AX535" i="43"/>
  <c r="AV535" i="43"/>
  <c r="AZ534" i="43"/>
  <c r="BA534" i="43" s="1"/>
  <c r="AX534" i="43"/>
  <c r="AV534" i="43"/>
  <c r="AZ533" i="43"/>
  <c r="BA533" i="43" s="1"/>
  <c r="AX533" i="43"/>
  <c r="AV533" i="43"/>
  <c r="AZ532" i="43"/>
  <c r="BA532" i="43" s="1"/>
  <c r="AX532" i="43"/>
  <c r="AV532" i="43"/>
  <c r="AZ531" i="43"/>
  <c r="BA531" i="43" s="1"/>
  <c r="AX531" i="43"/>
  <c r="AV531" i="43"/>
  <c r="AZ530" i="43"/>
  <c r="BA530" i="43" s="1"/>
  <c r="AX530" i="43"/>
  <c r="AV530" i="43"/>
  <c r="AZ529" i="43"/>
  <c r="BA529" i="43" s="1"/>
  <c r="AX529" i="43"/>
  <c r="AV529" i="43"/>
  <c r="AZ528" i="43"/>
  <c r="BA528" i="43" s="1"/>
  <c r="AX528" i="43"/>
  <c r="AV528" i="43"/>
  <c r="AZ527" i="43"/>
  <c r="BA527" i="43" s="1"/>
  <c r="AX527" i="43"/>
  <c r="AV527" i="43"/>
  <c r="AZ526" i="43"/>
  <c r="BA526" i="43" s="1"/>
  <c r="AX526" i="43"/>
  <c r="AV526" i="43"/>
  <c r="AZ525" i="43"/>
  <c r="BA525" i="43" s="1"/>
  <c r="AX525" i="43"/>
  <c r="AV525" i="43"/>
  <c r="AZ524" i="43"/>
  <c r="BA524" i="43" s="1"/>
  <c r="AX524" i="43"/>
  <c r="AV524" i="43"/>
  <c r="AZ523" i="43"/>
  <c r="BA523" i="43" s="1"/>
  <c r="AX523" i="43"/>
  <c r="AV523" i="43"/>
  <c r="AZ522" i="43"/>
  <c r="BA522" i="43" s="1"/>
  <c r="AX522" i="43"/>
  <c r="AV522" i="43"/>
  <c r="AZ521" i="43"/>
  <c r="BA521" i="43" s="1"/>
  <c r="AX521" i="43"/>
  <c r="AV521" i="43"/>
  <c r="AZ520" i="43"/>
  <c r="BA520" i="43" s="1"/>
  <c r="AX520" i="43"/>
  <c r="AV520" i="43"/>
  <c r="AZ519" i="43"/>
  <c r="BA519" i="43" s="1"/>
  <c r="AX519" i="43"/>
  <c r="AV519" i="43"/>
  <c r="AZ518" i="43"/>
  <c r="BA518" i="43" s="1"/>
  <c r="AX518" i="43"/>
  <c r="AV518" i="43"/>
  <c r="AZ517" i="43"/>
  <c r="BA517" i="43" s="1"/>
  <c r="AX517" i="43"/>
  <c r="AV517" i="43"/>
  <c r="AZ516" i="43"/>
  <c r="BA516" i="43" s="1"/>
  <c r="AX516" i="43"/>
  <c r="AV516" i="43"/>
  <c r="AZ515" i="43"/>
  <c r="BA515" i="43" s="1"/>
  <c r="AX515" i="43"/>
  <c r="AV515" i="43"/>
  <c r="AZ514" i="43"/>
  <c r="BA514" i="43" s="1"/>
  <c r="AX514" i="43"/>
  <c r="AV514" i="43"/>
  <c r="AZ513" i="43"/>
  <c r="BA513" i="43" s="1"/>
  <c r="AX513" i="43"/>
  <c r="AV513" i="43"/>
  <c r="AZ512" i="43"/>
  <c r="BA512" i="43" s="1"/>
  <c r="AX512" i="43"/>
  <c r="AV512" i="43"/>
  <c r="AZ511" i="43"/>
  <c r="BA511" i="43" s="1"/>
  <c r="AX511" i="43"/>
  <c r="AV511" i="43"/>
  <c r="AZ510" i="43"/>
  <c r="BA510" i="43" s="1"/>
  <c r="AX510" i="43"/>
  <c r="AV510" i="43"/>
  <c r="AZ509" i="43"/>
  <c r="BA509" i="43" s="1"/>
  <c r="AX509" i="43"/>
  <c r="AV509" i="43"/>
  <c r="AZ508" i="43"/>
  <c r="BA508" i="43" s="1"/>
  <c r="AX508" i="43"/>
  <c r="AV508" i="43"/>
  <c r="AZ507" i="43"/>
  <c r="BA507" i="43" s="1"/>
  <c r="AX507" i="43"/>
  <c r="AV507" i="43"/>
  <c r="AZ506" i="43"/>
  <c r="BA506" i="43" s="1"/>
  <c r="AX506" i="43"/>
  <c r="AV506" i="43"/>
  <c r="AZ505" i="43"/>
  <c r="BA505" i="43" s="1"/>
  <c r="AX505" i="43"/>
  <c r="AV505" i="43"/>
  <c r="AZ504" i="43"/>
  <c r="BA504" i="43" s="1"/>
  <c r="AX504" i="43"/>
  <c r="AV504" i="43"/>
  <c r="AZ503" i="43"/>
  <c r="BA503" i="43" s="1"/>
  <c r="AX503" i="43"/>
  <c r="AV503" i="43"/>
  <c r="AZ502" i="43"/>
  <c r="BA502" i="43" s="1"/>
  <c r="AX502" i="43"/>
  <c r="AV502" i="43"/>
  <c r="AZ501" i="43"/>
  <c r="BA501" i="43" s="1"/>
  <c r="AX501" i="43"/>
  <c r="AV501" i="43"/>
  <c r="AZ500" i="43"/>
  <c r="BA500" i="43" s="1"/>
  <c r="AX500" i="43"/>
  <c r="AV500" i="43"/>
  <c r="AZ499" i="43"/>
  <c r="BA499" i="43" s="1"/>
  <c r="AX499" i="43"/>
  <c r="AV499" i="43"/>
  <c r="AZ498" i="43"/>
  <c r="BA498" i="43" s="1"/>
  <c r="AX498" i="43"/>
  <c r="AV498" i="43"/>
  <c r="AZ497" i="43"/>
  <c r="BA497" i="43" s="1"/>
  <c r="AX497" i="43"/>
  <c r="AV497" i="43"/>
  <c r="AZ496" i="43"/>
  <c r="BA496" i="43" s="1"/>
  <c r="AX496" i="43"/>
  <c r="AV496" i="43"/>
  <c r="AZ495" i="43"/>
  <c r="BA495" i="43" s="1"/>
  <c r="AX495" i="43"/>
  <c r="AV495" i="43"/>
  <c r="AZ494" i="43"/>
  <c r="BA494" i="43" s="1"/>
  <c r="AX494" i="43"/>
  <c r="AV494" i="43"/>
  <c r="AZ493" i="43"/>
  <c r="BA493" i="43" s="1"/>
  <c r="AX493" i="43"/>
  <c r="AV493" i="43"/>
  <c r="AZ492" i="43"/>
  <c r="BA492" i="43" s="1"/>
  <c r="AX492" i="43"/>
  <c r="AV492" i="43"/>
  <c r="AZ491" i="43"/>
  <c r="BA491" i="43" s="1"/>
  <c r="AX491" i="43"/>
  <c r="AV491" i="43"/>
  <c r="AZ490" i="43"/>
  <c r="BA490" i="43" s="1"/>
  <c r="AX490" i="43"/>
  <c r="AV490" i="43"/>
  <c r="AZ489" i="43"/>
  <c r="BA489" i="43" s="1"/>
  <c r="AX489" i="43"/>
  <c r="AV489" i="43"/>
  <c r="AZ488" i="43"/>
  <c r="BA488" i="43" s="1"/>
  <c r="AX488" i="43"/>
  <c r="AV488" i="43"/>
  <c r="AZ487" i="43"/>
  <c r="BA487" i="43" s="1"/>
  <c r="AX487" i="43"/>
  <c r="AV487" i="43"/>
  <c r="AZ486" i="43"/>
  <c r="BA486" i="43" s="1"/>
  <c r="AX486" i="43"/>
  <c r="AV486" i="43"/>
  <c r="AZ485" i="43"/>
  <c r="BA485" i="43" s="1"/>
  <c r="AX485" i="43"/>
  <c r="AV485" i="43"/>
  <c r="AZ484" i="43"/>
  <c r="BA484" i="43" s="1"/>
  <c r="AX484" i="43"/>
  <c r="AV484" i="43"/>
  <c r="AZ483" i="43"/>
  <c r="BA483" i="43" s="1"/>
  <c r="AX483" i="43"/>
  <c r="AV483" i="43"/>
  <c r="AZ482" i="43"/>
  <c r="BA482" i="43" s="1"/>
  <c r="AX482" i="43"/>
  <c r="AV482" i="43"/>
  <c r="AZ481" i="43"/>
  <c r="BA481" i="43" s="1"/>
  <c r="AX481" i="43"/>
  <c r="AV481" i="43"/>
  <c r="AZ480" i="43"/>
  <c r="BA480" i="43" s="1"/>
  <c r="AX480" i="43"/>
  <c r="AV480" i="43"/>
  <c r="AZ479" i="43"/>
  <c r="BA479" i="43" s="1"/>
  <c r="AX479" i="43"/>
  <c r="AV479" i="43"/>
  <c r="AZ478" i="43"/>
  <c r="BA478" i="43" s="1"/>
  <c r="AX478" i="43"/>
  <c r="AV478" i="43"/>
  <c r="AZ477" i="43"/>
  <c r="BA477" i="43" s="1"/>
  <c r="AX477" i="43"/>
  <c r="AV477" i="43"/>
  <c r="AZ476" i="43"/>
  <c r="BA476" i="43" s="1"/>
  <c r="AX476" i="43"/>
  <c r="AV476" i="43"/>
  <c r="AZ475" i="43"/>
  <c r="BA475" i="43" s="1"/>
  <c r="AX475" i="43"/>
  <c r="AV475" i="43"/>
  <c r="AZ474" i="43"/>
  <c r="BA474" i="43" s="1"/>
  <c r="AX474" i="43"/>
  <c r="AV474" i="43"/>
  <c r="AZ473" i="43"/>
  <c r="BA473" i="43" s="1"/>
  <c r="AX473" i="43"/>
  <c r="AV473" i="43"/>
  <c r="AZ472" i="43"/>
  <c r="BA472" i="43" s="1"/>
  <c r="AX472" i="43"/>
  <c r="AV472" i="43"/>
  <c r="AZ471" i="43"/>
  <c r="BA471" i="43" s="1"/>
  <c r="AX471" i="43"/>
  <c r="AV471" i="43"/>
  <c r="AZ470" i="43"/>
  <c r="BA470" i="43" s="1"/>
  <c r="AX470" i="43"/>
  <c r="AV470" i="43"/>
  <c r="AZ469" i="43"/>
  <c r="BA469" i="43" s="1"/>
  <c r="AX469" i="43"/>
  <c r="AV469" i="43"/>
  <c r="AZ468" i="43"/>
  <c r="BA468" i="43" s="1"/>
  <c r="AX468" i="43"/>
  <c r="AV468" i="43"/>
  <c r="AZ467" i="43"/>
  <c r="BA467" i="43" s="1"/>
  <c r="AX467" i="43"/>
  <c r="AV467" i="43"/>
  <c r="AZ466" i="43"/>
  <c r="BA466" i="43" s="1"/>
  <c r="AX466" i="43"/>
  <c r="AV466" i="43"/>
  <c r="AZ465" i="43"/>
  <c r="BA465" i="43" s="1"/>
  <c r="AX465" i="43"/>
  <c r="AV465" i="43"/>
  <c r="AZ464" i="43"/>
  <c r="BA464" i="43" s="1"/>
  <c r="AX464" i="43"/>
  <c r="AV464" i="43"/>
  <c r="AZ463" i="43"/>
  <c r="BA463" i="43" s="1"/>
  <c r="AX463" i="43"/>
  <c r="AV463" i="43"/>
  <c r="AZ462" i="43"/>
  <c r="BA462" i="43" s="1"/>
  <c r="AX462" i="43"/>
  <c r="AV462" i="43"/>
  <c r="AZ461" i="43"/>
  <c r="BA461" i="43" s="1"/>
  <c r="AX461" i="43"/>
  <c r="AV461" i="43"/>
  <c r="AZ460" i="43"/>
  <c r="BA460" i="43" s="1"/>
  <c r="AX460" i="43"/>
  <c r="AV460" i="43"/>
  <c r="AZ459" i="43"/>
  <c r="BA459" i="43" s="1"/>
  <c r="AX459" i="43"/>
  <c r="AV459" i="43"/>
  <c r="AZ458" i="43"/>
  <c r="BA458" i="43" s="1"/>
  <c r="AX458" i="43"/>
  <c r="AV458" i="43"/>
  <c r="AZ457" i="43"/>
  <c r="BA457" i="43" s="1"/>
  <c r="AX457" i="43"/>
  <c r="AV457" i="43"/>
  <c r="AZ456" i="43"/>
  <c r="BA456" i="43" s="1"/>
  <c r="AX456" i="43"/>
  <c r="AV456" i="43"/>
  <c r="AZ455" i="43"/>
  <c r="BA455" i="43" s="1"/>
  <c r="AX455" i="43"/>
  <c r="AV455" i="43"/>
  <c r="AZ454" i="43"/>
  <c r="BA454" i="43" s="1"/>
  <c r="AX454" i="43"/>
  <c r="AV454" i="43"/>
  <c r="AZ453" i="43"/>
  <c r="BA453" i="43" s="1"/>
  <c r="AX453" i="43"/>
  <c r="AV453" i="43"/>
  <c r="AZ452" i="43"/>
  <c r="BA452" i="43" s="1"/>
  <c r="AX452" i="43"/>
  <c r="AV452" i="43"/>
  <c r="AZ451" i="43"/>
  <c r="BA451" i="43" s="1"/>
  <c r="AX451" i="43"/>
  <c r="AV451" i="43"/>
  <c r="AZ450" i="43"/>
  <c r="BA450" i="43" s="1"/>
  <c r="AX450" i="43"/>
  <c r="AV450" i="43"/>
  <c r="AZ449" i="43"/>
  <c r="BA449" i="43" s="1"/>
  <c r="AX449" i="43"/>
  <c r="AV449" i="43"/>
  <c r="AZ448" i="43"/>
  <c r="BA448" i="43" s="1"/>
  <c r="AX448" i="43"/>
  <c r="AV448" i="43"/>
  <c r="AZ447" i="43"/>
  <c r="BA447" i="43" s="1"/>
  <c r="AX447" i="43"/>
  <c r="AV447" i="43"/>
  <c r="AZ446" i="43"/>
  <c r="BA446" i="43" s="1"/>
  <c r="AX446" i="43"/>
  <c r="AV446" i="43"/>
  <c r="AZ445" i="43"/>
  <c r="BA445" i="43" s="1"/>
  <c r="AX445" i="43"/>
  <c r="AV445" i="43"/>
  <c r="AZ444" i="43"/>
  <c r="BA444" i="43" s="1"/>
  <c r="AX444" i="43"/>
  <c r="AV444" i="43"/>
  <c r="AZ443" i="43"/>
  <c r="BA443" i="43" s="1"/>
  <c r="AX443" i="43"/>
  <c r="AV443" i="43"/>
  <c r="AZ442" i="43"/>
  <c r="BA442" i="43" s="1"/>
  <c r="AX442" i="43"/>
  <c r="AV442" i="43"/>
  <c r="AZ441" i="43"/>
  <c r="BA441" i="43" s="1"/>
  <c r="AX441" i="43"/>
  <c r="AV441" i="43"/>
  <c r="AZ440" i="43"/>
  <c r="BA440" i="43" s="1"/>
  <c r="AX440" i="43"/>
  <c r="AV440" i="43"/>
  <c r="AZ439" i="43"/>
  <c r="BA439" i="43" s="1"/>
  <c r="AX439" i="43"/>
  <c r="AV439" i="43"/>
  <c r="AZ438" i="43"/>
  <c r="BA438" i="43" s="1"/>
  <c r="AX438" i="43"/>
  <c r="AV438" i="43"/>
  <c r="AZ437" i="43"/>
  <c r="BA437" i="43" s="1"/>
  <c r="AX437" i="43"/>
  <c r="AV437" i="43"/>
  <c r="AZ436" i="43"/>
  <c r="BA436" i="43" s="1"/>
  <c r="AX436" i="43"/>
  <c r="AV436" i="43"/>
  <c r="AZ435" i="43"/>
  <c r="BA435" i="43" s="1"/>
  <c r="AX435" i="43"/>
  <c r="AV435" i="43"/>
  <c r="AZ434" i="43"/>
  <c r="BA434" i="43" s="1"/>
  <c r="AX434" i="43"/>
  <c r="AV434" i="43"/>
  <c r="AZ433" i="43"/>
  <c r="BA433" i="43" s="1"/>
  <c r="AX433" i="43"/>
  <c r="AV433" i="43"/>
  <c r="AZ432" i="43"/>
  <c r="BA432" i="43" s="1"/>
  <c r="AX432" i="43"/>
  <c r="AV432" i="43"/>
  <c r="AZ431" i="43"/>
  <c r="BA431" i="43" s="1"/>
  <c r="AX431" i="43"/>
  <c r="AV431" i="43"/>
  <c r="AZ430" i="43"/>
  <c r="BA430" i="43" s="1"/>
  <c r="AX430" i="43"/>
  <c r="AV430" i="43"/>
  <c r="AZ429" i="43"/>
  <c r="BA429" i="43" s="1"/>
  <c r="AX429" i="43"/>
  <c r="AV429" i="43"/>
  <c r="AZ428" i="43"/>
  <c r="BA428" i="43" s="1"/>
  <c r="AX428" i="43"/>
  <c r="AV428" i="43"/>
  <c r="AZ427" i="43"/>
  <c r="BA427" i="43" s="1"/>
  <c r="AX427" i="43"/>
  <c r="AV427" i="43"/>
  <c r="AZ426" i="43"/>
  <c r="BA426" i="43" s="1"/>
  <c r="AX426" i="43"/>
  <c r="AV426" i="43"/>
  <c r="AZ425" i="43"/>
  <c r="BA425" i="43" s="1"/>
  <c r="AX425" i="43"/>
  <c r="AV425" i="43"/>
  <c r="AZ424" i="43"/>
  <c r="BA424" i="43" s="1"/>
  <c r="AX424" i="43"/>
  <c r="AV424" i="43"/>
  <c r="AZ423" i="43"/>
  <c r="BA423" i="43" s="1"/>
  <c r="AX423" i="43"/>
  <c r="AV423" i="43"/>
  <c r="AZ422" i="43"/>
  <c r="BA422" i="43" s="1"/>
  <c r="AX422" i="43"/>
  <c r="AV422" i="43"/>
  <c r="AZ421" i="43"/>
  <c r="BA421" i="43" s="1"/>
  <c r="AX421" i="43"/>
  <c r="AV421" i="43"/>
  <c r="AZ420" i="43"/>
  <c r="BA420" i="43" s="1"/>
  <c r="AX420" i="43"/>
  <c r="AV420" i="43"/>
  <c r="AZ419" i="43"/>
  <c r="BA419" i="43" s="1"/>
  <c r="AX419" i="43"/>
  <c r="AV419" i="43"/>
  <c r="AZ418" i="43"/>
  <c r="BA418" i="43" s="1"/>
  <c r="AX418" i="43"/>
  <c r="AV418" i="43"/>
  <c r="AZ417" i="43"/>
  <c r="BA417" i="43" s="1"/>
  <c r="AX417" i="43"/>
  <c r="AV417" i="43"/>
  <c r="AZ416" i="43"/>
  <c r="BA416" i="43" s="1"/>
  <c r="AX416" i="43"/>
  <c r="AV416" i="43"/>
  <c r="AZ415" i="43"/>
  <c r="BA415" i="43" s="1"/>
  <c r="AX415" i="43"/>
  <c r="AV415" i="43"/>
  <c r="AZ414" i="43"/>
  <c r="BA414" i="43" s="1"/>
  <c r="AX414" i="43"/>
  <c r="AV414" i="43"/>
  <c r="AZ413" i="43"/>
  <c r="BA413" i="43" s="1"/>
  <c r="AX413" i="43"/>
  <c r="AV413" i="43"/>
  <c r="AZ412" i="43"/>
  <c r="BA412" i="43" s="1"/>
  <c r="AX412" i="43"/>
  <c r="AV412" i="43"/>
  <c r="AZ411" i="43"/>
  <c r="BA411" i="43" s="1"/>
  <c r="AX411" i="43"/>
  <c r="AV411" i="43"/>
  <c r="AZ410" i="43"/>
  <c r="BA410" i="43" s="1"/>
  <c r="AX410" i="43"/>
  <c r="AV410" i="43"/>
  <c r="AZ409" i="43"/>
  <c r="BA409" i="43" s="1"/>
  <c r="AX409" i="43"/>
  <c r="AV409" i="43"/>
  <c r="AZ408" i="43"/>
  <c r="BA408" i="43" s="1"/>
  <c r="AX408" i="43"/>
  <c r="AV408" i="43"/>
  <c r="AZ407" i="43"/>
  <c r="BA407" i="43" s="1"/>
  <c r="AX407" i="43"/>
  <c r="AV407" i="43"/>
  <c r="AZ406" i="43"/>
  <c r="BA406" i="43" s="1"/>
  <c r="AX406" i="43"/>
  <c r="AV406" i="43"/>
  <c r="AZ405" i="43"/>
  <c r="BA405" i="43" s="1"/>
  <c r="AX405" i="43"/>
  <c r="AV405" i="43"/>
  <c r="AZ404" i="43"/>
  <c r="BA404" i="43" s="1"/>
  <c r="AX404" i="43"/>
  <c r="AV404" i="43"/>
  <c r="AZ403" i="43"/>
  <c r="BA403" i="43" s="1"/>
  <c r="AX403" i="43"/>
  <c r="AV403" i="43"/>
  <c r="AZ402" i="43"/>
  <c r="BA402" i="43" s="1"/>
  <c r="AX402" i="43"/>
  <c r="AV402" i="43"/>
  <c r="AZ401" i="43"/>
  <c r="BA401" i="43" s="1"/>
  <c r="AX401" i="43"/>
  <c r="AV401" i="43"/>
  <c r="AZ400" i="43"/>
  <c r="BA400" i="43" s="1"/>
  <c r="AX400" i="43"/>
  <c r="AV400" i="43"/>
  <c r="AZ399" i="43"/>
  <c r="BA399" i="43" s="1"/>
  <c r="AX399" i="43"/>
  <c r="AV399" i="43"/>
  <c r="AZ398" i="43"/>
  <c r="BA398" i="43" s="1"/>
  <c r="AX398" i="43"/>
  <c r="AV398" i="43"/>
  <c r="AZ397" i="43"/>
  <c r="BA397" i="43" s="1"/>
  <c r="AX397" i="43"/>
  <c r="AV397" i="43"/>
  <c r="AZ396" i="43"/>
  <c r="BA396" i="43" s="1"/>
  <c r="AX396" i="43"/>
  <c r="AV396" i="43"/>
  <c r="AZ395" i="43"/>
  <c r="BA395" i="43" s="1"/>
  <c r="AX395" i="43"/>
  <c r="AV395" i="43"/>
  <c r="AZ394" i="43"/>
  <c r="BA394" i="43" s="1"/>
  <c r="AX394" i="43"/>
  <c r="AV394" i="43"/>
  <c r="AZ393" i="43"/>
  <c r="BA393" i="43" s="1"/>
  <c r="AX393" i="43"/>
  <c r="AV393" i="43"/>
  <c r="AZ392" i="43"/>
  <c r="BA392" i="43" s="1"/>
  <c r="AX392" i="43"/>
  <c r="AV392" i="43"/>
  <c r="AZ391" i="43"/>
  <c r="BA391" i="43" s="1"/>
  <c r="AX391" i="43"/>
  <c r="AV391" i="43"/>
  <c r="AZ390" i="43"/>
  <c r="BA390" i="43" s="1"/>
  <c r="AX390" i="43"/>
  <c r="AV390" i="43"/>
  <c r="AZ389" i="43"/>
  <c r="BA389" i="43" s="1"/>
  <c r="AX389" i="43"/>
  <c r="AV389" i="43"/>
  <c r="AZ388" i="43"/>
  <c r="BA388" i="43" s="1"/>
  <c r="AX388" i="43"/>
  <c r="AV388" i="43"/>
  <c r="AZ387" i="43"/>
  <c r="BA387" i="43" s="1"/>
  <c r="AX387" i="43"/>
  <c r="AV387" i="43"/>
  <c r="AZ386" i="43"/>
  <c r="BA386" i="43" s="1"/>
  <c r="AX386" i="43"/>
  <c r="AV386" i="43"/>
  <c r="AZ385" i="43"/>
  <c r="BA385" i="43" s="1"/>
  <c r="AX385" i="43"/>
  <c r="AV385" i="43"/>
  <c r="AZ384" i="43"/>
  <c r="BA384" i="43" s="1"/>
  <c r="AX384" i="43"/>
  <c r="AV384" i="43"/>
  <c r="AZ383" i="43"/>
  <c r="BA383" i="43" s="1"/>
  <c r="AX383" i="43"/>
  <c r="AV383" i="43"/>
  <c r="AZ382" i="43"/>
  <c r="BA382" i="43" s="1"/>
  <c r="AX382" i="43"/>
  <c r="AV382" i="43"/>
  <c r="AZ381" i="43"/>
  <c r="BA381" i="43" s="1"/>
  <c r="AX381" i="43"/>
  <c r="AV381" i="43"/>
  <c r="AZ380" i="43"/>
  <c r="BA380" i="43" s="1"/>
  <c r="AX380" i="43"/>
  <c r="AV380" i="43"/>
  <c r="AZ379" i="43"/>
  <c r="BA379" i="43" s="1"/>
  <c r="AX379" i="43"/>
  <c r="AV379" i="43"/>
  <c r="AZ378" i="43"/>
  <c r="BA378" i="43" s="1"/>
  <c r="AX378" i="43"/>
  <c r="AV378" i="43"/>
  <c r="AZ377" i="43"/>
  <c r="BA377" i="43" s="1"/>
  <c r="AX377" i="43"/>
  <c r="AV377" i="43"/>
  <c r="AZ376" i="43"/>
  <c r="BA376" i="43" s="1"/>
  <c r="AX376" i="43"/>
  <c r="AV376" i="43"/>
  <c r="AZ375" i="43"/>
  <c r="BA375" i="43" s="1"/>
  <c r="AX375" i="43"/>
  <c r="AV375" i="43"/>
  <c r="AZ374" i="43"/>
  <c r="BA374" i="43" s="1"/>
  <c r="AX374" i="43"/>
  <c r="AV374" i="43"/>
  <c r="AZ373" i="43"/>
  <c r="BA373" i="43" s="1"/>
  <c r="AX373" i="43"/>
  <c r="AV373" i="43"/>
  <c r="AZ372" i="43"/>
  <c r="BA372" i="43" s="1"/>
  <c r="AX372" i="43"/>
  <c r="AV372" i="43"/>
  <c r="AZ371" i="43"/>
  <c r="BA371" i="43" s="1"/>
  <c r="AX371" i="43"/>
  <c r="AV371" i="43"/>
  <c r="AZ370" i="43"/>
  <c r="BA370" i="43" s="1"/>
  <c r="AX370" i="43"/>
  <c r="AV370" i="43"/>
  <c r="AZ369" i="43"/>
  <c r="BA369" i="43" s="1"/>
  <c r="AX369" i="43"/>
  <c r="AV369" i="43"/>
  <c r="AZ368" i="43"/>
  <c r="BA368" i="43" s="1"/>
  <c r="AX368" i="43"/>
  <c r="AV368" i="43"/>
  <c r="AZ367" i="43"/>
  <c r="BA367" i="43" s="1"/>
  <c r="AX367" i="43"/>
  <c r="AV367" i="43"/>
  <c r="AZ366" i="43"/>
  <c r="BA366" i="43" s="1"/>
  <c r="AX366" i="43"/>
  <c r="AV366" i="43"/>
  <c r="AZ365" i="43"/>
  <c r="BA365" i="43" s="1"/>
  <c r="AX365" i="43"/>
  <c r="AV365" i="43"/>
  <c r="AZ364" i="43"/>
  <c r="BA364" i="43" s="1"/>
  <c r="AX364" i="43"/>
  <c r="AV364" i="43"/>
  <c r="AZ363" i="43"/>
  <c r="BA363" i="43" s="1"/>
  <c r="AX363" i="43"/>
  <c r="AV363" i="43"/>
  <c r="AZ362" i="43"/>
  <c r="BA362" i="43" s="1"/>
  <c r="AX362" i="43"/>
  <c r="AV362" i="43"/>
  <c r="AZ361" i="43"/>
  <c r="BA361" i="43" s="1"/>
  <c r="AX361" i="43"/>
  <c r="AV361" i="43"/>
  <c r="AZ360" i="43"/>
  <c r="BA360" i="43" s="1"/>
  <c r="AX360" i="43"/>
  <c r="AV360" i="43"/>
  <c r="AZ359" i="43"/>
  <c r="BA359" i="43" s="1"/>
  <c r="AX359" i="43"/>
  <c r="AV359" i="43"/>
  <c r="AZ358" i="43"/>
  <c r="BA358" i="43" s="1"/>
  <c r="AX358" i="43"/>
  <c r="AV358" i="43"/>
  <c r="AZ357" i="43"/>
  <c r="BA357" i="43" s="1"/>
  <c r="AX357" i="43"/>
  <c r="AV357" i="43"/>
  <c r="AZ356" i="43"/>
  <c r="BA356" i="43" s="1"/>
  <c r="AX356" i="43"/>
  <c r="AV356" i="43"/>
  <c r="AZ355" i="43"/>
  <c r="BA355" i="43" s="1"/>
  <c r="AX355" i="43"/>
  <c r="AV355" i="43"/>
  <c r="AZ354" i="43"/>
  <c r="BA354" i="43" s="1"/>
  <c r="AX354" i="43"/>
  <c r="AV354" i="43"/>
  <c r="AZ353" i="43"/>
  <c r="BA353" i="43" s="1"/>
  <c r="AX353" i="43"/>
  <c r="AV353" i="43"/>
  <c r="AZ352" i="43"/>
  <c r="BA352" i="43" s="1"/>
  <c r="AX352" i="43"/>
  <c r="AV352" i="43"/>
  <c r="AZ351" i="43"/>
  <c r="BA351" i="43" s="1"/>
  <c r="AX351" i="43"/>
  <c r="AV351" i="43"/>
  <c r="AZ350" i="43"/>
  <c r="BA350" i="43" s="1"/>
  <c r="AX350" i="43"/>
  <c r="AV350" i="43"/>
  <c r="AZ349" i="43"/>
  <c r="BA349" i="43" s="1"/>
  <c r="AX349" i="43"/>
  <c r="AV349" i="43"/>
  <c r="AZ348" i="43"/>
  <c r="BA348" i="43" s="1"/>
  <c r="AX348" i="43"/>
  <c r="AV348" i="43"/>
  <c r="AZ347" i="43"/>
  <c r="BA347" i="43" s="1"/>
  <c r="AX347" i="43"/>
  <c r="AV347" i="43"/>
  <c r="AZ346" i="43"/>
  <c r="BA346" i="43" s="1"/>
  <c r="AX346" i="43"/>
  <c r="AV346" i="43"/>
  <c r="AZ345" i="43"/>
  <c r="BA345" i="43" s="1"/>
  <c r="AX345" i="43"/>
  <c r="AV345" i="43"/>
  <c r="AZ344" i="43"/>
  <c r="BA344" i="43" s="1"/>
  <c r="AX344" i="43"/>
  <c r="AV344" i="43"/>
  <c r="AZ343" i="43"/>
  <c r="BA343" i="43" s="1"/>
  <c r="AX343" i="43"/>
  <c r="AV343" i="43"/>
  <c r="AZ342" i="43"/>
  <c r="BA342" i="43" s="1"/>
  <c r="AX342" i="43"/>
  <c r="AV342" i="43"/>
  <c r="AZ341" i="43"/>
  <c r="BA341" i="43" s="1"/>
  <c r="AX341" i="43"/>
  <c r="AV341" i="43"/>
  <c r="AZ340" i="43"/>
  <c r="BA340" i="43" s="1"/>
  <c r="AX340" i="43"/>
  <c r="AV340" i="43"/>
  <c r="AZ339" i="43"/>
  <c r="BA339" i="43" s="1"/>
  <c r="AX339" i="43"/>
  <c r="AV339" i="43"/>
  <c r="AZ338" i="43"/>
  <c r="BA338" i="43" s="1"/>
  <c r="AX338" i="43"/>
  <c r="AV338" i="43"/>
  <c r="AZ337" i="43"/>
  <c r="BA337" i="43" s="1"/>
  <c r="AX337" i="43"/>
  <c r="AV337" i="43"/>
  <c r="AZ336" i="43"/>
  <c r="BA336" i="43" s="1"/>
  <c r="AX336" i="43"/>
  <c r="AV336" i="43"/>
  <c r="AZ335" i="43"/>
  <c r="BA335" i="43" s="1"/>
  <c r="AX335" i="43"/>
  <c r="AV335" i="43"/>
  <c r="AZ334" i="43"/>
  <c r="BA334" i="43" s="1"/>
  <c r="AX334" i="43"/>
  <c r="AV334" i="43"/>
  <c r="AZ333" i="43"/>
  <c r="BA333" i="43" s="1"/>
  <c r="AX333" i="43"/>
  <c r="AV333" i="43"/>
  <c r="AZ332" i="43"/>
  <c r="BA332" i="43" s="1"/>
  <c r="AX332" i="43"/>
  <c r="AV332" i="43"/>
  <c r="AZ331" i="43"/>
  <c r="BA331" i="43" s="1"/>
  <c r="AX331" i="43"/>
  <c r="AV331" i="43"/>
  <c r="AZ330" i="43"/>
  <c r="BA330" i="43" s="1"/>
  <c r="AX330" i="43"/>
  <c r="AV330" i="43"/>
  <c r="AZ329" i="43"/>
  <c r="BA329" i="43" s="1"/>
  <c r="AX329" i="43"/>
  <c r="AV329" i="43"/>
  <c r="AZ328" i="43"/>
  <c r="BA328" i="43" s="1"/>
  <c r="AX328" i="43"/>
  <c r="AV328" i="43"/>
  <c r="AZ327" i="43"/>
  <c r="BA327" i="43" s="1"/>
  <c r="AX327" i="43"/>
  <c r="AV327" i="43"/>
  <c r="AZ326" i="43"/>
  <c r="BA326" i="43" s="1"/>
  <c r="AX326" i="43"/>
  <c r="AV326" i="43"/>
  <c r="AZ325" i="43"/>
  <c r="BA325" i="43" s="1"/>
  <c r="AX325" i="43"/>
  <c r="AV325" i="43"/>
  <c r="AZ324" i="43"/>
  <c r="BA324" i="43" s="1"/>
  <c r="AX324" i="43"/>
  <c r="AV324" i="43"/>
  <c r="AZ323" i="43"/>
  <c r="BA323" i="43" s="1"/>
  <c r="AX323" i="43"/>
  <c r="AV323" i="43"/>
  <c r="AZ322" i="43"/>
  <c r="BA322" i="43" s="1"/>
  <c r="AX322" i="43"/>
  <c r="AV322" i="43"/>
  <c r="AZ321" i="43"/>
  <c r="BA321" i="43" s="1"/>
  <c r="AX321" i="43"/>
  <c r="AV321" i="43"/>
  <c r="AZ320" i="43"/>
  <c r="BA320" i="43" s="1"/>
  <c r="AX320" i="43"/>
  <c r="AV320" i="43"/>
  <c r="AZ319" i="43"/>
  <c r="BA319" i="43" s="1"/>
  <c r="AX319" i="43"/>
  <c r="AV319" i="43"/>
  <c r="AZ318" i="43"/>
  <c r="BA318" i="43" s="1"/>
  <c r="AX318" i="43"/>
  <c r="AV318" i="43"/>
  <c r="AZ317" i="43"/>
  <c r="BA317" i="43" s="1"/>
  <c r="AX317" i="43"/>
  <c r="AV317" i="43"/>
  <c r="AZ316" i="43"/>
  <c r="BA316" i="43" s="1"/>
  <c r="AX316" i="43"/>
  <c r="AV316" i="43"/>
  <c r="AZ315" i="43"/>
  <c r="BA315" i="43" s="1"/>
  <c r="AX315" i="43"/>
  <c r="AV315" i="43"/>
  <c r="AZ314" i="43"/>
  <c r="BA314" i="43" s="1"/>
  <c r="AX314" i="43"/>
  <c r="AV314" i="43"/>
  <c r="AZ313" i="43"/>
  <c r="BA313" i="43" s="1"/>
  <c r="AX313" i="43"/>
  <c r="AV313" i="43"/>
  <c r="AZ312" i="43"/>
  <c r="BA312" i="43" s="1"/>
  <c r="AX312" i="43"/>
  <c r="AV312" i="43"/>
  <c r="AZ311" i="43"/>
  <c r="BA311" i="43" s="1"/>
  <c r="AX311" i="43"/>
  <c r="AV311" i="43"/>
  <c r="AZ310" i="43"/>
  <c r="BA310" i="43" s="1"/>
  <c r="AX310" i="43"/>
  <c r="AV310" i="43"/>
  <c r="AZ309" i="43"/>
  <c r="BA309" i="43" s="1"/>
  <c r="AX309" i="43"/>
  <c r="AV309" i="43"/>
  <c r="AZ308" i="43"/>
  <c r="BA308" i="43" s="1"/>
  <c r="AX308" i="43"/>
  <c r="AV308" i="43"/>
  <c r="AZ307" i="43"/>
  <c r="BA307" i="43" s="1"/>
  <c r="AX307" i="43"/>
  <c r="AV307" i="43"/>
  <c r="AZ306" i="43"/>
  <c r="BA306" i="43" s="1"/>
  <c r="AX306" i="43"/>
  <c r="AV306" i="43"/>
  <c r="AZ305" i="43"/>
  <c r="BA305" i="43" s="1"/>
  <c r="AX305" i="43"/>
  <c r="AV305" i="43"/>
  <c r="AZ304" i="43"/>
  <c r="BA304" i="43" s="1"/>
  <c r="AX304" i="43"/>
  <c r="AV304" i="43"/>
  <c r="AZ303" i="43"/>
  <c r="BA303" i="43" s="1"/>
  <c r="AX303" i="43"/>
  <c r="AV303" i="43"/>
  <c r="AZ302" i="43"/>
  <c r="BA302" i="43" s="1"/>
  <c r="AX302" i="43"/>
  <c r="AV302" i="43"/>
  <c r="AZ301" i="43"/>
  <c r="BA301" i="43" s="1"/>
  <c r="AX301" i="43"/>
  <c r="AV301" i="43"/>
  <c r="AZ300" i="43"/>
  <c r="BA300" i="43" s="1"/>
  <c r="AX300" i="43"/>
  <c r="AV300" i="43"/>
  <c r="AZ299" i="43"/>
  <c r="BA299" i="43" s="1"/>
  <c r="AX299" i="43"/>
  <c r="AV299" i="43"/>
  <c r="AZ298" i="43"/>
  <c r="BA298" i="43" s="1"/>
  <c r="AX298" i="43"/>
  <c r="AV298" i="43"/>
  <c r="AZ297" i="43"/>
  <c r="BA297" i="43" s="1"/>
  <c r="AX297" i="43"/>
  <c r="AV297" i="43"/>
  <c r="AZ296" i="43"/>
  <c r="BA296" i="43" s="1"/>
  <c r="AX296" i="43"/>
  <c r="AV296" i="43"/>
  <c r="AZ295" i="43"/>
  <c r="BA295" i="43" s="1"/>
  <c r="AX295" i="43"/>
  <c r="AV295" i="43"/>
  <c r="AZ294" i="43"/>
  <c r="BA294" i="43" s="1"/>
  <c r="AX294" i="43"/>
  <c r="AV294" i="43"/>
  <c r="AZ293" i="43"/>
  <c r="BA293" i="43" s="1"/>
  <c r="AX293" i="43"/>
  <c r="AV293" i="43"/>
  <c r="AZ292" i="43"/>
  <c r="BA292" i="43" s="1"/>
  <c r="AX292" i="43"/>
  <c r="AV292" i="43"/>
  <c r="AZ291" i="43"/>
  <c r="BA291" i="43" s="1"/>
  <c r="AX291" i="43"/>
  <c r="AV291" i="43"/>
  <c r="AZ290" i="43"/>
  <c r="BA290" i="43" s="1"/>
  <c r="AX290" i="43"/>
  <c r="AV290" i="43"/>
  <c r="AZ289" i="43"/>
  <c r="BA289" i="43" s="1"/>
  <c r="AX289" i="43"/>
  <c r="AV289" i="43"/>
  <c r="AZ288" i="43"/>
  <c r="BA288" i="43" s="1"/>
  <c r="AX288" i="43"/>
  <c r="AV288" i="43"/>
  <c r="AZ287" i="43"/>
  <c r="BA287" i="43" s="1"/>
  <c r="AX287" i="43"/>
  <c r="AV287" i="43"/>
  <c r="AZ286" i="43"/>
  <c r="BA286" i="43" s="1"/>
  <c r="AX286" i="43"/>
  <c r="AV286" i="43"/>
  <c r="AZ285" i="43"/>
  <c r="BA285" i="43" s="1"/>
  <c r="AX285" i="43"/>
  <c r="AV285" i="43"/>
  <c r="AZ284" i="43"/>
  <c r="BA284" i="43" s="1"/>
  <c r="AX284" i="43"/>
  <c r="AV284" i="43"/>
  <c r="AZ283" i="43"/>
  <c r="BA283" i="43" s="1"/>
  <c r="AX283" i="43"/>
  <c r="AV283" i="43"/>
  <c r="AZ282" i="43"/>
  <c r="BA282" i="43" s="1"/>
  <c r="AX282" i="43"/>
  <c r="AV282" i="43"/>
  <c r="AZ281" i="43"/>
  <c r="BA281" i="43" s="1"/>
  <c r="AX281" i="43"/>
  <c r="AV281" i="43"/>
  <c r="AZ280" i="43"/>
  <c r="BA280" i="43" s="1"/>
  <c r="AX280" i="43"/>
  <c r="AV280" i="43"/>
  <c r="AZ279" i="43"/>
  <c r="BA279" i="43" s="1"/>
  <c r="AX279" i="43"/>
  <c r="AV279" i="43"/>
  <c r="AZ278" i="43"/>
  <c r="BA278" i="43" s="1"/>
  <c r="AX278" i="43"/>
  <c r="AV278" i="43"/>
  <c r="AZ277" i="43"/>
  <c r="BA277" i="43" s="1"/>
  <c r="AX277" i="43"/>
  <c r="AV277" i="43"/>
  <c r="AZ276" i="43"/>
  <c r="BA276" i="43" s="1"/>
  <c r="AX276" i="43"/>
  <c r="AV276" i="43"/>
  <c r="AZ275" i="43"/>
  <c r="BA275" i="43" s="1"/>
  <c r="AX275" i="43"/>
  <c r="AV275" i="43"/>
  <c r="AZ274" i="43"/>
  <c r="BA274" i="43" s="1"/>
  <c r="AX274" i="43"/>
  <c r="AV274" i="43"/>
  <c r="AZ273" i="43"/>
  <c r="BA273" i="43" s="1"/>
  <c r="AX273" i="43"/>
  <c r="AV273" i="43"/>
  <c r="AZ272" i="43"/>
  <c r="BA272" i="43" s="1"/>
  <c r="AX272" i="43"/>
  <c r="AV272" i="43"/>
  <c r="AZ271" i="43"/>
  <c r="BA271" i="43" s="1"/>
  <c r="AX271" i="43"/>
  <c r="AV271" i="43"/>
  <c r="AZ270" i="43"/>
  <c r="BA270" i="43" s="1"/>
  <c r="AX270" i="43"/>
  <c r="AV270" i="43"/>
  <c r="AZ269" i="43"/>
  <c r="BA269" i="43" s="1"/>
  <c r="AX269" i="43"/>
  <c r="AV269" i="43"/>
  <c r="AZ268" i="43"/>
  <c r="BA268" i="43" s="1"/>
  <c r="AX268" i="43"/>
  <c r="AV268" i="43"/>
  <c r="AZ267" i="43"/>
  <c r="BA267" i="43" s="1"/>
  <c r="AX267" i="43"/>
  <c r="AV267" i="43"/>
  <c r="AZ266" i="43"/>
  <c r="BA266" i="43" s="1"/>
  <c r="AX266" i="43"/>
  <c r="AV266" i="43"/>
  <c r="AZ265" i="43"/>
  <c r="BA265" i="43" s="1"/>
  <c r="AX265" i="43"/>
  <c r="AV265" i="43"/>
  <c r="AZ264" i="43"/>
  <c r="BA264" i="43" s="1"/>
  <c r="AX264" i="43"/>
  <c r="AV264" i="43"/>
  <c r="AZ263" i="43"/>
  <c r="BA263" i="43" s="1"/>
  <c r="AX263" i="43"/>
  <c r="AV263" i="43"/>
  <c r="AZ262" i="43"/>
  <c r="BA262" i="43" s="1"/>
  <c r="AX262" i="43"/>
  <c r="AV262" i="43"/>
  <c r="AZ261" i="43"/>
  <c r="BA261" i="43" s="1"/>
  <c r="AX261" i="43"/>
  <c r="AV261" i="43"/>
  <c r="AZ260" i="43"/>
  <c r="BA260" i="43" s="1"/>
  <c r="AX260" i="43"/>
  <c r="AV260" i="43"/>
  <c r="AZ259" i="43"/>
  <c r="BA259" i="43" s="1"/>
  <c r="AX259" i="43"/>
  <c r="AV259" i="43"/>
  <c r="AZ258" i="43"/>
  <c r="BA258" i="43" s="1"/>
  <c r="AX258" i="43"/>
  <c r="AV258" i="43"/>
  <c r="AZ257" i="43"/>
  <c r="BA257" i="43" s="1"/>
  <c r="AX257" i="43"/>
  <c r="AV257" i="43"/>
  <c r="AZ256" i="43"/>
  <c r="BA256" i="43" s="1"/>
  <c r="AX256" i="43"/>
  <c r="AV256" i="43"/>
  <c r="AZ255" i="43"/>
  <c r="BA255" i="43" s="1"/>
  <c r="AX255" i="43"/>
  <c r="AV255" i="43"/>
  <c r="AZ254" i="43"/>
  <c r="BA254" i="43" s="1"/>
  <c r="AX254" i="43"/>
  <c r="AV254" i="43"/>
  <c r="AZ253" i="43"/>
  <c r="BA253" i="43" s="1"/>
  <c r="AX253" i="43"/>
  <c r="AV253" i="43"/>
  <c r="AZ252" i="43"/>
  <c r="BA252" i="43" s="1"/>
  <c r="AX252" i="43"/>
  <c r="AV252" i="43"/>
  <c r="AZ251" i="43"/>
  <c r="BA251" i="43" s="1"/>
  <c r="AX251" i="43"/>
  <c r="AV251" i="43"/>
  <c r="AZ250" i="43"/>
  <c r="BA250" i="43" s="1"/>
  <c r="AX250" i="43"/>
  <c r="AV250" i="43"/>
  <c r="AZ249" i="43"/>
  <c r="BA249" i="43" s="1"/>
  <c r="AX249" i="43"/>
  <c r="AV249" i="43"/>
  <c r="AZ248" i="43"/>
  <c r="BA248" i="43" s="1"/>
  <c r="AX248" i="43"/>
  <c r="AV248" i="43"/>
  <c r="AZ247" i="43"/>
  <c r="BA247" i="43" s="1"/>
  <c r="AX247" i="43"/>
  <c r="AV247" i="43"/>
  <c r="AZ246" i="43"/>
  <c r="BA246" i="43" s="1"/>
  <c r="AX246" i="43"/>
  <c r="AV246" i="43"/>
  <c r="AZ245" i="43"/>
  <c r="BA245" i="43" s="1"/>
  <c r="AX245" i="43"/>
  <c r="AV245" i="43"/>
  <c r="AZ244" i="43"/>
  <c r="BA244" i="43" s="1"/>
  <c r="AX244" i="43"/>
  <c r="AV244" i="43"/>
  <c r="AZ243" i="43"/>
  <c r="BA243" i="43" s="1"/>
  <c r="AX243" i="43"/>
  <c r="AV243" i="43"/>
  <c r="AZ242" i="43"/>
  <c r="BA242" i="43" s="1"/>
  <c r="AX242" i="43"/>
  <c r="AV242" i="43"/>
  <c r="AZ241" i="43"/>
  <c r="BA241" i="43" s="1"/>
  <c r="AX241" i="43"/>
  <c r="AV241" i="43"/>
  <c r="AZ240" i="43"/>
  <c r="BA240" i="43" s="1"/>
  <c r="AX240" i="43"/>
  <c r="AV240" i="43"/>
  <c r="AZ239" i="43"/>
  <c r="BA239" i="43" s="1"/>
  <c r="AX239" i="43"/>
  <c r="AV239" i="43"/>
  <c r="AZ238" i="43"/>
  <c r="BA238" i="43" s="1"/>
  <c r="AX238" i="43"/>
  <c r="AV238" i="43"/>
  <c r="AZ237" i="43"/>
  <c r="BA237" i="43" s="1"/>
  <c r="AX237" i="43"/>
  <c r="AV237" i="43"/>
  <c r="AZ236" i="43"/>
  <c r="BA236" i="43" s="1"/>
  <c r="AX236" i="43"/>
  <c r="AV236" i="43"/>
  <c r="AZ235" i="43"/>
  <c r="BA235" i="43" s="1"/>
  <c r="AX235" i="43"/>
  <c r="AV235" i="43"/>
  <c r="AZ234" i="43"/>
  <c r="BA234" i="43" s="1"/>
  <c r="AX234" i="43"/>
  <c r="AV234" i="43"/>
  <c r="AZ233" i="43"/>
  <c r="BA233" i="43" s="1"/>
  <c r="AX233" i="43"/>
  <c r="AV233" i="43"/>
  <c r="AZ232" i="43"/>
  <c r="BA232" i="43" s="1"/>
  <c r="AX232" i="43"/>
  <c r="AV232" i="43"/>
  <c r="AZ231" i="43"/>
  <c r="BA231" i="43" s="1"/>
  <c r="AX231" i="43"/>
  <c r="AV231" i="43"/>
  <c r="AZ230" i="43"/>
  <c r="BA230" i="43" s="1"/>
  <c r="AX230" i="43"/>
  <c r="AV230" i="43"/>
  <c r="AZ229" i="43"/>
  <c r="BA229" i="43" s="1"/>
  <c r="AX229" i="43"/>
  <c r="AV229" i="43"/>
  <c r="AZ228" i="43"/>
  <c r="BA228" i="43" s="1"/>
  <c r="AX228" i="43"/>
  <c r="AV228" i="43"/>
  <c r="AZ227" i="43"/>
  <c r="BA227" i="43" s="1"/>
  <c r="AX227" i="43"/>
  <c r="AV227" i="43"/>
  <c r="AZ226" i="43"/>
  <c r="BA226" i="43" s="1"/>
  <c r="AX226" i="43"/>
  <c r="AV226" i="43"/>
  <c r="AZ225" i="43"/>
  <c r="BA225" i="43" s="1"/>
  <c r="AX225" i="43"/>
  <c r="AV225" i="43"/>
  <c r="AZ224" i="43"/>
  <c r="BA224" i="43" s="1"/>
  <c r="AX224" i="43"/>
  <c r="AV224" i="43"/>
  <c r="AZ223" i="43"/>
  <c r="BA223" i="43" s="1"/>
  <c r="AX223" i="43"/>
  <c r="AV223" i="43"/>
  <c r="AZ222" i="43"/>
  <c r="BA222" i="43" s="1"/>
  <c r="AX222" i="43"/>
  <c r="AV222" i="43"/>
  <c r="AZ221" i="43"/>
  <c r="BA221" i="43" s="1"/>
  <c r="AX221" i="43"/>
  <c r="AV221" i="43"/>
  <c r="AZ220" i="43"/>
  <c r="BA220" i="43" s="1"/>
  <c r="AX220" i="43"/>
  <c r="AV220" i="43"/>
  <c r="AZ219" i="43"/>
  <c r="BA219" i="43" s="1"/>
  <c r="AX219" i="43"/>
  <c r="AV219" i="43"/>
  <c r="AZ218" i="43"/>
  <c r="BA218" i="43" s="1"/>
  <c r="AX218" i="43"/>
  <c r="AV218" i="43"/>
  <c r="AZ217" i="43"/>
  <c r="BA217" i="43" s="1"/>
  <c r="AX217" i="43"/>
  <c r="AV217" i="43"/>
  <c r="AZ216" i="43"/>
  <c r="BA216" i="43" s="1"/>
  <c r="AX216" i="43"/>
  <c r="AV216" i="43"/>
  <c r="AZ215" i="43"/>
  <c r="BA215" i="43" s="1"/>
  <c r="AX215" i="43"/>
  <c r="AV215" i="43"/>
  <c r="AZ214" i="43"/>
  <c r="BA214" i="43" s="1"/>
  <c r="AX214" i="43"/>
  <c r="AV214" i="43"/>
  <c r="AZ213" i="43"/>
  <c r="BA213" i="43" s="1"/>
  <c r="AX213" i="43"/>
  <c r="AV213" i="43"/>
  <c r="AZ212" i="43"/>
  <c r="BA212" i="43" s="1"/>
  <c r="AX212" i="43"/>
  <c r="AV212" i="43"/>
  <c r="AZ211" i="43"/>
  <c r="BA211" i="43" s="1"/>
  <c r="AX211" i="43"/>
  <c r="AV211" i="43"/>
  <c r="AZ210" i="43"/>
  <c r="BA210" i="43" s="1"/>
  <c r="AX210" i="43"/>
  <c r="AV210" i="43"/>
  <c r="AZ209" i="43"/>
  <c r="BA209" i="43" s="1"/>
  <c r="AX209" i="43"/>
  <c r="AV209" i="43"/>
  <c r="AZ208" i="43"/>
  <c r="BA208" i="43" s="1"/>
  <c r="AX208" i="43"/>
  <c r="AV208" i="43"/>
  <c r="AZ207" i="43"/>
  <c r="BA207" i="43" s="1"/>
  <c r="AX207" i="43"/>
  <c r="AV207" i="43"/>
  <c r="AZ206" i="43"/>
  <c r="BA206" i="43" s="1"/>
  <c r="AX206" i="43"/>
  <c r="AV206" i="43"/>
  <c r="AZ205" i="43"/>
  <c r="BA205" i="43" s="1"/>
  <c r="AX205" i="43"/>
  <c r="AV205" i="43"/>
  <c r="AZ204" i="43"/>
  <c r="BA204" i="43" s="1"/>
  <c r="AX204" i="43"/>
  <c r="AV204" i="43"/>
  <c r="AZ203" i="43"/>
  <c r="BA203" i="43" s="1"/>
  <c r="AX203" i="43"/>
  <c r="AV203" i="43"/>
  <c r="AZ202" i="43"/>
  <c r="BA202" i="43" s="1"/>
  <c r="AX202" i="43"/>
  <c r="AV202" i="43"/>
  <c r="AZ201" i="43"/>
  <c r="BA201" i="43" s="1"/>
  <c r="AX201" i="43"/>
  <c r="AV201" i="43"/>
  <c r="AZ200" i="43"/>
  <c r="BA200" i="43" s="1"/>
  <c r="AX200" i="43"/>
  <c r="AV200" i="43"/>
  <c r="AZ199" i="43"/>
  <c r="BA199" i="43" s="1"/>
  <c r="AX199" i="43"/>
  <c r="AV199" i="43"/>
  <c r="AZ198" i="43"/>
  <c r="BA198" i="43" s="1"/>
  <c r="AX198" i="43"/>
  <c r="AV198" i="43"/>
  <c r="AZ197" i="43"/>
  <c r="BA197" i="43" s="1"/>
  <c r="AX197" i="43"/>
  <c r="AV197" i="43"/>
  <c r="AZ196" i="43"/>
  <c r="BA196" i="43" s="1"/>
  <c r="AX196" i="43"/>
  <c r="AV196" i="43"/>
  <c r="AZ195" i="43"/>
  <c r="BA195" i="43" s="1"/>
  <c r="AX195" i="43"/>
  <c r="AV195" i="43"/>
  <c r="AZ194" i="43"/>
  <c r="BA194" i="43" s="1"/>
  <c r="AX194" i="43"/>
  <c r="AV194" i="43"/>
  <c r="AZ193" i="43"/>
  <c r="BA193" i="43" s="1"/>
  <c r="AX193" i="43"/>
  <c r="AV193" i="43"/>
  <c r="AZ192" i="43"/>
  <c r="BA192" i="43" s="1"/>
  <c r="AX192" i="43"/>
  <c r="AV192" i="43"/>
  <c r="AZ191" i="43"/>
  <c r="BA191" i="43" s="1"/>
  <c r="AX191" i="43"/>
  <c r="AV191" i="43"/>
  <c r="AZ190" i="43"/>
  <c r="BA190" i="43" s="1"/>
  <c r="AX190" i="43"/>
  <c r="AV190" i="43"/>
  <c r="AZ189" i="43"/>
  <c r="BA189" i="43" s="1"/>
  <c r="AX189" i="43"/>
  <c r="AV189" i="43"/>
  <c r="AZ188" i="43"/>
  <c r="BA188" i="43" s="1"/>
  <c r="AX188" i="43"/>
  <c r="AV188" i="43"/>
  <c r="AZ187" i="43"/>
  <c r="BA187" i="43" s="1"/>
  <c r="AX187" i="43"/>
  <c r="AV187" i="43"/>
  <c r="AZ186" i="43"/>
  <c r="BA186" i="43" s="1"/>
  <c r="AX186" i="43"/>
  <c r="AV186" i="43"/>
  <c r="AZ185" i="43"/>
  <c r="BA185" i="43" s="1"/>
  <c r="AX185" i="43"/>
  <c r="AV185" i="43"/>
  <c r="AZ184" i="43"/>
  <c r="BA184" i="43" s="1"/>
  <c r="AX184" i="43"/>
  <c r="AV184" i="43"/>
  <c r="AZ183" i="43"/>
  <c r="BA183" i="43" s="1"/>
  <c r="AX183" i="43"/>
  <c r="AV183" i="43"/>
  <c r="AZ182" i="43"/>
  <c r="BA182" i="43" s="1"/>
  <c r="AX182" i="43"/>
  <c r="AV182" i="43"/>
  <c r="AZ181" i="43"/>
  <c r="BA181" i="43" s="1"/>
  <c r="AX181" i="43"/>
  <c r="AV181" i="43"/>
  <c r="AZ180" i="43"/>
  <c r="BA180" i="43" s="1"/>
  <c r="AX180" i="43"/>
  <c r="AV180" i="43"/>
  <c r="AZ179" i="43"/>
  <c r="BA179" i="43" s="1"/>
  <c r="AX179" i="43"/>
  <c r="AV179" i="43"/>
  <c r="AZ178" i="43"/>
  <c r="BA178" i="43" s="1"/>
  <c r="AX178" i="43"/>
  <c r="AV178" i="43"/>
  <c r="AZ177" i="43"/>
  <c r="BA177" i="43" s="1"/>
  <c r="AX177" i="43"/>
  <c r="AV177" i="43"/>
  <c r="AZ176" i="43"/>
  <c r="BA176" i="43" s="1"/>
  <c r="AX176" i="43"/>
  <c r="AV176" i="43"/>
  <c r="AZ175" i="43"/>
  <c r="BA175" i="43" s="1"/>
  <c r="AX175" i="43"/>
  <c r="AV175" i="43"/>
  <c r="AZ174" i="43"/>
  <c r="BA174" i="43" s="1"/>
  <c r="AX174" i="43"/>
  <c r="AV174" i="43"/>
  <c r="AZ173" i="43"/>
  <c r="BA173" i="43" s="1"/>
  <c r="AX173" i="43"/>
  <c r="AV173" i="43"/>
  <c r="AZ172" i="43"/>
  <c r="BA172" i="43" s="1"/>
  <c r="AX172" i="43"/>
  <c r="AV172" i="43"/>
  <c r="AZ171" i="43"/>
  <c r="BA171" i="43" s="1"/>
  <c r="AX171" i="43"/>
  <c r="AV171" i="43"/>
  <c r="AZ170" i="43"/>
  <c r="BA170" i="43" s="1"/>
  <c r="AX170" i="43"/>
  <c r="AV170" i="43"/>
  <c r="AZ169" i="43"/>
  <c r="BA169" i="43" s="1"/>
  <c r="AX169" i="43"/>
  <c r="AV169" i="43"/>
  <c r="AZ168" i="43"/>
  <c r="BA168" i="43" s="1"/>
  <c r="AX168" i="43"/>
  <c r="AV168" i="43"/>
  <c r="AZ167" i="43"/>
  <c r="BA167" i="43" s="1"/>
  <c r="AX167" i="43"/>
  <c r="AV167" i="43"/>
  <c r="AZ166" i="43"/>
  <c r="BA166" i="43" s="1"/>
  <c r="AX166" i="43"/>
  <c r="AV166" i="43"/>
  <c r="AZ165" i="43"/>
  <c r="BA165" i="43" s="1"/>
  <c r="AX165" i="43"/>
  <c r="AV165" i="43"/>
  <c r="AZ164" i="43"/>
  <c r="BA164" i="43" s="1"/>
  <c r="AX164" i="43"/>
  <c r="AV164" i="43"/>
  <c r="AZ163" i="43"/>
  <c r="BA163" i="43" s="1"/>
  <c r="AX163" i="43"/>
  <c r="AV163" i="43"/>
  <c r="AZ162" i="43"/>
  <c r="BA162" i="43" s="1"/>
  <c r="AX162" i="43"/>
  <c r="AV162" i="43"/>
  <c r="AZ161" i="43"/>
  <c r="BA161" i="43" s="1"/>
  <c r="AX161" i="43"/>
  <c r="AV161" i="43"/>
  <c r="AZ160" i="43"/>
  <c r="BA160" i="43" s="1"/>
  <c r="AX160" i="43"/>
  <c r="AV160" i="43"/>
  <c r="AZ159" i="43"/>
  <c r="BA159" i="43" s="1"/>
  <c r="AX159" i="43"/>
  <c r="AV159" i="43"/>
  <c r="AZ158" i="43"/>
  <c r="BA158" i="43" s="1"/>
  <c r="AX158" i="43"/>
  <c r="AV158" i="43"/>
  <c r="AZ157" i="43"/>
  <c r="BA157" i="43" s="1"/>
  <c r="AX157" i="43"/>
  <c r="AV157" i="43"/>
  <c r="AZ156" i="43"/>
  <c r="BA156" i="43" s="1"/>
  <c r="AX156" i="43"/>
  <c r="AV156" i="43"/>
  <c r="AZ155" i="43"/>
  <c r="BA155" i="43" s="1"/>
  <c r="AX155" i="43"/>
  <c r="AV155" i="43"/>
  <c r="AZ154" i="43"/>
  <c r="BA154" i="43" s="1"/>
  <c r="AX154" i="43"/>
  <c r="AV154" i="43"/>
  <c r="AZ153" i="43"/>
  <c r="BA153" i="43" s="1"/>
  <c r="AX153" i="43"/>
  <c r="AV153" i="43"/>
  <c r="AZ152" i="43"/>
  <c r="BA152" i="43" s="1"/>
  <c r="AX152" i="43"/>
  <c r="AV152" i="43"/>
  <c r="AZ151" i="43"/>
  <c r="BA151" i="43" s="1"/>
  <c r="AX151" i="43"/>
  <c r="AV151" i="43"/>
  <c r="AZ150" i="43"/>
  <c r="BA150" i="43" s="1"/>
  <c r="AX150" i="43"/>
  <c r="AV150" i="43"/>
  <c r="AZ149" i="43"/>
  <c r="BA149" i="43" s="1"/>
  <c r="AX149" i="43"/>
  <c r="AV149" i="43"/>
  <c r="AZ148" i="43"/>
  <c r="BA148" i="43" s="1"/>
  <c r="AX148" i="43"/>
  <c r="AV148" i="43"/>
  <c r="AZ147" i="43"/>
  <c r="BA147" i="43" s="1"/>
  <c r="AX147" i="43"/>
  <c r="AV147" i="43"/>
  <c r="AZ146" i="43"/>
  <c r="BA146" i="43" s="1"/>
  <c r="AX146" i="43"/>
  <c r="AV146" i="43"/>
  <c r="AZ145" i="43"/>
  <c r="BA145" i="43" s="1"/>
  <c r="AX145" i="43"/>
  <c r="AV145" i="43"/>
  <c r="AZ144" i="43"/>
  <c r="BA144" i="43" s="1"/>
  <c r="AX144" i="43"/>
  <c r="AV144" i="43"/>
  <c r="AZ143" i="43"/>
  <c r="BA143" i="43" s="1"/>
  <c r="AX143" i="43"/>
  <c r="AV143" i="43"/>
  <c r="AZ142" i="43"/>
  <c r="BA142" i="43" s="1"/>
  <c r="AX142" i="43"/>
  <c r="AV142" i="43"/>
  <c r="AZ141" i="43"/>
  <c r="BA141" i="43" s="1"/>
  <c r="AX141" i="43"/>
  <c r="AV141" i="43"/>
  <c r="AZ140" i="43"/>
  <c r="BA140" i="43" s="1"/>
  <c r="AX140" i="43"/>
  <c r="AV140" i="43"/>
  <c r="AZ139" i="43"/>
  <c r="BA139" i="43" s="1"/>
  <c r="AX139" i="43"/>
  <c r="AV139" i="43"/>
  <c r="AZ138" i="43"/>
  <c r="BA138" i="43" s="1"/>
  <c r="AX138" i="43"/>
  <c r="AV138" i="43"/>
  <c r="AZ137" i="43"/>
  <c r="BA137" i="43" s="1"/>
  <c r="AX137" i="43"/>
  <c r="AV137" i="43"/>
  <c r="AZ136" i="43"/>
  <c r="BA136" i="43" s="1"/>
  <c r="AX136" i="43"/>
  <c r="AV136" i="43"/>
  <c r="AZ135" i="43"/>
  <c r="BA135" i="43" s="1"/>
  <c r="AX135" i="43"/>
  <c r="AV135" i="43"/>
  <c r="AZ134" i="43"/>
  <c r="BA134" i="43" s="1"/>
  <c r="AX134" i="43"/>
  <c r="AV134" i="43"/>
  <c r="AZ133" i="43"/>
  <c r="BA133" i="43" s="1"/>
  <c r="AX133" i="43"/>
  <c r="AV133" i="43"/>
  <c r="AZ132" i="43"/>
  <c r="BA132" i="43" s="1"/>
  <c r="AX132" i="43"/>
  <c r="AV132" i="43"/>
  <c r="AZ131" i="43"/>
  <c r="BA131" i="43" s="1"/>
  <c r="AX131" i="43"/>
  <c r="AV131" i="43"/>
  <c r="AZ130" i="43"/>
  <c r="BA130" i="43" s="1"/>
  <c r="AX130" i="43"/>
  <c r="AV130" i="43"/>
  <c r="AZ129" i="43"/>
  <c r="BA129" i="43" s="1"/>
  <c r="AX129" i="43"/>
  <c r="AV129" i="43"/>
  <c r="AZ128" i="43"/>
  <c r="BA128" i="43" s="1"/>
  <c r="AX128" i="43"/>
  <c r="AV128" i="43"/>
  <c r="AZ127" i="43"/>
  <c r="BA127" i="43" s="1"/>
  <c r="AX127" i="43"/>
  <c r="AV127" i="43"/>
  <c r="AZ126" i="43"/>
  <c r="BA126" i="43" s="1"/>
  <c r="AX126" i="43"/>
  <c r="AV126" i="43"/>
  <c r="AZ125" i="43"/>
  <c r="BA125" i="43" s="1"/>
  <c r="AX125" i="43"/>
  <c r="AV125" i="43"/>
  <c r="AZ124" i="43"/>
  <c r="BA124" i="43" s="1"/>
  <c r="AX124" i="43"/>
  <c r="AV124" i="43"/>
  <c r="AZ123" i="43"/>
  <c r="BA123" i="43" s="1"/>
  <c r="AX123" i="43"/>
  <c r="AV123" i="43"/>
  <c r="AZ122" i="43"/>
  <c r="BA122" i="43" s="1"/>
  <c r="AX122" i="43"/>
  <c r="AV122" i="43"/>
  <c r="AZ121" i="43"/>
  <c r="BA121" i="43" s="1"/>
  <c r="AX121" i="43"/>
  <c r="AV121" i="43"/>
  <c r="AZ120" i="43"/>
  <c r="BA120" i="43" s="1"/>
  <c r="AX120" i="43"/>
  <c r="AV120" i="43"/>
  <c r="AZ119" i="43"/>
  <c r="BA119" i="43" s="1"/>
  <c r="AX119" i="43"/>
  <c r="AV119" i="43"/>
  <c r="AZ118" i="43"/>
  <c r="BA118" i="43" s="1"/>
  <c r="AX118" i="43"/>
  <c r="AV118" i="43"/>
  <c r="AZ117" i="43"/>
  <c r="BA117" i="43" s="1"/>
  <c r="AX117" i="43"/>
  <c r="AV117" i="43"/>
  <c r="AZ116" i="43"/>
  <c r="BA116" i="43" s="1"/>
  <c r="AX116" i="43"/>
  <c r="AV116" i="43"/>
  <c r="AZ115" i="43"/>
  <c r="BA115" i="43" s="1"/>
  <c r="AX115" i="43"/>
  <c r="AV115" i="43"/>
  <c r="AZ114" i="43"/>
  <c r="BA114" i="43" s="1"/>
  <c r="AX114" i="43"/>
  <c r="AV114" i="43"/>
  <c r="AZ113" i="43"/>
  <c r="BA113" i="43" s="1"/>
  <c r="AX113" i="43"/>
  <c r="AV113" i="43"/>
  <c r="AZ112" i="43"/>
  <c r="BA112" i="43" s="1"/>
  <c r="AX112" i="43"/>
  <c r="AV112" i="43"/>
  <c r="AZ111" i="43"/>
  <c r="BA111" i="43" s="1"/>
  <c r="AX111" i="43"/>
  <c r="AV111" i="43"/>
  <c r="AZ110" i="43"/>
  <c r="BA110" i="43" s="1"/>
  <c r="AX110" i="43"/>
  <c r="AV110" i="43"/>
  <c r="AZ109" i="43"/>
  <c r="BA109" i="43" s="1"/>
  <c r="AX109" i="43"/>
  <c r="AV109" i="43"/>
  <c r="AZ108" i="43"/>
  <c r="BA108" i="43" s="1"/>
  <c r="AX108" i="43"/>
  <c r="AV108" i="43"/>
  <c r="AZ107" i="43"/>
  <c r="BA107" i="43" s="1"/>
  <c r="AX107" i="43"/>
  <c r="AV107" i="43"/>
  <c r="AZ106" i="43"/>
  <c r="BA106" i="43" s="1"/>
  <c r="AX106" i="43"/>
  <c r="AV106" i="43"/>
  <c r="AZ105" i="43"/>
  <c r="BA105" i="43" s="1"/>
  <c r="AX105" i="43"/>
  <c r="AV105" i="43"/>
  <c r="AZ104" i="43"/>
  <c r="BA104" i="43" s="1"/>
  <c r="AX104" i="43"/>
  <c r="AV104" i="43"/>
  <c r="AZ103" i="43"/>
  <c r="BA103" i="43" s="1"/>
  <c r="AX103" i="43"/>
  <c r="AV103" i="43"/>
  <c r="AZ102" i="43"/>
  <c r="BA102" i="43" s="1"/>
  <c r="AX102" i="43"/>
  <c r="AV102" i="43"/>
  <c r="AZ101" i="43"/>
  <c r="BA101" i="43" s="1"/>
  <c r="AX101" i="43"/>
  <c r="AV101" i="43"/>
  <c r="AZ100" i="43"/>
  <c r="BA100" i="43" s="1"/>
  <c r="AX100" i="43"/>
  <c r="AV100" i="43"/>
  <c r="AZ99" i="43"/>
  <c r="BA99" i="43" s="1"/>
  <c r="AX99" i="43"/>
  <c r="AV99" i="43"/>
  <c r="AZ98" i="43"/>
  <c r="BA98" i="43" s="1"/>
  <c r="AX98" i="43"/>
  <c r="AV98" i="43"/>
  <c r="AZ97" i="43"/>
  <c r="BA97" i="43" s="1"/>
  <c r="AX97" i="43"/>
  <c r="AV97" i="43"/>
  <c r="AZ96" i="43"/>
  <c r="BA96" i="43" s="1"/>
  <c r="AX96" i="43"/>
  <c r="AV96" i="43"/>
  <c r="AZ95" i="43"/>
  <c r="BA95" i="43" s="1"/>
  <c r="AX95" i="43"/>
  <c r="AV95" i="43"/>
  <c r="AZ94" i="43"/>
  <c r="BA94" i="43" s="1"/>
  <c r="AX94" i="43"/>
  <c r="AV94" i="43"/>
  <c r="AZ93" i="43"/>
  <c r="BA93" i="43" s="1"/>
  <c r="AX93" i="43"/>
  <c r="AV93" i="43"/>
  <c r="AZ92" i="43"/>
  <c r="BA92" i="43" s="1"/>
  <c r="AX92" i="43"/>
  <c r="AV92" i="43"/>
  <c r="AZ91" i="43"/>
  <c r="BA91" i="43" s="1"/>
  <c r="AX91" i="43"/>
  <c r="AV91" i="43"/>
  <c r="AZ90" i="43"/>
  <c r="BA90" i="43" s="1"/>
  <c r="AX90" i="43"/>
  <c r="AV90" i="43"/>
  <c r="AZ89" i="43"/>
  <c r="BA89" i="43" s="1"/>
  <c r="AX89" i="43"/>
  <c r="AV89" i="43"/>
  <c r="AZ88" i="43"/>
  <c r="BA88" i="43" s="1"/>
  <c r="AX88" i="43"/>
  <c r="AV88" i="43"/>
  <c r="AZ87" i="43"/>
  <c r="BA87" i="43" s="1"/>
  <c r="AX87" i="43"/>
  <c r="AV87" i="43"/>
  <c r="AZ86" i="43"/>
  <c r="BA86" i="43" s="1"/>
  <c r="AX86" i="43"/>
  <c r="AV86" i="43"/>
  <c r="AZ85" i="43"/>
  <c r="BA85" i="43" s="1"/>
  <c r="AX85" i="43"/>
  <c r="AV85" i="43"/>
  <c r="AZ84" i="43"/>
  <c r="BA84" i="43" s="1"/>
  <c r="AX84" i="43"/>
  <c r="AV84" i="43"/>
  <c r="AZ83" i="43"/>
  <c r="BA83" i="43" s="1"/>
  <c r="AX83" i="43"/>
  <c r="AV83" i="43"/>
  <c r="AZ82" i="43"/>
  <c r="BA82" i="43" s="1"/>
  <c r="AX82" i="43"/>
  <c r="AV82" i="43"/>
  <c r="AZ81" i="43"/>
  <c r="BA81" i="43" s="1"/>
  <c r="AX81" i="43"/>
  <c r="AV81" i="43"/>
  <c r="AZ80" i="43"/>
  <c r="BA80" i="43" s="1"/>
  <c r="AX80" i="43"/>
  <c r="AV80" i="43"/>
  <c r="AZ79" i="43"/>
  <c r="BA79" i="43" s="1"/>
  <c r="AX79" i="43"/>
  <c r="AV79" i="43"/>
  <c r="AZ78" i="43"/>
  <c r="BA78" i="43" s="1"/>
  <c r="AX78" i="43"/>
  <c r="AV78" i="43"/>
  <c r="AZ77" i="43"/>
  <c r="BA77" i="43" s="1"/>
  <c r="AX77" i="43"/>
  <c r="AV77" i="43"/>
  <c r="AZ76" i="43"/>
  <c r="BA76" i="43" s="1"/>
  <c r="AX76" i="43"/>
  <c r="AV76" i="43"/>
  <c r="AZ75" i="43"/>
  <c r="BA75" i="43" s="1"/>
  <c r="AX75" i="43"/>
  <c r="AV75" i="43"/>
  <c r="AZ74" i="43"/>
  <c r="BA74" i="43" s="1"/>
  <c r="AX74" i="43"/>
  <c r="AV74" i="43"/>
  <c r="AZ73" i="43"/>
  <c r="BA73" i="43" s="1"/>
  <c r="AX73" i="43"/>
  <c r="AV73" i="43"/>
  <c r="AZ72" i="43"/>
  <c r="BA72" i="43" s="1"/>
  <c r="AX72" i="43"/>
  <c r="AV72" i="43"/>
  <c r="AZ71" i="43"/>
  <c r="BA71" i="43" s="1"/>
  <c r="AX71" i="43"/>
  <c r="AV71" i="43"/>
  <c r="AZ70" i="43"/>
  <c r="BA70" i="43" s="1"/>
  <c r="AX70" i="43"/>
  <c r="AV70" i="43"/>
  <c r="AZ69" i="43"/>
  <c r="BA69" i="43" s="1"/>
  <c r="AX69" i="43"/>
  <c r="AV69" i="43"/>
  <c r="AZ68" i="43"/>
  <c r="BA68" i="43" s="1"/>
  <c r="AX68" i="43"/>
  <c r="AV68" i="43"/>
  <c r="AZ67" i="43"/>
  <c r="BA67" i="43" s="1"/>
  <c r="AX67" i="43"/>
  <c r="AV67" i="43"/>
  <c r="AZ66" i="43"/>
  <c r="BA66" i="43" s="1"/>
  <c r="AX66" i="43"/>
  <c r="AV66" i="43"/>
  <c r="AZ65" i="43"/>
  <c r="BA65" i="43" s="1"/>
  <c r="AX65" i="43"/>
  <c r="AV65" i="43"/>
  <c r="AZ64" i="43"/>
  <c r="BA64" i="43" s="1"/>
  <c r="AX64" i="43"/>
  <c r="AV64" i="43"/>
  <c r="AZ63" i="43"/>
  <c r="BA63" i="43" s="1"/>
  <c r="AX63" i="43"/>
  <c r="AV63" i="43"/>
  <c r="AZ62" i="43"/>
  <c r="BA62" i="43" s="1"/>
  <c r="AX62" i="43"/>
  <c r="AV62" i="43"/>
  <c r="AZ61" i="43"/>
  <c r="BA61" i="43" s="1"/>
  <c r="AX61" i="43"/>
  <c r="AV61" i="43"/>
  <c r="AZ60" i="43"/>
  <c r="BA60" i="43" s="1"/>
  <c r="AX60" i="43"/>
  <c r="AV60" i="43"/>
  <c r="AZ59" i="43"/>
  <c r="BA59" i="43" s="1"/>
  <c r="AX59" i="43"/>
  <c r="AV59" i="43"/>
  <c r="AZ58" i="43"/>
  <c r="BA58" i="43" s="1"/>
  <c r="AX58" i="43"/>
  <c r="AV58" i="43"/>
  <c r="AZ57" i="43"/>
  <c r="BA57" i="43" s="1"/>
  <c r="AX57" i="43"/>
  <c r="AV57" i="43"/>
  <c r="AZ56" i="43"/>
  <c r="BA56" i="43" s="1"/>
  <c r="AX56" i="43"/>
  <c r="AV56" i="43"/>
  <c r="AZ55" i="43"/>
  <c r="BA55" i="43" s="1"/>
  <c r="AX55" i="43"/>
  <c r="AV55" i="43"/>
  <c r="AZ54" i="43"/>
  <c r="BA54" i="43" s="1"/>
  <c r="AX54" i="43"/>
  <c r="AV54" i="43"/>
  <c r="AZ53" i="43"/>
  <c r="BA53" i="43" s="1"/>
  <c r="AX53" i="43"/>
  <c r="AV53" i="43"/>
  <c r="AZ52" i="43"/>
  <c r="BA52" i="43" s="1"/>
  <c r="AX52" i="43"/>
  <c r="AV52" i="43"/>
  <c r="AZ51" i="43"/>
  <c r="BA51" i="43" s="1"/>
  <c r="AX51" i="43"/>
  <c r="AV51" i="43"/>
  <c r="AZ50" i="43"/>
  <c r="BA50" i="43" s="1"/>
  <c r="AX50" i="43"/>
  <c r="AV50" i="43"/>
  <c r="AZ49" i="43"/>
  <c r="BA49" i="43" s="1"/>
  <c r="AX49" i="43"/>
  <c r="AV49" i="43"/>
  <c r="AZ48" i="43"/>
  <c r="BA48" i="43" s="1"/>
  <c r="AX48" i="43"/>
  <c r="AV48" i="43"/>
  <c r="AZ47" i="43"/>
  <c r="BA47" i="43" s="1"/>
  <c r="AX47" i="43"/>
  <c r="AV47" i="43"/>
  <c r="AZ46" i="43"/>
  <c r="BA46" i="43" s="1"/>
  <c r="AX46" i="43"/>
  <c r="AV46" i="43"/>
  <c r="AZ45" i="43"/>
  <c r="BA45" i="43" s="1"/>
  <c r="AX45" i="43"/>
  <c r="AV45" i="43"/>
  <c r="AZ44" i="43"/>
  <c r="BA44" i="43" s="1"/>
  <c r="AX44" i="43"/>
  <c r="AV44" i="43"/>
  <c r="AZ43" i="43"/>
  <c r="BA43" i="43" s="1"/>
  <c r="AX43" i="43"/>
  <c r="AV43" i="43"/>
  <c r="AZ42" i="43"/>
  <c r="BA42" i="43" s="1"/>
  <c r="AX42" i="43"/>
  <c r="AV42" i="43"/>
  <c r="AZ41" i="43"/>
  <c r="BA41" i="43" s="1"/>
  <c r="AX41" i="43"/>
  <c r="AV41" i="43"/>
  <c r="AZ40" i="43"/>
  <c r="BA40" i="43" s="1"/>
  <c r="AX40" i="43"/>
  <c r="AV40" i="43"/>
  <c r="AZ39" i="43"/>
  <c r="BA39" i="43" s="1"/>
  <c r="AX39" i="43"/>
  <c r="AV39" i="43"/>
  <c r="AZ38" i="43"/>
  <c r="BA38" i="43" s="1"/>
  <c r="AX38" i="43"/>
  <c r="AV38" i="43"/>
  <c r="AZ37" i="43"/>
  <c r="BA37" i="43" s="1"/>
  <c r="AX37" i="43"/>
  <c r="AV37" i="43"/>
  <c r="AZ36" i="43"/>
  <c r="BA36" i="43" s="1"/>
  <c r="AX36" i="43"/>
  <c r="AV36" i="43"/>
  <c r="AZ35" i="43"/>
  <c r="BA35" i="43" s="1"/>
  <c r="AX35" i="43"/>
  <c r="AV35" i="43"/>
  <c r="AZ34" i="43"/>
  <c r="BA34" i="43" s="1"/>
  <c r="AX34" i="43"/>
  <c r="AV34" i="43"/>
  <c r="AZ33" i="43"/>
  <c r="BA33" i="43" s="1"/>
  <c r="AX33" i="43"/>
  <c r="AV33" i="43"/>
  <c r="AZ32" i="43"/>
  <c r="BA32" i="43" s="1"/>
  <c r="AX32" i="43"/>
  <c r="AV32" i="43"/>
  <c r="AZ31" i="43"/>
  <c r="BA31" i="43" s="1"/>
  <c r="AX31" i="43"/>
  <c r="AV31" i="43"/>
  <c r="AZ30" i="43"/>
  <c r="BA30" i="43" s="1"/>
  <c r="AX30" i="43"/>
  <c r="AV30" i="43"/>
  <c r="AZ29" i="43"/>
  <c r="BA29" i="43" s="1"/>
  <c r="AX29" i="43"/>
  <c r="AV29" i="43"/>
  <c r="AZ28" i="43"/>
  <c r="BA28" i="43" s="1"/>
  <c r="AX28" i="43"/>
  <c r="AV28" i="43"/>
  <c r="AZ27" i="43"/>
  <c r="BA27" i="43" s="1"/>
  <c r="AX27" i="43"/>
  <c r="AV27" i="43"/>
  <c r="AZ26" i="43"/>
  <c r="BA26" i="43" s="1"/>
  <c r="AX26" i="43"/>
  <c r="AV26" i="43"/>
  <c r="AZ25" i="43"/>
  <c r="BA25" i="43" s="1"/>
  <c r="AX25" i="43"/>
  <c r="AV25" i="43"/>
  <c r="AZ24" i="43"/>
  <c r="BA24" i="43" s="1"/>
  <c r="AX24" i="43"/>
  <c r="AV24" i="43"/>
  <c r="AZ23" i="43"/>
  <c r="BA23" i="43" s="1"/>
  <c r="AX23" i="43"/>
  <c r="AV23" i="43"/>
  <c r="AZ22" i="43"/>
  <c r="BA22" i="43" s="1"/>
  <c r="AX22" i="43"/>
  <c r="AV22" i="43"/>
  <c r="AZ21" i="43"/>
  <c r="BA21" i="43" s="1"/>
  <c r="AX21" i="43"/>
  <c r="AV21" i="43"/>
  <c r="AZ20" i="43"/>
  <c r="BA20" i="43" s="1"/>
  <c r="AX20" i="43"/>
  <c r="AV20" i="43"/>
  <c r="AZ19" i="43"/>
  <c r="BA19" i="43" s="1"/>
  <c r="AX19" i="43"/>
  <c r="AV19" i="43"/>
  <c r="AZ18" i="43"/>
  <c r="BA18" i="43" s="1"/>
  <c r="AX18" i="43"/>
  <c r="AV18" i="43"/>
  <c r="B18" i="43"/>
  <c r="B19" i="43" s="1"/>
  <c r="B20" i="43" s="1"/>
  <c r="B21" i="43" s="1"/>
  <c r="B22" i="43" s="1"/>
  <c r="B23" i="43" s="1"/>
  <c r="B24" i="43" s="1"/>
  <c r="B25" i="43" s="1"/>
  <c r="B26" i="43" s="1"/>
  <c r="B27" i="43" s="1"/>
  <c r="B28" i="43" s="1"/>
  <c r="B29" i="43" s="1"/>
  <c r="B30" i="43" s="1"/>
  <c r="B31" i="43" s="1"/>
  <c r="B32" i="43" s="1"/>
  <c r="B33" i="43" s="1"/>
  <c r="B34" i="43" s="1"/>
  <c r="B35" i="43" s="1"/>
  <c r="B36" i="43" s="1"/>
  <c r="AZ17" i="43"/>
  <c r="BA17" i="43" s="1"/>
  <c r="AX17" i="43"/>
  <c r="AV17" i="43"/>
  <c r="AZ13" i="43"/>
  <c r="BA13" i="43" s="1"/>
  <c r="AX13" i="43"/>
  <c r="AV13" i="43"/>
  <c r="AZ12" i="43"/>
  <c r="BA12" i="43" s="1"/>
  <c r="AX12" i="43"/>
  <c r="AV12" i="43"/>
  <c r="AZ11" i="43"/>
  <c r="BA11" i="43" s="1"/>
  <c r="AX11" i="43"/>
  <c r="AV11" i="43"/>
  <c r="B6" i="43"/>
  <c r="C17" i="43" s="1"/>
  <c r="C6" i="43"/>
  <c r="B5" i="43"/>
  <c r="C5" i="43"/>
  <c r="B4" i="43"/>
  <c r="G16" i="43" l="1"/>
  <c r="C18" i="43"/>
  <c r="C19" i="43" s="1"/>
  <c r="C16" i="43"/>
  <c r="C15" i="43" s="1"/>
  <c r="G14" i="43" s="1"/>
  <c r="AB24" i="44"/>
  <c r="AA24" i="44"/>
  <c r="P14" i="56" s="1"/>
  <c r="Z24" i="44"/>
  <c r="O14" i="56" s="1"/>
  <c r="Y24" i="44"/>
  <c r="X24" i="44"/>
  <c r="N24" i="44"/>
  <c r="T24" i="44"/>
  <c r="K14" i="56" s="1"/>
  <c r="O24" i="44"/>
  <c r="S24" i="44"/>
  <c r="J14" i="56" s="1"/>
  <c r="U24" i="44"/>
  <c r="R24" i="44"/>
  <c r="J21" i="63" s="1"/>
  <c r="P24" i="44"/>
  <c r="Q24" i="44"/>
  <c r="F51" i="46"/>
  <c r="C78" i="46"/>
  <c r="C105" i="46" s="1"/>
  <c r="C133" i="46" s="1"/>
  <c r="H51" i="46"/>
  <c r="G51" i="46"/>
  <c r="L24" i="44"/>
  <c r="K24" i="44"/>
  <c r="D25" i="44"/>
  <c r="E24" i="44"/>
  <c r="E25" i="44" s="1"/>
  <c r="D23" i="45"/>
  <c r="D24" i="45" s="1"/>
  <c r="D25" i="45" s="1"/>
  <c r="D26" i="45" s="1"/>
  <c r="D27" i="45" s="1"/>
  <c r="D28" i="45" s="1"/>
  <c r="D29" i="45" s="1"/>
  <c r="D30" i="45" s="1"/>
  <c r="D31" i="45" s="1"/>
  <c r="D32" i="45" s="1"/>
  <c r="D33" i="45" s="1"/>
  <c r="D34" i="45" s="1"/>
  <c r="D35" i="45" s="1"/>
  <c r="D36" i="45" s="1"/>
  <c r="D37" i="45" s="1"/>
  <c r="D38" i="45" s="1"/>
  <c r="D39" i="45" s="1"/>
  <c r="D40" i="45" s="1"/>
  <c r="D41" i="45" s="1"/>
  <c r="D28" i="56"/>
  <c r="F24" i="44"/>
  <c r="B27" i="46"/>
  <c r="C25" i="46"/>
  <c r="C52" i="46" s="1"/>
  <c r="C20" i="43"/>
  <c r="C21" i="43" s="1"/>
  <c r="C22" i="43" s="1"/>
  <c r="C23" i="43" s="1"/>
  <c r="C24" i="43" s="1"/>
  <c r="C25" i="43" s="1"/>
  <c r="C26" i="43" s="1"/>
  <c r="C27" i="43" s="1"/>
  <c r="C28" i="43" s="1"/>
  <c r="C29" i="43" s="1"/>
  <c r="C30" i="43" s="1"/>
  <c r="C31" i="43" s="1"/>
  <c r="C32" i="43" s="1"/>
  <c r="C33" i="43" s="1"/>
  <c r="C34" i="43" s="1"/>
  <c r="C35" i="43" s="1"/>
  <c r="C36" i="43" s="1"/>
  <c r="AB25" i="44" l="1"/>
  <c r="V25" i="44"/>
  <c r="G15" i="43"/>
  <c r="F25" i="44"/>
  <c r="F26" i="44" s="1"/>
  <c r="F27" i="44" s="1"/>
  <c r="F28" i="44" s="1"/>
  <c r="F29" i="44" s="1"/>
  <c r="F30" i="44" s="1"/>
  <c r="F31" i="44" s="1"/>
  <c r="F32" i="44" s="1"/>
  <c r="F33" i="44" s="1"/>
  <c r="F34" i="44" s="1"/>
  <c r="F35" i="44" s="1"/>
  <c r="F36" i="44" s="1"/>
  <c r="F37" i="44" s="1"/>
  <c r="F38" i="44" s="1"/>
  <c r="F39" i="44" s="1"/>
  <c r="F40" i="44" s="1"/>
  <c r="F41" i="44" s="1"/>
  <c r="F42" i="44" s="1"/>
  <c r="F43" i="44" s="1"/>
  <c r="K78" i="45"/>
  <c r="L78" i="45" s="1"/>
  <c r="M78" i="45" s="1"/>
  <c r="Q14" i="56"/>
  <c r="Y25" i="44"/>
  <c r="J50" i="63" s="1"/>
  <c r="X25" i="44"/>
  <c r="D50" i="63" s="1"/>
  <c r="Z25" i="44"/>
  <c r="AA25" i="44"/>
  <c r="P15" i="56" s="1"/>
  <c r="D21" i="63"/>
  <c r="H133" i="46"/>
  <c r="G133" i="46"/>
  <c r="F133" i="46"/>
  <c r="E133" i="46"/>
  <c r="D49" i="63"/>
  <c r="E49" i="63" s="1"/>
  <c r="J49" i="63"/>
  <c r="K49" i="63" s="1"/>
  <c r="D133" i="46"/>
  <c r="C160" i="46"/>
  <c r="C186" i="46" s="1"/>
  <c r="C106" i="46"/>
  <c r="C134" i="46" s="1"/>
  <c r="D51" i="46"/>
  <c r="I51" i="46" s="1"/>
  <c r="M51" i="46" s="1"/>
  <c r="S25" i="44"/>
  <c r="J15" i="56" s="1"/>
  <c r="N25" i="44"/>
  <c r="K51" i="45" s="1"/>
  <c r="U25" i="44"/>
  <c r="T51" i="45" s="1"/>
  <c r="R25" i="44"/>
  <c r="J22" i="63" s="1"/>
  <c r="T25" i="44"/>
  <c r="K15" i="56" s="1"/>
  <c r="O25" i="44"/>
  <c r="N51" i="45" s="1"/>
  <c r="O51" i="45" s="1"/>
  <c r="P51" i="45" s="1"/>
  <c r="P25" i="44"/>
  <c r="Q51" i="45" s="1"/>
  <c r="Q25" i="44"/>
  <c r="E51" i="45" s="1"/>
  <c r="F51" i="45" s="1"/>
  <c r="G51" i="45" s="1"/>
  <c r="G19" i="43"/>
  <c r="G18" i="43"/>
  <c r="G17" i="43"/>
  <c r="G20" i="43"/>
  <c r="K21" i="63"/>
  <c r="M21" i="63"/>
  <c r="L21" i="63"/>
  <c r="D78" i="46"/>
  <c r="H78" i="46"/>
  <c r="F78" i="46"/>
  <c r="G78" i="46"/>
  <c r="E78" i="46"/>
  <c r="E52" i="46"/>
  <c r="H52" i="46"/>
  <c r="F52" i="46"/>
  <c r="G52" i="46"/>
  <c r="C79" i="46"/>
  <c r="I14" i="56"/>
  <c r="H14" i="56"/>
  <c r="D28" i="61"/>
  <c r="F28" i="61" s="1"/>
  <c r="D26" i="44"/>
  <c r="M24" i="44"/>
  <c r="E14" i="56" s="1"/>
  <c r="F14" i="56" s="1"/>
  <c r="G14" i="56" s="1"/>
  <c r="H25" i="44"/>
  <c r="I25" i="44"/>
  <c r="I26" i="44" s="1"/>
  <c r="J24" i="44"/>
  <c r="D29" i="56"/>
  <c r="G24" i="44"/>
  <c r="C26" i="46"/>
  <c r="C53" i="46" s="1"/>
  <c r="B28" i="46"/>
  <c r="AB26" i="44" l="1"/>
  <c r="V26" i="44"/>
  <c r="R14" i="56"/>
  <c r="I133" i="46"/>
  <c r="I28" i="61"/>
  <c r="R51" i="45"/>
  <c r="S51" i="45" s="1"/>
  <c r="K25" i="44"/>
  <c r="H26" i="44"/>
  <c r="K26" i="44" s="1"/>
  <c r="D79" i="46"/>
  <c r="K79" i="45"/>
  <c r="L79" i="45" s="1"/>
  <c r="M79" i="45" s="1"/>
  <c r="D22" i="63"/>
  <c r="C187" i="46"/>
  <c r="D186" i="46"/>
  <c r="O15" i="56"/>
  <c r="Q15" i="56" s="1"/>
  <c r="R15" i="56" s="1"/>
  <c r="Y26" i="44"/>
  <c r="H79" i="45" s="1"/>
  <c r="I79" i="45" s="1"/>
  <c r="J79" i="45" s="1"/>
  <c r="X26" i="44"/>
  <c r="D51" i="63" s="1"/>
  <c r="Z26" i="44"/>
  <c r="O16" i="56" s="1"/>
  <c r="AA26" i="44"/>
  <c r="P16" i="56" s="1"/>
  <c r="L51" i="45"/>
  <c r="M51" i="45" s="1"/>
  <c r="H134" i="46"/>
  <c r="G134" i="46"/>
  <c r="F134" i="46"/>
  <c r="E134" i="46"/>
  <c r="F160" i="46"/>
  <c r="E160" i="46"/>
  <c r="G160" i="46"/>
  <c r="H160" i="46"/>
  <c r="H78" i="45"/>
  <c r="I78" i="45" s="1"/>
  <c r="J78" i="45" s="1"/>
  <c r="F49" i="63"/>
  <c r="L49" i="63"/>
  <c r="M49" i="63"/>
  <c r="G49" i="63"/>
  <c r="E78" i="45"/>
  <c r="F78" i="45" s="1"/>
  <c r="G78" i="45" s="1"/>
  <c r="M50" i="63"/>
  <c r="L50" i="63"/>
  <c r="K50" i="63"/>
  <c r="D134" i="46"/>
  <c r="C161" i="46"/>
  <c r="E50" i="63"/>
  <c r="G50" i="63"/>
  <c r="F50" i="63"/>
  <c r="D160" i="46"/>
  <c r="K133" i="46"/>
  <c r="O133" i="46" s="1"/>
  <c r="L133" i="46"/>
  <c r="P133" i="46" s="1"/>
  <c r="M133" i="46"/>
  <c r="J133" i="46"/>
  <c r="V51" i="45"/>
  <c r="W51" i="45" s="1"/>
  <c r="G105" i="46"/>
  <c r="F105" i="46"/>
  <c r="H105" i="46"/>
  <c r="I105" i="46"/>
  <c r="C107" i="46"/>
  <c r="C135" i="46" s="1"/>
  <c r="J51" i="46"/>
  <c r="N51" i="46" s="1"/>
  <c r="L51" i="46"/>
  <c r="P51" i="46" s="1"/>
  <c r="K51" i="46"/>
  <c r="O51" i="46" s="1"/>
  <c r="S26" i="44"/>
  <c r="J16" i="56" s="1"/>
  <c r="N26" i="44"/>
  <c r="K52" i="45" s="1"/>
  <c r="O26" i="44"/>
  <c r="U26" i="44"/>
  <c r="T52" i="45" s="1"/>
  <c r="R26" i="44"/>
  <c r="J23" i="63" s="1"/>
  <c r="T26" i="44"/>
  <c r="K16" i="56" s="1"/>
  <c r="P26" i="44"/>
  <c r="Q52" i="45" s="1"/>
  <c r="R52" i="45" s="1"/>
  <c r="Q26" i="44"/>
  <c r="E52" i="45" s="1"/>
  <c r="M22" i="63"/>
  <c r="K22" i="63"/>
  <c r="L22" i="63"/>
  <c r="G21" i="63"/>
  <c r="E21" i="63"/>
  <c r="F21" i="63"/>
  <c r="D52" i="46"/>
  <c r="I52" i="46" s="1"/>
  <c r="M52" i="46" s="1"/>
  <c r="D27" i="44"/>
  <c r="N21" i="63"/>
  <c r="O21" i="63" s="1"/>
  <c r="L78" i="46"/>
  <c r="P78" i="46" s="1"/>
  <c r="I78" i="46"/>
  <c r="M78" i="46" s="1"/>
  <c r="K78" i="46"/>
  <c r="O78" i="46" s="1"/>
  <c r="J78" i="46"/>
  <c r="N78" i="46" s="1"/>
  <c r="H79" i="46"/>
  <c r="G79" i="46"/>
  <c r="F79" i="46"/>
  <c r="E79" i="46"/>
  <c r="F53" i="46"/>
  <c r="C80" i="46"/>
  <c r="H53" i="46"/>
  <c r="G53" i="46"/>
  <c r="E53" i="46"/>
  <c r="H15" i="56"/>
  <c r="D29" i="61"/>
  <c r="E29" i="61" s="1"/>
  <c r="H51" i="45"/>
  <c r="I15" i="56"/>
  <c r="E28" i="61"/>
  <c r="E22" i="45"/>
  <c r="F22" i="45" s="1"/>
  <c r="D24" i="46"/>
  <c r="H22" i="45"/>
  <c r="E24" i="46"/>
  <c r="J25" i="44"/>
  <c r="L25" i="44"/>
  <c r="M25" i="44" s="1"/>
  <c r="E15" i="56" s="1"/>
  <c r="F15" i="56" s="1"/>
  <c r="G15" i="56" s="1"/>
  <c r="I27" i="44"/>
  <c r="L26" i="44"/>
  <c r="D30" i="56"/>
  <c r="E26" i="44"/>
  <c r="G26" i="44" s="1"/>
  <c r="G25" i="44"/>
  <c r="C27" i="46"/>
  <c r="C54" i="46" s="1"/>
  <c r="B29" i="46"/>
  <c r="I51" i="45" l="1"/>
  <c r="J51" i="45" s="1"/>
  <c r="N105" i="46"/>
  <c r="AB27" i="44"/>
  <c r="V27" i="44"/>
  <c r="N14" i="56"/>
  <c r="Q78" i="46"/>
  <c r="Q51" i="46"/>
  <c r="D80" i="46"/>
  <c r="E186" i="46"/>
  <c r="F186" i="46"/>
  <c r="C188" i="46"/>
  <c r="D187" i="46"/>
  <c r="K80" i="45"/>
  <c r="L80" i="45" s="1"/>
  <c r="M80" i="45" s="1"/>
  <c r="Q16" i="56"/>
  <c r="R16" i="56" s="1"/>
  <c r="G28" i="61"/>
  <c r="H28" i="61"/>
  <c r="N49" i="63"/>
  <c r="O49" i="63" s="1"/>
  <c r="AA27" i="44"/>
  <c r="P17" i="56" s="1"/>
  <c r="Y27" i="44"/>
  <c r="H80" i="45" s="1"/>
  <c r="I80" i="45" s="1"/>
  <c r="J80" i="45" s="1"/>
  <c r="X27" i="44"/>
  <c r="E80" i="45" s="1"/>
  <c r="F80" i="45" s="1"/>
  <c r="G80" i="45" s="1"/>
  <c r="Z27" i="44"/>
  <c r="O17" i="56" s="1"/>
  <c r="E135" i="46"/>
  <c r="H135" i="46"/>
  <c r="G135" i="46"/>
  <c r="F135" i="46"/>
  <c r="D161" i="46"/>
  <c r="G161" i="46"/>
  <c r="H161" i="46"/>
  <c r="F161" i="46"/>
  <c r="E161" i="46"/>
  <c r="N133" i="46"/>
  <c r="H49" i="63"/>
  <c r="I49" i="63" s="1"/>
  <c r="E79" i="45"/>
  <c r="F79" i="45" s="1"/>
  <c r="G79" i="45" s="1"/>
  <c r="J51" i="63"/>
  <c r="K51" i="63" s="1"/>
  <c r="F51" i="63"/>
  <c r="E51" i="63"/>
  <c r="G51" i="63"/>
  <c r="I134" i="46"/>
  <c r="M134" i="46" s="1"/>
  <c r="K134" i="46"/>
  <c r="O134" i="46" s="1"/>
  <c r="L134" i="46"/>
  <c r="P134" i="46" s="1"/>
  <c r="J134" i="46"/>
  <c r="N134" i="46" s="1"/>
  <c r="Q134" i="46" s="1"/>
  <c r="L160" i="46"/>
  <c r="P160" i="46" s="1"/>
  <c r="K160" i="46"/>
  <c r="O160" i="46" s="1"/>
  <c r="J160" i="46"/>
  <c r="N160" i="46" s="1"/>
  <c r="I160" i="46"/>
  <c r="M160" i="46" s="1"/>
  <c r="N50" i="63"/>
  <c r="O50" i="63" s="1"/>
  <c r="H50" i="63"/>
  <c r="I50" i="63" s="1"/>
  <c r="R133" i="46"/>
  <c r="D135" i="46"/>
  <c r="C162" i="46"/>
  <c r="S52" i="45"/>
  <c r="H106" i="46"/>
  <c r="I106" i="46"/>
  <c r="V52" i="45"/>
  <c r="W52" i="45" s="1"/>
  <c r="G106" i="46"/>
  <c r="N106" i="46" s="1"/>
  <c r="F106" i="46"/>
  <c r="M106" i="46" s="1"/>
  <c r="R51" i="46"/>
  <c r="C108" i="46"/>
  <c r="C136" i="46" s="1"/>
  <c r="N15" i="56"/>
  <c r="T27" i="44"/>
  <c r="K17" i="56" s="1"/>
  <c r="O27" i="44"/>
  <c r="N53" i="45" s="1"/>
  <c r="O53" i="45" s="1"/>
  <c r="P53" i="45" s="1"/>
  <c r="S27" i="44"/>
  <c r="J17" i="56" s="1"/>
  <c r="N27" i="44"/>
  <c r="U27" i="44"/>
  <c r="T53" i="45" s="1"/>
  <c r="R27" i="44"/>
  <c r="J24" i="63" s="1"/>
  <c r="P27" i="44"/>
  <c r="Q53" i="45" s="1"/>
  <c r="R53" i="45" s="1"/>
  <c r="Q27" i="44"/>
  <c r="E53" i="45" s="1"/>
  <c r="R78" i="46"/>
  <c r="K23" i="63"/>
  <c r="M23" i="63"/>
  <c r="L23" i="63"/>
  <c r="E22" i="63"/>
  <c r="G22" i="63"/>
  <c r="F22" i="63"/>
  <c r="H21" i="63"/>
  <c r="I21" i="63" s="1"/>
  <c r="J52" i="46"/>
  <c r="N52" i="46" s="1"/>
  <c r="Q52" i="46" s="1"/>
  <c r="L52" i="46"/>
  <c r="P52" i="46" s="1"/>
  <c r="K52" i="46"/>
  <c r="O52" i="46" s="1"/>
  <c r="N22" i="63"/>
  <c r="O22" i="63" s="1"/>
  <c r="D28" i="44"/>
  <c r="L79" i="46"/>
  <c r="P79" i="46" s="1"/>
  <c r="K79" i="46"/>
  <c r="O79" i="46" s="1"/>
  <c r="J79" i="46"/>
  <c r="N79" i="46" s="1"/>
  <c r="Q79" i="46" s="1"/>
  <c r="I79" i="46"/>
  <c r="M79" i="46" s="1"/>
  <c r="D53" i="46"/>
  <c r="H80" i="46"/>
  <c r="G80" i="46"/>
  <c r="F80" i="46"/>
  <c r="E80" i="46"/>
  <c r="F54" i="46"/>
  <c r="E54" i="46"/>
  <c r="C81" i="46"/>
  <c r="H54" i="46"/>
  <c r="G54" i="46"/>
  <c r="F29" i="61"/>
  <c r="H52" i="45"/>
  <c r="I16" i="56"/>
  <c r="N52" i="45"/>
  <c r="O52" i="45" s="1"/>
  <c r="P52" i="45" s="1"/>
  <c r="H16" i="56"/>
  <c r="L52" i="45"/>
  <c r="M52" i="45" s="1"/>
  <c r="D30" i="61"/>
  <c r="F52" i="45"/>
  <c r="G52" i="45" s="1"/>
  <c r="H29" i="61"/>
  <c r="I22" i="45"/>
  <c r="G24" i="46"/>
  <c r="F24" i="46"/>
  <c r="E23" i="45"/>
  <c r="F23" i="45" s="1"/>
  <c r="G23" i="45" s="1"/>
  <c r="D25" i="46"/>
  <c r="H24" i="46"/>
  <c r="O24" i="46" s="1"/>
  <c r="I24" i="46"/>
  <c r="P24" i="46" s="1"/>
  <c r="H23" i="45"/>
  <c r="I23" i="45" s="1"/>
  <c r="J23" i="45" s="1"/>
  <c r="E25" i="46"/>
  <c r="J26" i="44"/>
  <c r="H27" i="44"/>
  <c r="K27" i="44" s="1"/>
  <c r="M26" i="44"/>
  <c r="E16" i="56" s="1"/>
  <c r="F16" i="56" s="1"/>
  <c r="G16" i="56" s="1"/>
  <c r="I28" i="44"/>
  <c r="L27" i="44"/>
  <c r="D31" i="56"/>
  <c r="E27" i="44"/>
  <c r="C28" i="46"/>
  <c r="C55" i="46" s="1"/>
  <c r="B30" i="46"/>
  <c r="I52" i="45" l="1"/>
  <c r="J52" i="45" s="1"/>
  <c r="AB28" i="44"/>
  <c r="V28" i="44"/>
  <c r="J28" i="61"/>
  <c r="I29" i="61"/>
  <c r="J24" i="46"/>
  <c r="M24" i="46"/>
  <c r="K24" i="46"/>
  <c r="N24" i="46"/>
  <c r="D81" i="46"/>
  <c r="Q133" i="46"/>
  <c r="H186" i="46"/>
  <c r="G186" i="46"/>
  <c r="J22" i="45"/>
  <c r="K28" i="61"/>
  <c r="F187" i="46"/>
  <c r="H187" i="46" s="1"/>
  <c r="E187" i="46"/>
  <c r="G187" i="46" s="1"/>
  <c r="D188" i="46"/>
  <c r="C189" i="46"/>
  <c r="K81" i="45"/>
  <c r="L81" i="45" s="1"/>
  <c r="M81" i="45" s="1"/>
  <c r="P49" i="63"/>
  <c r="Z28" i="44"/>
  <c r="O18" i="56" s="1"/>
  <c r="AA28" i="44"/>
  <c r="P18" i="56" s="1"/>
  <c r="Y28" i="44"/>
  <c r="H81" i="45" s="1"/>
  <c r="I81" i="45" s="1"/>
  <c r="J81" i="45" s="1"/>
  <c r="X28" i="44"/>
  <c r="K53" i="45"/>
  <c r="L53" i="45" s="1"/>
  <c r="M53" i="45" s="1"/>
  <c r="R134" i="46"/>
  <c r="D162" i="46"/>
  <c r="H162" i="46"/>
  <c r="G162" i="46"/>
  <c r="F162" i="46"/>
  <c r="E162" i="46"/>
  <c r="P50" i="63"/>
  <c r="H136" i="46"/>
  <c r="G136" i="46"/>
  <c r="F136" i="46"/>
  <c r="E136" i="46"/>
  <c r="L51" i="63"/>
  <c r="M51" i="63"/>
  <c r="Q160" i="46"/>
  <c r="D60" i="61"/>
  <c r="I17" i="56"/>
  <c r="R160" i="46"/>
  <c r="D52" i="63"/>
  <c r="E52" i="63" s="1"/>
  <c r="H51" i="63"/>
  <c r="I51" i="63" s="1"/>
  <c r="D136" i="46"/>
  <c r="C163" i="46"/>
  <c r="J52" i="63"/>
  <c r="K161" i="46"/>
  <c r="O161" i="46" s="1"/>
  <c r="J161" i="46"/>
  <c r="N161" i="46" s="1"/>
  <c r="Q161" i="46" s="1"/>
  <c r="I161" i="46"/>
  <c r="M161" i="46" s="1"/>
  <c r="L161" i="46"/>
  <c r="P161" i="46" s="1"/>
  <c r="L135" i="46"/>
  <c r="P135" i="46" s="1"/>
  <c r="K135" i="46"/>
  <c r="O135" i="46" s="1"/>
  <c r="I135" i="46"/>
  <c r="M135" i="46" s="1"/>
  <c r="J135" i="46"/>
  <c r="N135" i="46" s="1"/>
  <c r="Q135" i="46" s="1"/>
  <c r="S53" i="45"/>
  <c r="V53" i="45"/>
  <c r="W53" i="45" s="1"/>
  <c r="I107" i="46"/>
  <c r="H107" i="46"/>
  <c r="G107" i="46"/>
  <c r="N107" i="46" s="1"/>
  <c r="F107" i="46"/>
  <c r="M107" i="46" s="1"/>
  <c r="C109" i="46"/>
  <c r="C137" i="46" s="1"/>
  <c r="N16" i="56"/>
  <c r="T28" i="44"/>
  <c r="K18" i="56" s="1"/>
  <c r="O28" i="44"/>
  <c r="N54" i="45" s="1"/>
  <c r="O54" i="45" s="1"/>
  <c r="P54" i="45" s="1"/>
  <c r="S28" i="44"/>
  <c r="N28" i="44"/>
  <c r="K54" i="45" s="1"/>
  <c r="U28" i="44"/>
  <c r="T54" i="45" s="1"/>
  <c r="R28" i="44"/>
  <c r="J25" i="63" s="1"/>
  <c r="P28" i="44"/>
  <c r="Q28" i="44"/>
  <c r="R52" i="46"/>
  <c r="F53" i="45"/>
  <c r="G53" i="45" s="1"/>
  <c r="H53" i="45"/>
  <c r="R79" i="46"/>
  <c r="H17" i="56"/>
  <c r="D54" i="46"/>
  <c r="I54" i="46" s="1"/>
  <c r="M54" i="46" s="1"/>
  <c r="G29" i="61"/>
  <c r="J29" i="61" s="1"/>
  <c r="K29" i="61" s="1"/>
  <c r="L29" i="61" s="1"/>
  <c r="M24" i="63"/>
  <c r="L24" i="63"/>
  <c r="K24" i="63"/>
  <c r="D31" i="61"/>
  <c r="F31" i="61" s="1"/>
  <c r="I31" i="61" s="1"/>
  <c r="P21" i="63"/>
  <c r="D29" i="44"/>
  <c r="V29" i="44" s="1"/>
  <c r="N23" i="63"/>
  <c r="O23" i="63" s="1"/>
  <c r="H22" i="63"/>
  <c r="I22" i="63" s="1"/>
  <c r="P22" i="63" s="1"/>
  <c r="K80" i="46"/>
  <c r="O80" i="46" s="1"/>
  <c r="I80" i="46"/>
  <c r="M80" i="46" s="1"/>
  <c r="L80" i="46"/>
  <c r="P80" i="46" s="1"/>
  <c r="J80" i="46"/>
  <c r="N80" i="46" s="1"/>
  <c r="Q80" i="46" s="1"/>
  <c r="L53" i="46"/>
  <c r="P53" i="46" s="1"/>
  <c r="K53" i="46"/>
  <c r="O53" i="46" s="1"/>
  <c r="I53" i="46"/>
  <c r="M53" i="46" s="1"/>
  <c r="J53" i="46"/>
  <c r="N53" i="46" s="1"/>
  <c r="H81" i="46"/>
  <c r="G81" i="46"/>
  <c r="F81" i="46"/>
  <c r="E81" i="46"/>
  <c r="F55" i="46"/>
  <c r="C82" i="46"/>
  <c r="E55" i="46"/>
  <c r="H55" i="46"/>
  <c r="G55" i="46"/>
  <c r="E30" i="61"/>
  <c r="F30" i="61"/>
  <c r="I30" i="61" s="1"/>
  <c r="H24" i="45"/>
  <c r="I24" i="45" s="1"/>
  <c r="J24" i="45" s="1"/>
  <c r="E26" i="46"/>
  <c r="H25" i="46"/>
  <c r="O25" i="46" s="1"/>
  <c r="I25" i="46"/>
  <c r="P25" i="46" s="1"/>
  <c r="F25" i="46"/>
  <c r="M25" i="46" s="1"/>
  <c r="G25" i="46"/>
  <c r="N25" i="46" s="1"/>
  <c r="E24" i="45"/>
  <c r="F24" i="45" s="1"/>
  <c r="G24" i="45" s="1"/>
  <c r="D26" i="46"/>
  <c r="H28" i="44"/>
  <c r="K28" i="44" s="1"/>
  <c r="J27" i="44"/>
  <c r="M27" i="44"/>
  <c r="E17" i="56" s="1"/>
  <c r="F17" i="56" s="1"/>
  <c r="G17" i="56" s="1"/>
  <c r="I29" i="44"/>
  <c r="L28" i="44"/>
  <c r="D32" i="56"/>
  <c r="E28" i="44"/>
  <c r="G27" i="44"/>
  <c r="G22" i="45"/>
  <c r="B31" i="46"/>
  <c r="C29" i="46"/>
  <c r="C56" i="46" s="1"/>
  <c r="I53" i="45" l="1"/>
  <c r="J53" i="45" s="1"/>
  <c r="L28" i="61"/>
  <c r="Q53" i="46"/>
  <c r="AB29" i="44"/>
  <c r="D189" i="46"/>
  <c r="C190" i="46"/>
  <c r="F188" i="46"/>
  <c r="H188" i="46" s="1"/>
  <c r="E188" i="46"/>
  <c r="G188" i="46" s="1"/>
  <c r="L54" i="45"/>
  <c r="M54" i="45" s="1"/>
  <c r="D82" i="46"/>
  <c r="Z29" i="44"/>
  <c r="O19" i="56" s="1"/>
  <c r="AA29" i="44"/>
  <c r="Y29" i="44"/>
  <c r="X29" i="44"/>
  <c r="N51" i="63"/>
  <c r="O51" i="63" s="1"/>
  <c r="P51" i="63" s="1"/>
  <c r="R135" i="46"/>
  <c r="G163" i="46"/>
  <c r="H163" i="46"/>
  <c r="F163" i="46"/>
  <c r="E163" i="46"/>
  <c r="D163" i="46"/>
  <c r="H137" i="46"/>
  <c r="E137" i="46"/>
  <c r="G137" i="46"/>
  <c r="F137" i="46"/>
  <c r="D61" i="61"/>
  <c r="E61" i="61" s="1"/>
  <c r="E60" i="61"/>
  <c r="F60" i="61"/>
  <c r="I60" i="61" s="1"/>
  <c r="F52" i="63"/>
  <c r="G52" i="63"/>
  <c r="D137" i="46"/>
  <c r="C164" i="46"/>
  <c r="M52" i="63"/>
  <c r="L52" i="63"/>
  <c r="K52" i="63"/>
  <c r="R161" i="46"/>
  <c r="I136" i="46"/>
  <c r="M136" i="46" s="1"/>
  <c r="J136" i="46"/>
  <c r="N136" i="46" s="1"/>
  <c r="K136" i="46"/>
  <c r="O136" i="46" s="1"/>
  <c r="L136" i="46"/>
  <c r="P136" i="46" s="1"/>
  <c r="L162" i="46"/>
  <c r="P162" i="46" s="1"/>
  <c r="K162" i="46"/>
  <c r="O162" i="46" s="1"/>
  <c r="I162" i="46"/>
  <c r="M162" i="46" s="1"/>
  <c r="J162" i="46"/>
  <c r="N162" i="46" s="1"/>
  <c r="V54" i="45"/>
  <c r="W54" i="45" s="1"/>
  <c r="H108" i="46"/>
  <c r="I108" i="46"/>
  <c r="G108" i="46"/>
  <c r="N108" i="46" s="1"/>
  <c r="F108" i="46"/>
  <c r="M108" i="46" s="1"/>
  <c r="C110" i="46"/>
  <c r="C138" i="46" s="1"/>
  <c r="N17" i="56"/>
  <c r="T29" i="44"/>
  <c r="O29" i="44"/>
  <c r="N55" i="45" s="1"/>
  <c r="O55" i="45" s="1"/>
  <c r="P55" i="45" s="1"/>
  <c r="S29" i="44"/>
  <c r="N29" i="44"/>
  <c r="H19" i="56" s="1"/>
  <c r="U29" i="44"/>
  <c r="R29" i="44"/>
  <c r="J26" i="63" s="1"/>
  <c r="P29" i="44"/>
  <c r="Q55" i="45" s="1"/>
  <c r="R55" i="45" s="1"/>
  <c r="Q29" i="44"/>
  <c r="D56" i="46" s="1"/>
  <c r="D30" i="44"/>
  <c r="V30" i="44" s="1"/>
  <c r="D55" i="46"/>
  <c r="J55" i="46" s="1"/>
  <c r="N55" i="46" s="1"/>
  <c r="Q55" i="46" s="1"/>
  <c r="D32" i="61"/>
  <c r="F32" i="61" s="1"/>
  <c r="I32" i="61" s="1"/>
  <c r="L54" i="46"/>
  <c r="P54" i="46" s="1"/>
  <c r="H18" i="56"/>
  <c r="N24" i="63"/>
  <c r="O24" i="63" s="1"/>
  <c r="K54" i="46"/>
  <c r="O54" i="46" s="1"/>
  <c r="J54" i="46"/>
  <c r="N54" i="46" s="1"/>
  <c r="Q54" i="46" s="1"/>
  <c r="R80" i="46"/>
  <c r="H54" i="45"/>
  <c r="I18" i="56"/>
  <c r="M25" i="63"/>
  <c r="K25" i="63"/>
  <c r="L25" i="63"/>
  <c r="R53" i="46"/>
  <c r="E31" i="61"/>
  <c r="L81" i="46"/>
  <c r="P81" i="46" s="1"/>
  <c r="J81" i="46"/>
  <c r="N81" i="46" s="1"/>
  <c r="Q81" i="46" s="1"/>
  <c r="K81" i="46"/>
  <c r="O81" i="46" s="1"/>
  <c r="I81" i="46"/>
  <c r="M81" i="46" s="1"/>
  <c r="H82" i="46"/>
  <c r="F82" i="46"/>
  <c r="G82" i="46"/>
  <c r="E82" i="46"/>
  <c r="F56" i="46"/>
  <c r="E56" i="46"/>
  <c r="C83" i="46"/>
  <c r="H56" i="46"/>
  <c r="G56" i="46"/>
  <c r="H30" i="61"/>
  <c r="G30" i="61"/>
  <c r="J30" i="61" s="1"/>
  <c r="J25" i="46"/>
  <c r="F26" i="46"/>
  <c r="M26" i="46" s="1"/>
  <c r="G26" i="46"/>
  <c r="N26" i="46" s="1"/>
  <c r="H25" i="45"/>
  <c r="E27" i="46"/>
  <c r="K25" i="46"/>
  <c r="E25" i="45"/>
  <c r="F25" i="45" s="1"/>
  <c r="G25" i="45" s="1"/>
  <c r="D27" i="46"/>
  <c r="I26" i="46"/>
  <c r="P26" i="46" s="1"/>
  <c r="H26" i="46"/>
  <c r="O26" i="46" s="1"/>
  <c r="J28" i="44"/>
  <c r="M28" i="44"/>
  <c r="E18" i="56" s="1"/>
  <c r="F18" i="56" s="1"/>
  <c r="G18" i="56" s="1"/>
  <c r="H29" i="44"/>
  <c r="K29" i="44" s="1"/>
  <c r="I30" i="44"/>
  <c r="L29" i="44"/>
  <c r="D33" i="56"/>
  <c r="E29" i="44"/>
  <c r="G28" i="44"/>
  <c r="B32" i="46"/>
  <c r="C30" i="46"/>
  <c r="C57" i="46" s="1"/>
  <c r="I54" i="45" l="1"/>
  <c r="J54" i="45" s="1"/>
  <c r="AB30" i="44"/>
  <c r="Q136" i="46"/>
  <c r="Q162" i="46"/>
  <c r="D190" i="46"/>
  <c r="C191" i="46"/>
  <c r="E189" i="46"/>
  <c r="G189" i="46" s="1"/>
  <c r="F189" i="46"/>
  <c r="H189" i="46" s="1"/>
  <c r="Z30" i="44"/>
  <c r="O20" i="56" s="1"/>
  <c r="AA30" i="44"/>
  <c r="Y30" i="44"/>
  <c r="X30" i="44"/>
  <c r="R136" i="46"/>
  <c r="F164" i="46"/>
  <c r="E164" i="46"/>
  <c r="D164" i="46"/>
  <c r="G164" i="46"/>
  <c r="H164" i="46"/>
  <c r="D83" i="46"/>
  <c r="E138" i="46"/>
  <c r="H138" i="46"/>
  <c r="G138" i="46"/>
  <c r="F138" i="46"/>
  <c r="D62" i="61"/>
  <c r="F62" i="61" s="1"/>
  <c r="I62" i="61" s="1"/>
  <c r="F61" i="61"/>
  <c r="I61" i="61" s="1"/>
  <c r="G60" i="61"/>
  <c r="J60" i="61" s="1"/>
  <c r="H60" i="61"/>
  <c r="H61" i="61"/>
  <c r="H52" i="63"/>
  <c r="I52" i="63" s="1"/>
  <c r="D31" i="44"/>
  <c r="J163" i="46"/>
  <c r="N163" i="46" s="1"/>
  <c r="Q163" i="46" s="1"/>
  <c r="I163" i="46"/>
  <c r="M163" i="46" s="1"/>
  <c r="L163" i="46"/>
  <c r="P163" i="46" s="1"/>
  <c r="K163" i="46"/>
  <c r="O163" i="46" s="1"/>
  <c r="N52" i="63"/>
  <c r="O52" i="63" s="1"/>
  <c r="R162" i="46"/>
  <c r="D138" i="46"/>
  <c r="C165" i="46"/>
  <c r="I137" i="46"/>
  <c r="M137" i="46" s="1"/>
  <c r="J137" i="46"/>
  <c r="N137" i="46" s="1"/>
  <c r="Q137" i="46" s="1"/>
  <c r="L137" i="46"/>
  <c r="P137" i="46" s="1"/>
  <c r="K137" i="46"/>
  <c r="O137" i="46" s="1"/>
  <c r="S55" i="45"/>
  <c r="H109" i="46"/>
  <c r="I109" i="46"/>
  <c r="F109" i="46"/>
  <c r="M109" i="46" s="1"/>
  <c r="G109" i="46"/>
  <c r="N109" i="46" s="1"/>
  <c r="C111" i="46"/>
  <c r="C139" i="46" s="1"/>
  <c r="H55" i="45"/>
  <c r="D33" i="61"/>
  <c r="E33" i="61" s="1"/>
  <c r="H33" i="61" s="1"/>
  <c r="I55" i="46"/>
  <c r="M55" i="46" s="1"/>
  <c r="K55" i="46"/>
  <c r="O55" i="46" s="1"/>
  <c r="L55" i="46"/>
  <c r="P55" i="46" s="1"/>
  <c r="R54" i="46"/>
  <c r="M26" i="63"/>
  <c r="L26" i="63"/>
  <c r="K26" i="63"/>
  <c r="T30" i="44"/>
  <c r="O30" i="44"/>
  <c r="N56" i="45" s="1"/>
  <c r="O56" i="45" s="1"/>
  <c r="P56" i="45" s="1"/>
  <c r="S30" i="44"/>
  <c r="J20" i="56" s="1"/>
  <c r="N30" i="44"/>
  <c r="P30" i="44"/>
  <c r="U30" i="44"/>
  <c r="R30" i="44"/>
  <c r="H56" i="45" s="1"/>
  <c r="Q30" i="44"/>
  <c r="D57" i="46" s="1"/>
  <c r="E32" i="61"/>
  <c r="H32" i="61" s="1"/>
  <c r="G31" i="61"/>
  <c r="J31" i="61" s="1"/>
  <c r="H31" i="61"/>
  <c r="N25" i="63"/>
  <c r="O25" i="63" s="1"/>
  <c r="R81" i="46"/>
  <c r="L82" i="46"/>
  <c r="P82" i="46" s="1"/>
  <c r="I82" i="46"/>
  <c r="M82" i="46" s="1"/>
  <c r="K82" i="46"/>
  <c r="O82" i="46" s="1"/>
  <c r="J82" i="46"/>
  <c r="N82" i="46" s="1"/>
  <c r="Q82" i="46" s="1"/>
  <c r="J56" i="46"/>
  <c r="N56" i="46" s="1"/>
  <c r="Q56" i="46" s="1"/>
  <c r="I56" i="46"/>
  <c r="M56" i="46" s="1"/>
  <c r="K56" i="46"/>
  <c r="O56" i="46" s="1"/>
  <c r="L56" i="46"/>
  <c r="P56" i="46" s="1"/>
  <c r="H83" i="46"/>
  <c r="G83" i="46"/>
  <c r="F83" i="46"/>
  <c r="E83" i="46"/>
  <c r="G57" i="46"/>
  <c r="F57" i="46"/>
  <c r="E57" i="46"/>
  <c r="C84" i="46"/>
  <c r="H57" i="46"/>
  <c r="K30" i="61"/>
  <c r="I25" i="45"/>
  <c r="I27" i="46"/>
  <c r="P27" i="46" s="1"/>
  <c r="H27" i="46"/>
  <c r="O27" i="46" s="1"/>
  <c r="H26" i="45"/>
  <c r="I26" i="45" s="1"/>
  <c r="J26" i="45" s="1"/>
  <c r="E28" i="46"/>
  <c r="E26" i="45"/>
  <c r="F26" i="45" s="1"/>
  <c r="G26" i="45" s="1"/>
  <c r="D28" i="46"/>
  <c r="K26" i="46"/>
  <c r="F27" i="46"/>
  <c r="M27" i="46" s="1"/>
  <c r="G27" i="46"/>
  <c r="N27" i="46" s="1"/>
  <c r="J26" i="46"/>
  <c r="J29" i="44"/>
  <c r="M29" i="44"/>
  <c r="E19" i="56" s="1"/>
  <c r="F19" i="56" s="1"/>
  <c r="G19" i="56" s="1"/>
  <c r="H30" i="44"/>
  <c r="K30" i="44" s="1"/>
  <c r="I31" i="44"/>
  <c r="L30" i="44"/>
  <c r="E30" i="44"/>
  <c r="G29" i="44"/>
  <c r="B33" i="46"/>
  <c r="C31" i="46"/>
  <c r="C58" i="46" s="1"/>
  <c r="I55" i="45" l="1"/>
  <c r="J55" i="45" s="1"/>
  <c r="I56" i="45"/>
  <c r="J56" i="45" s="1"/>
  <c r="AB31" i="44"/>
  <c r="V31" i="44"/>
  <c r="L30" i="61"/>
  <c r="J25" i="45"/>
  <c r="D191" i="46"/>
  <c r="C192" i="46"/>
  <c r="F190" i="46"/>
  <c r="E190" i="46"/>
  <c r="Z31" i="44"/>
  <c r="O21" i="56" s="1"/>
  <c r="AA31" i="44"/>
  <c r="Y31" i="44"/>
  <c r="X31" i="44"/>
  <c r="P52" i="63"/>
  <c r="E62" i="61"/>
  <c r="H62" i="61" s="1"/>
  <c r="G61" i="61"/>
  <c r="J61" i="61" s="1"/>
  <c r="K61" i="61" s="1"/>
  <c r="L61" i="61" s="1"/>
  <c r="D84" i="46"/>
  <c r="P31" i="44"/>
  <c r="R137" i="46"/>
  <c r="G165" i="46"/>
  <c r="D165" i="46"/>
  <c r="H165" i="46"/>
  <c r="F165" i="46"/>
  <c r="E165" i="46"/>
  <c r="E139" i="46"/>
  <c r="H139" i="46"/>
  <c r="G139" i="46"/>
  <c r="F139" i="46"/>
  <c r="R31" i="44"/>
  <c r="D32" i="44"/>
  <c r="V32" i="44" s="1"/>
  <c r="N31" i="44"/>
  <c r="O31" i="44"/>
  <c r="N57" i="45" s="1"/>
  <c r="O57" i="45" s="1"/>
  <c r="P57" i="45" s="1"/>
  <c r="T31" i="44"/>
  <c r="Q31" i="44"/>
  <c r="D58" i="46" s="1"/>
  <c r="K60" i="61"/>
  <c r="L60" i="61" s="1"/>
  <c r="U31" i="44"/>
  <c r="S31" i="44"/>
  <c r="K138" i="46"/>
  <c r="O138" i="46" s="1"/>
  <c r="L138" i="46"/>
  <c r="P138" i="46" s="1"/>
  <c r="I138" i="46"/>
  <c r="M138" i="46" s="1"/>
  <c r="J138" i="46"/>
  <c r="N138" i="46" s="1"/>
  <c r="D139" i="46"/>
  <c r="C166" i="46"/>
  <c r="R163" i="46"/>
  <c r="L164" i="46"/>
  <c r="P164" i="46" s="1"/>
  <c r="K164" i="46"/>
  <c r="O164" i="46" s="1"/>
  <c r="I164" i="46"/>
  <c r="M164" i="46" s="1"/>
  <c r="J164" i="46"/>
  <c r="N164" i="46" s="1"/>
  <c r="Q164" i="46" s="1"/>
  <c r="F33" i="61"/>
  <c r="H110" i="46"/>
  <c r="I110" i="46"/>
  <c r="G110" i="46"/>
  <c r="N110" i="46" s="1"/>
  <c r="F110" i="46"/>
  <c r="M110" i="46" s="1"/>
  <c r="C112" i="46"/>
  <c r="C140" i="46" s="1"/>
  <c r="G32" i="61"/>
  <c r="J32" i="61" s="1"/>
  <c r="K32" i="61" s="1"/>
  <c r="L32" i="61" s="1"/>
  <c r="R55" i="46"/>
  <c r="N26" i="63"/>
  <c r="O26" i="63" s="1"/>
  <c r="D34" i="61"/>
  <c r="F34" i="61" s="1"/>
  <c r="I34" i="61" s="1"/>
  <c r="K31" i="61"/>
  <c r="L31" i="61" s="1"/>
  <c r="R82" i="46"/>
  <c r="R56" i="46"/>
  <c r="L83" i="46"/>
  <c r="P83" i="46" s="1"/>
  <c r="K83" i="46"/>
  <c r="O83" i="46" s="1"/>
  <c r="J83" i="46"/>
  <c r="N83" i="46" s="1"/>
  <c r="Q83" i="46" s="1"/>
  <c r="I83" i="46"/>
  <c r="M83" i="46" s="1"/>
  <c r="K57" i="46"/>
  <c r="O57" i="46" s="1"/>
  <c r="L57" i="46"/>
  <c r="P57" i="46" s="1"/>
  <c r="I57" i="46"/>
  <c r="M57" i="46" s="1"/>
  <c r="J57" i="46"/>
  <c r="N57" i="46" s="1"/>
  <c r="Q57" i="46" s="1"/>
  <c r="H84" i="46"/>
  <c r="G84" i="46"/>
  <c r="F84" i="46"/>
  <c r="E84" i="46"/>
  <c r="G58" i="46"/>
  <c r="F58" i="46"/>
  <c r="E58" i="46"/>
  <c r="C85" i="46"/>
  <c r="H58" i="46"/>
  <c r="K27" i="46"/>
  <c r="J27" i="46"/>
  <c r="H27" i="45"/>
  <c r="I27" i="45" s="1"/>
  <c r="J27" i="45" s="1"/>
  <c r="E29" i="46"/>
  <c r="F28" i="46"/>
  <c r="M28" i="46" s="1"/>
  <c r="G28" i="46"/>
  <c r="N28" i="46" s="1"/>
  <c r="I28" i="46"/>
  <c r="P28" i="46" s="1"/>
  <c r="H28" i="46"/>
  <c r="O28" i="46" s="1"/>
  <c r="E27" i="45"/>
  <c r="F27" i="45" s="1"/>
  <c r="G27" i="45" s="1"/>
  <c r="D29" i="46"/>
  <c r="J30" i="44"/>
  <c r="H31" i="44"/>
  <c r="K31" i="44" s="1"/>
  <c r="M30" i="44"/>
  <c r="E20" i="56" s="1"/>
  <c r="F20" i="56" s="1"/>
  <c r="G20" i="56" s="1"/>
  <c r="I32" i="44"/>
  <c r="L31" i="44"/>
  <c r="E31" i="44"/>
  <c r="G30" i="44"/>
  <c r="B34" i="46"/>
  <c r="C32" i="46"/>
  <c r="C59" i="46" s="1"/>
  <c r="I33" i="61" l="1"/>
  <c r="Q138" i="46"/>
  <c r="G190" i="46"/>
  <c r="H190" i="46"/>
  <c r="D35" i="61"/>
  <c r="F35" i="61" s="1"/>
  <c r="I35" i="61" s="1"/>
  <c r="H57" i="45"/>
  <c r="D33" i="44"/>
  <c r="AB32" i="44"/>
  <c r="G62" i="61"/>
  <c r="J62" i="61" s="1"/>
  <c r="K62" i="61" s="1"/>
  <c r="L62" i="61" s="1"/>
  <c r="D192" i="46"/>
  <c r="C193" i="46"/>
  <c r="E191" i="46"/>
  <c r="G191" i="46" s="1"/>
  <c r="F191" i="46"/>
  <c r="H191" i="46" s="1"/>
  <c r="Q32" i="44"/>
  <c r="D59" i="46" s="1"/>
  <c r="P32" i="44"/>
  <c r="Z32" i="44"/>
  <c r="O22" i="56" s="1"/>
  <c r="AA32" i="44"/>
  <c r="Y32" i="44"/>
  <c r="X32" i="44"/>
  <c r="R32" i="44"/>
  <c r="H58" i="45" s="1"/>
  <c r="U32" i="44"/>
  <c r="N32" i="44"/>
  <c r="S32" i="44"/>
  <c r="O32" i="44"/>
  <c r="N58" i="45" s="1"/>
  <c r="O58" i="45" s="1"/>
  <c r="P58" i="45" s="1"/>
  <c r="T32" i="44"/>
  <c r="D85" i="46"/>
  <c r="H140" i="46"/>
  <c r="G140" i="46"/>
  <c r="F140" i="46"/>
  <c r="E140" i="46"/>
  <c r="H166" i="46"/>
  <c r="G166" i="46"/>
  <c r="F166" i="46"/>
  <c r="E166" i="46"/>
  <c r="D166" i="46"/>
  <c r="R138" i="46"/>
  <c r="R164" i="46"/>
  <c r="G33" i="61"/>
  <c r="J33" i="61" s="1"/>
  <c r="K33" i="61" s="1"/>
  <c r="L33" i="61" s="1"/>
  <c r="K139" i="46"/>
  <c r="O139" i="46" s="1"/>
  <c r="L139" i="46"/>
  <c r="P139" i="46" s="1"/>
  <c r="I139" i="46"/>
  <c r="M139" i="46" s="1"/>
  <c r="J139" i="46"/>
  <c r="N139" i="46" s="1"/>
  <c r="Q139" i="46" s="1"/>
  <c r="D140" i="46"/>
  <c r="C167" i="46"/>
  <c r="K165" i="46"/>
  <c r="O165" i="46" s="1"/>
  <c r="L165" i="46"/>
  <c r="P165" i="46" s="1"/>
  <c r="J165" i="46"/>
  <c r="N165" i="46" s="1"/>
  <c r="Q165" i="46" s="1"/>
  <c r="I165" i="46"/>
  <c r="M165" i="46" s="1"/>
  <c r="I111" i="46"/>
  <c r="H111" i="46"/>
  <c r="F111" i="46"/>
  <c r="M111" i="46" s="1"/>
  <c r="G111" i="46"/>
  <c r="N111" i="46" s="1"/>
  <c r="E34" i="61"/>
  <c r="H34" i="61" s="1"/>
  <c r="C113" i="46"/>
  <c r="C141" i="46" s="1"/>
  <c r="Q33" i="44"/>
  <c r="T33" i="44"/>
  <c r="U33" i="44"/>
  <c r="R83" i="46"/>
  <c r="R57" i="46"/>
  <c r="I58" i="46"/>
  <c r="M58" i="46" s="1"/>
  <c r="J58" i="46"/>
  <c r="N58" i="46" s="1"/>
  <c r="Q58" i="46" s="1"/>
  <c r="L58" i="46"/>
  <c r="P58" i="46" s="1"/>
  <c r="K58" i="46"/>
  <c r="O58" i="46" s="1"/>
  <c r="J84" i="46"/>
  <c r="N84" i="46" s="1"/>
  <c r="Q84" i="46" s="1"/>
  <c r="I84" i="46"/>
  <c r="M84" i="46" s="1"/>
  <c r="L84" i="46"/>
  <c r="P84" i="46" s="1"/>
  <c r="K84" i="46"/>
  <c r="O84" i="46" s="1"/>
  <c r="E85" i="46"/>
  <c r="H85" i="46"/>
  <c r="G85" i="46"/>
  <c r="F85" i="46"/>
  <c r="G59" i="46"/>
  <c r="F59" i="46"/>
  <c r="C86" i="46"/>
  <c r="E59" i="46"/>
  <c r="H59" i="46"/>
  <c r="D34" i="44"/>
  <c r="H28" i="45"/>
  <c r="I28" i="45" s="1"/>
  <c r="J28" i="45" s="1"/>
  <c r="E30" i="46"/>
  <c r="G29" i="46"/>
  <c r="N29" i="46" s="1"/>
  <c r="F29" i="46"/>
  <c r="M29" i="46" s="1"/>
  <c r="K28" i="46"/>
  <c r="E28" i="45"/>
  <c r="F28" i="45" s="1"/>
  <c r="G28" i="45" s="1"/>
  <c r="D30" i="46"/>
  <c r="J28" i="46"/>
  <c r="H29" i="46"/>
  <c r="O29" i="46" s="1"/>
  <c r="I29" i="46"/>
  <c r="P29" i="46" s="1"/>
  <c r="J31" i="44"/>
  <c r="H32" i="44"/>
  <c r="K32" i="44" s="1"/>
  <c r="M31" i="44"/>
  <c r="E21" i="56" s="1"/>
  <c r="F21" i="56" s="1"/>
  <c r="G21" i="56" s="1"/>
  <c r="I33" i="44"/>
  <c r="L32" i="44"/>
  <c r="E32" i="44"/>
  <c r="G31" i="44"/>
  <c r="B35" i="46"/>
  <c r="C33" i="46"/>
  <c r="C60" i="46" s="1"/>
  <c r="I57" i="45" l="1"/>
  <c r="J57" i="45" s="1"/>
  <c r="I58" i="45"/>
  <c r="J58" i="45" s="1"/>
  <c r="AB33" i="44"/>
  <c r="V33" i="44"/>
  <c r="AB34" i="44"/>
  <c r="V34" i="44"/>
  <c r="Y33" i="44"/>
  <c r="Z33" i="44"/>
  <c r="O23" i="56" s="1"/>
  <c r="P33" i="44"/>
  <c r="X33" i="44"/>
  <c r="R33" i="44"/>
  <c r="N33" i="44"/>
  <c r="S33" i="44"/>
  <c r="O33" i="44"/>
  <c r="N59" i="45" s="1"/>
  <c r="O59" i="45" s="1"/>
  <c r="P59" i="45" s="1"/>
  <c r="AA33" i="44"/>
  <c r="E35" i="61"/>
  <c r="G35" i="61" s="1"/>
  <c r="J35" i="61" s="1"/>
  <c r="D86" i="46"/>
  <c r="D193" i="46"/>
  <c r="C194" i="46"/>
  <c r="E192" i="46"/>
  <c r="G192" i="46" s="1"/>
  <c r="F192" i="46"/>
  <c r="X34" i="44"/>
  <c r="Y34" i="44"/>
  <c r="Z34" i="44"/>
  <c r="O24" i="56" s="1"/>
  <c r="AA34" i="44"/>
  <c r="R139" i="46"/>
  <c r="G167" i="46"/>
  <c r="H167" i="46"/>
  <c r="F167" i="46"/>
  <c r="E167" i="46"/>
  <c r="D167" i="46"/>
  <c r="H141" i="46"/>
  <c r="G141" i="46"/>
  <c r="F141" i="46"/>
  <c r="E141" i="46"/>
  <c r="R165" i="46"/>
  <c r="K140" i="46"/>
  <c r="O140" i="46" s="1"/>
  <c r="L140" i="46"/>
  <c r="P140" i="46" s="1"/>
  <c r="J140" i="46"/>
  <c r="N140" i="46" s="1"/>
  <c r="Q140" i="46" s="1"/>
  <c r="I140" i="46"/>
  <c r="M140" i="46" s="1"/>
  <c r="D141" i="46"/>
  <c r="C168" i="46"/>
  <c r="L166" i="46"/>
  <c r="P166" i="46" s="1"/>
  <c r="K166" i="46"/>
  <c r="O166" i="46" s="1"/>
  <c r="I166" i="46"/>
  <c r="M166" i="46" s="1"/>
  <c r="J166" i="46"/>
  <c r="G34" i="61"/>
  <c r="J34" i="61" s="1"/>
  <c r="K34" i="61" s="1"/>
  <c r="L34" i="61" s="1"/>
  <c r="H112" i="46"/>
  <c r="I112" i="46"/>
  <c r="G112" i="46"/>
  <c r="N112" i="46" s="1"/>
  <c r="F112" i="46"/>
  <c r="C114" i="46"/>
  <c r="C142" i="46" s="1"/>
  <c r="P34" i="44"/>
  <c r="Q34" i="44"/>
  <c r="R34" i="44"/>
  <c r="T34" i="44"/>
  <c r="O34" i="44"/>
  <c r="N60" i="45" s="1"/>
  <c r="O60" i="45" s="1"/>
  <c r="P60" i="45" s="1"/>
  <c r="S34" i="44"/>
  <c r="N34" i="44"/>
  <c r="U34" i="44"/>
  <c r="R58" i="46"/>
  <c r="R84" i="46"/>
  <c r="L59" i="46"/>
  <c r="P59" i="46" s="1"/>
  <c r="K59" i="46"/>
  <c r="O59" i="46" s="1"/>
  <c r="I59" i="46"/>
  <c r="M59" i="46" s="1"/>
  <c r="J59" i="46"/>
  <c r="N59" i="46" s="1"/>
  <c r="Q59" i="46" s="1"/>
  <c r="I85" i="46"/>
  <c r="M85" i="46" s="1"/>
  <c r="J85" i="46"/>
  <c r="N85" i="46" s="1"/>
  <c r="Q85" i="46" s="1"/>
  <c r="L85" i="46"/>
  <c r="P85" i="46" s="1"/>
  <c r="K85" i="46"/>
  <c r="O85" i="46" s="1"/>
  <c r="E86" i="46"/>
  <c r="H86" i="46"/>
  <c r="G86" i="46"/>
  <c r="F86" i="46"/>
  <c r="G60" i="46"/>
  <c r="D60" i="46"/>
  <c r="F60" i="46"/>
  <c r="E60" i="46"/>
  <c r="H60" i="46"/>
  <c r="C87" i="46"/>
  <c r="D87" i="46" s="1"/>
  <c r="H59" i="45"/>
  <c r="D35" i="44"/>
  <c r="H29" i="45"/>
  <c r="I29" i="45" s="1"/>
  <c r="J29" i="45" s="1"/>
  <c r="E31" i="46"/>
  <c r="G30" i="46"/>
  <c r="N30" i="46" s="1"/>
  <c r="F30" i="46"/>
  <c r="M30" i="46" s="1"/>
  <c r="E29" i="45"/>
  <c r="F29" i="45" s="1"/>
  <c r="G29" i="45" s="1"/>
  <c r="D31" i="46"/>
  <c r="J29" i="46"/>
  <c r="K29" i="46"/>
  <c r="H30" i="46"/>
  <c r="O30" i="46" s="1"/>
  <c r="I30" i="46"/>
  <c r="P30" i="46" s="1"/>
  <c r="M32" i="44"/>
  <c r="E22" i="56" s="1"/>
  <c r="F22" i="56" s="1"/>
  <c r="G22" i="56" s="1"/>
  <c r="J32" i="44"/>
  <c r="H33" i="44"/>
  <c r="K33" i="44" s="1"/>
  <c r="I34" i="44"/>
  <c r="L33" i="44"/>
  <c r="E33" i="44"/>
  <c r="G32" i="44"/>
  <c r="C34" i="46"/>
  <c r="C61" i="46" s="1"/>
  <c r="B36" i="46"/>
  <c r="I59" i="45" l="1"/>
  <c r="J59" i="45" s="1"/>
  <c r="M112" i="46"/>
  <c r="AB35" i="44"/>
  <c r="V35" i="44"/>
  <c r="H35" i="61"/>
  <c r="K35" i="61" s="1"/>
  <c r="L35" i="61" s="1"/>
  <c r="H192" i="46"/>
  <c r="D194" i="46"/>
  <c r="C195" i="46"/>
  <c r="F193" i="46"/>
  <c r="H193" i="46" s="1"/>
  <c r="E193" i="46"/>
  <c r="G193" i="46" s="1"/>
  <c r="AA35" i="44"/>
  <c r="X35" i="44"/>
  <c r="Z35" i="44"/>
  <c r="O25" i="56" s="1"/>
  <c r="Y35" i="44"/>
  <c r="R140" i="46"/>
  <c r="N166" i="46"/>
  <c r="Q166" i="46" s="1"/>
  <c r="D168" i="46"/>
  <c r="E142" i="46"/>
  <c r="H142" i="46"/>
  <c r="G142" i="46"/>
  <c r="F142" i="46"/>
  <c r="R166" i="46"/>
  <c r="H168" i="46"/>
  <c r="G168" i="46"/>
  <c r="F168" i="46"/>
  <c r="E168" i="46"/>
  <c r="D142" i="46"/>
  <c r="C169" i="46"/>
  <c r="D169" i="46" s="1"/>
  <c r="L141" i="46"/>
  <c r="P141" i="46" s="1"/>
  <c r="K141" i="46"/>
  <c r="O141" i="46" s="1"/>
  <c r="J141" i="46"/>
  <c r="N141" i="46" s="1"/>
  <c r="Q141" i="46" s="1"/>
  <c r="I141" i="46"/>
  <c r="M141" i="46" s="1"/>
  <c r="L167" i="46"/>
  <c r="P167" i="46" s="1"/>
  <c r="K167" i="46"/>
  <c r="O167" i="46" s="1"/>
  <c r="I167" i="46"/>
  <c r="M167" i="46" s="1"/>
  <c r="J167" i="46"/>
  <c r="I113" i="46"/>
  <c r="H113" i="46"/>
  <c r="G113" i="46"/>
  <c r="N113" i="46" s="1"/>
  <c r="F113" i="46"/>
  <c r="M113" i="46" s="1"/>
  <c r="C115" i="46"/>
  <c r="C143" i="46" s="1"/>
  <c r="U35" i="44"/>
  <c r="R35" i="44"/>
  <c r="P35" i="44"/>
  <c r="Q35" i="44"/>
  <c r="T35" i="44"/>
  <c r="O35" i="44"/>
  <c r="N61" i="45" s="1"/>
  <c r="O61" i="45" s="1"/>
  <c r="P61" i="45" s="1"/>
  <c r="S35" i="44"/>
  <c r="N35" i="44"/>
  <c r="R59" i="46"/>
  <c r="R85" i="46"/>
  <c r="K60" i="46"/>
  <c r="O60" i="46" s="1"/>
  <c r="I60" i="46"/>
  <c r="M60" i="46" s="1"/>
  <c r="J60" i="46"/>
  <c r="N60" i="46" s="1"/>
  <c r="Q60" i="46" s="1"/>
  <c r="L60" i="46"/>
  <c r="P60" i="46" s="1"/>
  <c r="L86" i="46"/>
  <c r="P86" i="46" s="1"/>
  <c r="I86" i="46"/>
  <c r="M86" i="46" s="1"/>
  <c r="J86" i="46"/>
  <c r="N86" i="46" s="1"/>
  <c r="Q86" i="46" s="1"/>
  <c r="K86" i="46"/>
  <c r="O86" i="46" s="1"/>
  <c r="E87" i="46"/>
  <c r="H87" i="46"/>
  <c r="G87" i="46"/>
  <c r="F87" i="46"/>
  <c r="H61" i="46"/>
  <c r="D61" i="46"/>
  <c r="F61" i="46"/>
  <c r="E61" i="46"/>
  <c r="G61" i="46"/>
  <c r="C88" i="46"/>
  <c r="D88" i="46" s="1"/>
  <c r="H60" i="45"/>
  <c r="D36" i="44"/>
  <c r="M33" i="44"/>
  <c r="E23" i="56" s="1"/>
  <c r="F23" i="56" s="1"/>
  <c r="G23" i="56" s="1"/>
  <c r="H30" i="45"/>
  <c r="I30" i="45" s="1"/>
  <c r="J30" i="45" s="1"/>
  <c r="E32" i="46"/>
  <c r="F31" i="46"/>
  <c r="M31" i="46" s="1"/>
  <c r="G31" i="46"/>
  <c r="N31" i="46" s="1"/>
  <c r="E30" i="45"/>
  <c r="F30" i="45" s="1"/>
  <c r="G30" i="45" s="1"/>
  <c r="D32" i="46"/>
  <c r="J30" i="46"/>
  <c r="K30" i="46"/>
  <c r="H31" i="46"/>
  <c r="O31" i="46" s="1"/>
  <c r="I31" i="46"/>
  <c r="P31" i="46" s="1"/>
  <c r="J33" i="44"/>
  <c r="H34" i="44"/>
  <c r="K34" i="44" s="1"/>
  <c r="I35" i="44"/>
  <c r="L34" i="44"/>
  <c r="E34" i="44"/>
  <c r="G33" i="44"/>
  <c r="C35" i="46"/>
  <c r="C62" i="46" s="1"/>
  <c r="B37" i="46"/>
  <c r="I60" i="45" l="1"/>
  <c r="J60" i="45" s="1"/>
  <c r="AB36" i="44"/>
  <c r="V36" i="44"/>
  <c r="D195" i="46"/>
  <c r="C196" i="46"/>
  <c r="F194" i="46"/>
  <c r="H194" i="46" s="1"/>
  <c r="E194" i="46"/>
  <c r="G194" i="46" s="1"/>
  <c r="Z36" i="44"/>
  <c r="O26" i="56" s="1"/>
  <c r="AA36" i="44"/>
  <c r="X36" i="44"/>
  <c r="Y36" i="44"/>
  <c r="R141" i="46"/>
  <c r="H143" i="46"/>
  <c r="G143" i="46"/>
  <c r="E143" i="46"/>
  <c r="F143" i="46"/>
  <c r="N167" i="46"/>
  <c r="Q167" i="46" s="1"/>
  <c r="R167" i="46"/>
  <c r="D143" i="46"/>
  <c r="C170" i="46"/>
  <c r="D170" i="46" s="1"/>
  <c r="H169" i="46"/>
  <c r="G169" i="46"/>
  <c r="E169" i="46"/>
  <c r="F169" i="46"/>
  <c r="K142" i="46"/>
  <c r="O142" i="46" s="1"/>
  <c r="I142" i="46"/>
  <c r="M142" i="46" s="1"/>
  <c r="J142" i="46"/>
  <c r="N142" i="46" s="1"/>
  <c r="Q142" i="46" s="1"/>
  <c r="L142" i="46"/>
  <c r="P142" i="46" s="1"/>
  <c r="L168" i="46"/>
  <c r="P168" i="46" s="1"/>
  <c r="K168" i="46"/>
  <c r="O168" i="46" s="1"/>
  <c r="J168" i="46"/>
  <c r="I168" i="46"/>
  <c r="M168" i="46" s="1"/>
  <c r="H114" i="46"/>
  <c r="I114" i="46"/>
  <c r="G114" i="46"/>
  <c r="N114" i="46" s="1"/>
  <c r="F114" i="46"/>
  <c r="C116" i="46"/>
  <c r="C144" i="46" s="1"/>
  <c r="U36" i="44"/>
  <c r="R36" i="44"/>
  <c r="P36" i="44"/>
  <c r="Q36" i="44"/>
  <c r="T36" i="44"/>
  <c r="O36" i="44"/>
  <c r="N62" i="45" s="1"/>
  <c r="O62" i="45" s="1"/>
  <c r="P62" i="45" s="1"/>
  <c r="S36" i="44"/>
  <c r="N36" i="44"/>
  <c r="R60" i="46"/>
  <c r="R86" i="46"/>
  <c r="K61" i="46"/>
  <c r="O61" i="46" s="1"/>
  <c r="J61" i="46"/>
  <c r="N61" i="46" s="1"/>
  <c r="Q61" i="46" s="1"/>
  <c r="L61" i="46"/>
  <c r="P61" i="46" s="1"/>
  <c r="I61" i="46"/>
  <c r="M61" i="46" s="1"/>
  <c r="J87" i="46"/>
  <c r="N87" i="46" s="1"/>
  <c r="Q87" i="46" s="1"/>
  <c r="L87" i="46"/>
  <c r="P87" i="46" s="1"/>
  <c r="K87" i="46"/>
  <c r="O87" i="46" s="1"/>
  <c r="I87" i="46"/>
  <c r="M87" i="46" s="1"/>
  <c r="F88" i="46"/>
  <c r="E88" i="46"/>
  <c r="H88" i="46"/>
  <c r="G88" i="46"/>
  <c r="H62" i="46"/>
  <c r="D62" i="46"/>
  <c r="G62" i="46"/>
  <c r="F62" i="46"/>
  <c r="C89" i="46"/>
  <c r="D89" i="46" s="1"/>
  <c r="E62" i="46"/>
  <c r="H61" i="45"/>
  <c r="D39" i="61"/>
  <c r="E39" i="61" s="1"/>
  <c r="D37" i="44"/>
  <c r="H31" i="45"/>
  <c r="I31" i="45" s="1"/>
  <c r="J31" i="45" s="1"/>
  <c r="E33" i="46"/>
  <c r="G32" i="46"/>
  <c r="N32" i="46" s="1"/>
  <c r="F32" i="46"/>
  <c r="M32" i="46" s="1"/>
  <c r="K31" i="46"/>
  <c r="J34" i="44"/>
  <c r="J31" i="46"/>
  <c r="H35" i="44"/>
  <c r="K35" i="44" s="1"/>
  <c r="H32" i="46"/>
  <c r="O32" i="46" s="1"/>
  <c r="I32" i="46"/>
  <c r="P32" i="46" s="1"/>
  <c r="E31" i="45"/>
  <c r="F31" i="45" s="1"/>
  <c r="G31" i="45" s="1"/>
  <c r="D33" i="46"/>
  <c r="M34" i="44"/>
  <c r="E24" i="56" s="1"/>
  <c r="F24" i="56" s="1"/>
  <c r="G24" i="56" s="1"/>
  <c r="I36" i="44"/>
  <c r="L35" i="44"/>
  <c r="E35" i="44"/>
  <c r="G34" i="44"/>
  <c r="C36" i="46"/>
  <c r="C63" i="46" s="1"/>
  <c r="B38" i="46"/>
  <c r="I61" i="45" l="1"/>
  <c r="J61" i="45" s="1"/>
  <c r="M114" i="46"/>
  <c r="AB37" i="44"/>
  <c r="V37" i="44"/>
  <c r="D196" i="46"/>
  <c r="C197" i="46"/>
  <c r="E195" i="46"/>
  <c r="G195" i="46" s="1"/>
  <c r="F195" i="46"/>
  <c r="H195" i="46" s="1"/>
  <c r="Z37" i="44"/>
  <c r="O27" i="56" s="1"/>
  <c r="X37" i="44"/>
  <c r="AA37" i="44"/>
  <c r="Y37" i="44"/>
  <c r="N168" i="46"/>
  <c r="Q168" i="46" s="1"/>
  <c r="R142" i="46"/>
  <c r="H144" i="46"/>
  <c r="G144" i="46"/>
  <c r="F144" i="46"/>
  <c r="E144" i="46"/>
  <c r="R168" i="46"/>
  <c r="D144" i="46"/>
  <c r="C171" i="46"/>
  <c r="D171" i="46" s="1"/>
  <c r="L169" i="46"/>
  <c r="P169" i="46" s="1"/>
  <c r="K169" i="46"/>
  <c r="O169" i="46" s="1"/>
  <c r="J169" i="46"/>
  <c r="N169" i="46" s="1"/>
  <c r="Q169" i="46" s="1"/>
  <c r="I169" i="46"/>
  <c r="M169" i="46" s="1"/>
  <c r="F170" i="46"/>
  <c r="E170" i="46"/>
  <c r="H170" i="46"/>
  <c r="G170" i="46"/>
  <c r="L143" i="46"/>
  <c r="P143" i="46" s="1"/>
  <c r="K143" i="46"/>
  <c r="O143" i="46" s="1"/>
  <c r="I143" i="46"/>
  <c r="M143" i="46" s="1"/>
  <c r="J143" i="46"/>
  <c r="N143" i="46" s="1"/>
  <c r="Q143" i="46" s="1"/>
  <c r="I115" i="46"/>
  <c r="H115" i="46"/>
  <c r="G115" i="46"/>
  <c r="N115" i="46" s="1"/>
  <c r="F115" i="46"/>
  <c r="M115" i="46" s="1"/>
  <c r="C117" i="46"/>
  <c r="C145" i="46" s="1"/>
  <c r="U37" i="44"/>
  <c r="R37" i="44"/>
  <c r="P37" i="44"/>
  <c r="Q37" i="44"/>
  <c r="T37" i="44"/>
  <c r="O37" i="44"/>
  <c r="N63" i="45" s="1"/>
  <c r="O63" i="45" s="1"/>
  <c r="P63" i="45" s="1"/>
  <c r="N37" i="44"/>
  <c r="S37" i="44"/>
  <c r="R61" i="46"/>
  <c r="R87" i="46"/>
  <c r="L62" i="46"/>
  <c r="P62" i="46" s="1"/>
  <c r="I62" i="46"/>
  <c r="M62" i="46" s="1"/>
  <c r="J62" i="46"/>
  <c r="N62" i="46" s="1"/>
  <c r="Q62" i="46" s="1"/>
  <c r="K62" i="46"/>
  <c r="O62" i="46" s="1"/>
  <c r="K88" i="46"/>
  <c r="O88" i="46" s="1"/>
  <c r="J88" i="46"/>
  <c r="N88" i="46" s="1"/>
  <c r="Q88" i="46" s="1"/>
  <c r="I88" i="46"/>
  <c r="M88" i="46" s="1"/>
  <c r="L88" i="46"/>
  <c r="P88" i="46" s="1"/>
  <c r="F89" i="46"/>
  <c r="E89" i="46"/>
  <c r="H89" i="46"/>
  <c r="G89" i="46"/>
  <c r="D63" i="46"/>
  <c r="H63" i="46"/>
  <c r="G63" i="46"/>
  <c r="F63" i="46"/>
  <c r="C90" i="46"/>
  <c r="D90" i="46" s="1"/>
  <c r="E63" i="46"/>
  <c r="F39" i="61"/>
  <c r="I39" i="61" s="1"/>
  <c r="H62" i="45"/>
  <c r="H39" i="61"/>
  <c r="D38" i="44"/>
  <c r="H36" i="44"/>
  <c r="K36" i="44" s="1"/>
  <c r="J32" i="46"/>
  <c r="F33" i="46"/>
  <c r="M33" i="46" s="1"/>
  <c r="G33" i="46"/>
  <c r="N33" i="46" s="1"/>
  <c r="H32" i="45"/>
  <c r="I32" i="45" s="1"/>
  <c r="J32" i="45" s="1"/>
  <c r="E34" i="46"/>
  <c r="E32" i="45"/>
  <c r="F32" i="45" s="1"/>
  <c r="G32" i="45" s="1"/>
  <c r="D34" i="46"/>
  <c r="J35" i="44"/>
  <c r="K32" i="46"/>
  <c r="H33" i="46"/>
  <c r="O33" i="46" s="1"/>
  <c r="I33" i="46"/>
  <c r="P33" i="46" s="1"/>
  <c r="M35" i="44"/>
  <c r="E25" i="56" s="1"/>
  <c r="F25" i="56" s="1"/>
  <c r="G25" i="56" s="1"/>
  <c r="I37" i="44"/>
  <c r="L36" i="44"/>
  <c r="E36" i="44"/>
  <c r="G35" i="44"/>
  <c r="B39" i="46"/>
  <c r="C37" i="46"/>
  <c r="C64" i="46" s="1"/>
  <c r="I62" i="45" l="1"/>
  <c r="J62" i="45" s="1"/>
  <c r="AB38" i="44"/>
  <c r="V38" i="44"/>
  <c r="D197" i="46"/>
  <c r="C198" i="46"/>
  <c r="F196" i="46"/>
  <c r="H196" i="46" s="1"/>
  <c r="E196" i="46"/>
  <c r="G196" i="46" s="1"/>
  <c r="Y38" i="44"/>
  <c r="X38" i="44"/>
  <c r="Z38" i="44"/>
  <c r="O28" i="56" s="1"/>
  <c r="AA38" i="44"/>
  <c r="R143" i="46"/>
  <c r="H145" i="46"/>
  <c r="E145" i="46"/>
  <c r="G145" i="46"/>
  <c r="F145" i="46"/>
  <c r="D145" i="46"/>
  <c r="C172" i="46"/>
  <c r="D172" i="46" s="1"/>
  <c r="L170" i="46"/>
  <c r="P170" i="46" s="1"/>
  <c r="K170" i="46"/>
  <c r="O170" i="46" s="1"/>
  <c r="I170" i="46"/>
  <c r="M170" i="46" s="1"/>
  <c r="J170" i="46"/>
  <c r="N170" i="46" s="1"/>
  <c r="Q170" i="46" s="1"/>
  <c r="R169" i="46"/>
  <c r="H171" i="46"/>
  <c r="G171" i="46"/>
  <c r="F171" i="46"/>
  <c r="E171" i="46"/>
  <c r="K144" i="46"/>
  <c r="O144" i="46" s="1"/>
  <c r="L144" i="46"/>
  <c r="P144" i="46" s="1"/>
  <c r="I144" i="46"/>
  <c r="M144" i="46" s="1"/>
  <c r="J144" i="46"/>
  <c r="N144" i="46" s="1"/>
  <c r="Q144" i="46" s="1"/>
  <c r="H116" i="46"/>
  <c r="I116" i="46"/>
  <c r="G116" i="46"/>
  <c r="F116" i="46"/>
  <c r="C118" i="46"/>
  <c r="C146" i="46" s="1"/>
  <c r="U38" i="44"/>
  <c r="R38" i="44"/>
  <c r="S38" i="44"/>
  <c r="N38" i="44"/>
  <c r="P38" i="44"/>
  <c r="Q38" i="44"/>
  <c r="T38" i="44"/>
  <c r="O38" i="44"/>
  <c r="N64" i="45" s="1"/>
  <c r="O64" i="45" s="1"/>
  <c r="P64" i="45" s="1"/>
  <c r="R62" i="46"/>
  <c r="R88" i="46"/>
  <c r="L63" i="46"/>
  <c r="P63" i="46" s="1"/>
  <c r="K63" i="46"/>
  <c r="O63" i="46" s="1"/>
  <c r="I63" i="46"/>
  <c r="M63" i="46" s="1"/>
  <c r="J63" i="46"/>
  <c r="N63" i="46" s="1"/>
  <c r="Q63" i="46" s="1"/>
  <c r="L89" i="46"/>
  <c r="P89" i="46" s="1"/>
  <c r="J89" i="46"/>
  <c r="N89" i="46" s="1"/>
  <c r="Q89" i="46" s="1"/>
  <c r="K89" i="46"/>
  <c r="O89" i="46" s="1"/>
  <c r="I89" i="46"/>
  <c r="M89" i="46" s="1"/>
  <c r="F90" i="46"/>
  <c r="E90" i="46"/>
  <c r="H90" i="46"/>
  <c r="G90" i="46"/>
  <c r="C91" i="46"/>
  <c r="D91" i="46" s="1"/>
  <c r="H64" i="46"/>
  <c r="D64" i="46"/>
  <c r="G64" i="46"/>
  <c r="F64" i="46"/>
  <c r="E64" i="46"/>
  <c r="G39" i="61"/>
  <c r="J39" i="61" s="1"/>
  <c r="K39" i="61" s="1"/>
  <c r="L39" i="61" s="1"/>
  <c r="H63" i="45"/>
  <c r="J36" i="44"/>
  <c r="H34" i="45" s="1"/>
  <c r="I34" i="45" s="1"/>
  <c r="J34" i="45" s="1"/>
  <c r="H37" i="44"/>
  <c r="K37" i="44" s="1"/>
  <c r="D39" i="44"/>
  <c r="M36" i="44"/>
  <c r="E26" i="56" s="1"/>
  <c r="F26" i="56" s="1"/>
  <c r="G26" i="56" s="1"/>
  <c r="H33" i="45"/>
  <c r="I33" i="45" s="1"/>
  <c r="J33" i="45" s="1"/>
  <c r="E35" i="46"/>
  <c r="F34" i="46"/>
  <c r="M34" i="46" s="1"/>
  <c r="G34" i="46"/>
  <c r="N34" i="46" s="1"/>
  <c r="H34" i="46"/>
  <c r="O34" i="46" s="1"/>
  <c r="I34" i="46"/>
  <c r="P34" i="46" s="1"/>
  <c r="E33" i="45"/>
  <c r="F33" i="45" s="1"/>
  <c r="G33" i="45" s="1"/>
  <c r="D35" i="46"/>
  <c r="K33" i="46"/>
  <c r="J33" i="46"/>
  <c r="I38" i="44"/>
  <c r="L37" i="44"/>
  <c r="E37" i="44"/>
  <c r="G36" i="44"/>
  <c r="C38" i="46"/>
  <c r="C65" i="46" s="1"/>
  <c r="B40" i="46"/>
  <c r="I63" i="45" l="1"/>
  <c r="J63" i="45" s="1"/>
  <c r="M116" i="46"/>
  <c r="N116" i="46"/>
  <c r="AB39" i="44"/>
  <c r="V39" i="44"/>
  <c r="D198" i="46"/>
  <c r="C199" i="46"/>
  <c r="E197" i="46"/>
  <c r="G197" i="46" s="1"/>
  <c r="F197" i="46"/>
  <c r="H197" i="46" s="1"/>
  <c r="R144" i="46"/>
  <c r="Y39" i="44"/>
  <c r="X39" i="44"/>
  <c r="Z39" i="44"/>
  <c r="O29" i="56" s="1"/>
  <c r="AA39" i="44"/>
  <c r="E146" i="46"/>
  <c r="H146" i="46"/>
  <c r="G146" i="46"/>
  <c r="F146" i="46"/>
  <c r="K171" i="46"/>
  <c r="O171" i="46" s="1"/>
  <c r="J171" i="46"/>
  <c r="N171" i="46" s="1"/>
  <c r="Q171" i="46" s="1"/>
  <c r="I171" i="46"/>
  <c r="M171" i="46" s="1"/>
  <c r="L171" i="46"/>
  <c r="P171" i="46" s="1"/>
  <c r="D146" i="46"/>
  <c r="C173" i="46"/>
  <c r="D173" i="46" s="1"/>
  <c r="R170" i="46"/>
  <c r="H172" i="46"/>
  <c r="G172" i="46"/>
  <c r="F172" i="46"/>
  <c r="E172" i="46"/>
  <c r="I145" i="46"/>
  <c r="M145" i="46" s="1"/>
  <c r="K145" i="46"/>
  <c r="O145" i="46" s="1"/>
  <c r="L145" i="46"/>
  <c r="P145" i="46" s="1"/>
  <c r="J145" i="46"/>
  <c r="N145" i="46" s="1"/>
  <c r="Q145" i="46" s="1"/>
  <c r="H117" i="46"/>
  <c r="I117" i="46"/>
  <c r="G117" i="46"/>
  <c r="N117" i="46" s="1"/>
  <c r="F117" i="46"/>
  <c r="M117" i="46" s="1"/>
  <c r="C119" i="46"/>
  <c r="C147" i="46" s="1"/>
  <c r="S39" i="44"/>
  <c r="N39" i="44"/>
  <c r="U39" i="44"/>
  <c r="R39" i="44"/>
  <c r="P39" i="44"/>
  <c r="Q39" i="44"/>
  <c r="T39" i="44"/>
  <c r="O39" i="44"/>
  <c r="N65" i="45" s="1"/>
  <c r="O65" i="45" s="1"/>
  <c r="P65" i="45" s="1"/>
  <c r="R63" i="46"/>
  <c r="R89" i="46"/>
  <c r="J64" i="46"/>
  <c r="N64" i="46" s="1"/>
  <c r="Q64" i="46" s="1"/>
  <c r="I64" i="46"/>
  <c r="M64" i="46" s="1"/>
  <c r="L64" i="46"/>
  <c r="P64" i="46" s="1"/>
  <c r="K64" i="46"/>
  <c r="O64" i="46" s="1"/>
  <c r="J90" i="46"/>
  <c r="N90" i="46" s="1"/>
  <c r="Q90" i="46" s="1"/>
  <c r="I90" i="46"/>
  <c r="M90" i="46" s="1"/>
  <c r="K90" i="46"/>
  <c r="O90" i="46" s="1"/>
  <c r="L90" i="46"/>
  <c r="P90" i="46" s="1"/>
  <c r="E91" i="46"/>
  <c r="F91" i="46"/>
  <c r="H91" i="46"/>
  <c r="G91" i="46"/>
  <c r="E65" i="46"/>
  <c r="C92" i="46"/>
  <c r="D92" i="46" s="1"/>
  <c r="D65" i="46"/>
  <c r="H65" i="46"/>
  <c r="G65" i="46"/>
  <c r="F65" i="46"/>
  <c r="E36" i="46"/>
  <c r="H36" i="46" s="1"/>
  <c r="O36" i="46" s="1"/>
  <c r="H38" i="44"/>
  <c r="K38" i="44" s="1"/>
  <c r="J37" i="44"/>
  <c r="E37" i="46" s="1"/>
  <c r="H37" i="46" s="1"/>
  <c r="O37" i="46" s="1"/>
  <c r="M37" i="44"/>
  <c r="E27" i="56" s="1"/>
  <c r="F27" i="56" s="1"/>
  <c r="G27" i="56" s="1"/>
  <c r="H64" i="45"/>
  <c r="D40" i="44"/>
  <c r="F35" i="46"/>
  <c r="M35" i="46" s="1"/>
  <c r="G35" i="46"/>
  <c r="N35" i="46" s="1"/>
  <c r="K34" i="46"/>
  <c r="J34" i="46"/>
  <c r="E34" i="45"/>
  <c r="F34" i="45" s="1"/>
  <c r="G34" i="45" s="1"/>
  <c r="D36" i="46"/>
  <c r="H35" i="46"/>
  <c r="O35" i="46" s="1"/>
  <c r="I35" i="46"/>
  <c r="P35" i="46" s="1"/>
  <c r="I39" i="44"/>
  <c r="L38" i="44"/>
  <c r="E38" i="44"/>
  <c r="G37" i="44"/>
  <c r="B41" i="46"/>
  <c r="C39" i="46"/>
  <c r="C66" i="46" s="1"/>
  <c r="I64" i="45" l="1"/>
  <c r="J64" i="45" s="1"/>
  <c r="AB40" i="44"/>
  <c r="V40" i="44"/>
  <c r="D199" i="46"/>
  <c r="C200" i="46"/>
  <c r="F198" i="46"/>
  <c r="H198" i="46" s="1"/>
  <c r="E198" i="46"/>
  <c r="G198" i="46" s="1"/>
  <c r="Y40" i="44"/>
  <c r="X40" i="44"/>
  <c r="Z40" i="44"/>
  <c r="O30" i="56" s="1"/>
  <c r="AA40" i="44"/>
  <c r="E147" i="46"/>
  <c r="H147" i="46"/>
  <c r="G147" i="46"/>
  <c r="F147" i="46"/>
  <c r="R145" i="46"/>
  <c r="L172" i="46"/>
  <c r="P172" i="46" s="1"/>
  <c r="K172" i="46"/>
  <c r="O172" i="46" s="1"/>
  <c r="J172" i="46"/>
  <c r="N172" i="46" s="1"/>
  <c r="Q172" i="46" s="1"/>
  <c r="I172" i="46"/>
  <c r="M172" i="46" s="1"/>
  <c r="D147" i="46"/>
  <c r="C174" i="46"/>
  <c r="D174" i="46" s="1"/>
  <c r="H173" i="46"/>
  <c r="G173" i="46"/>
  <c r="E173" i="46"/>
  <c r="F173" i="46"/>
  <c r="K146" i="46"/>
  <c r="O146" i="46" s="1"/>
  <c r="L146" i="46"/>
  <c r="P146" i="46" s="1"/>
  <c r="I146" i="46"/>
  <c r="M146" i="46" s="1"/>
  <c r="J146" i="46"/>
  <c r="N146" i="46" s="1"/>
  <c r="Q146" i="46" s="1"/>
  <c r="R171" i="46"/>
  <c r="H118" i="46"/>
  <c r="I118" i="46"/>
  <c r="G118" i="46"/>
  <c r="F118" i="46"/>
  <c r="C120" i="46"/>
  <c r="C148" i="46" s="1"/>
  <c r="S40" i="44"/>
  <c r="N40" i="44"/>
  <c r="U40" i="44"/>
  <c r="R40" i="44"/>
  <c r="P40" i="44"/>
  <c r="Q40" i="44"/>
  <c r="O40" i="44"/>
  <c r="N66" i="45" s="1"/>
  <c r="O66" i="45" s="1"/>
  <c r="P66" i="45" s="1"/>
  <c r="T40" i="44"/>
  <c r="R64" i="46"/>
  <c r="H35" i="45"/>
  <c r="I35" i="45" s="1"/>
  <c r="J35" i="45" s="1"/>
  <c r="J38" i="44"/>
  <c r="H36" i="45" s="1"/>
  <c r="I36" i="45" s="1"/>
  <c r="J36" i="45" s="1"/>
  <c r="H39" i="44"/>
  <c r="K39" i="44" s="1"/>
  <c r="M38" i="44"/>
  <c r="E28" i="56" s="1"/>
  <c r="F28" i="56" s="1"/>
  <c r="G28" i="56" s="1"/>
  <c r="R90" i="46"/>
  <c r="K65" i="46"/>
  <c r="O65" i="46" s="1"/>
  <c r="L65" i="46"/>
  <c r="P65" i="46" s="1"/>
  <c r="I65" i="46"/>
  <c r="M65" i="46" s="1"/>
  <c r="J65" i="46"/>
  <c r="N65" i="46" s="1"/>
  <c r="Q65" i="46" s="1"/>
  <c r="L91" i="46"/>
  <c r="P91" i="46" s="1"/>
  <c r="J91" i="46"/>
  <c r="N91" i="46" s="1"/>
  <c r="Q91" i="46" s="1"/>
  <c r="K91" i="46"/>
  <c r="O91" i="46" s="1"/>
  <c r="I91" i="46"/>
  <c r="M91" i="46" s="1"/>
  <c r="I36" i="46"/>
  <c r="P36" i="46" s="1"/>
  <c r="F92" i="46"/>
  <c r="E92" i="46"/>
  <c r="G92" i="46"/>
  <c r="H92" i="46"/>
  <c r="E66" i="46"/>
  <c r="C93" i="46"/>
  <c r="D93" i="46" s="1"/>
  <c r="H66" i="46"/>
  <c r="D66" i="46"/>
  <c r="G66" i="46"/>
  <c r="F66" i="46"/>
  <c r="H65" i="45"/>
  <c r="D41" i="44"/>
  <c r="I37" i="46"/>
  <c r="P37" i="46" s="1"/>
  <c r="F36" i="46"/>
  <c r="M36" i="46" s="1"/>
  <c r="G36" i="46"/>
  <c r="N36" i="46" s="1"/>
  <c r="K35" i="46"/>
  <c r="J35" i="46"/>
  <c r="E35" i="45"/>
  <c r="F35" i="45" s="1"/>
  <c r="G35" i="45" s="1"/>
  <c r="D37" i="46"/>
  <c r="I40" i="44"/>
  <c r="L39" i="44"/>
  <c r="E39" i="44"/>
  <c r="G38" i="44"/>
  <c r="B42" i="46"/>
  <c r="C40" i="46"/>
  <c r="C67" i="46" s="1"/>
  <c r="I65" i="45" l="1"/>
  <c r="J65" i="45" s="1"/>
  <c r="M118" i="46"/>
  <c r="N118" i="46"/>
  <c r="AB41" i="44"/>
  <c r="V41" i="44"/>
  <c r="J36" i="46"/>
  <c r="D200" i="46"/>
  <c r="C201" i="46"/>
  <c r="F199" i="46"/>
  <c r="H199" i="46" s="1"/>
  <c r="E199" i="46"/>
  <c r="G199" i="46" s="1"/>
  <c r="Y41" i="44"/>
  <c r="X41" i="44"/>
  <c r="Z41" i="44"/>
  <c r="O31" i="56" s="1"/>
  <c r="AA41" i="44"/>
  <c r="R146" i="46"/>
  <c r="H148" i="46"/>
  <c r="G148" i="46"/>
  <c r="F148" i="46"/>
  <c r="E148" i="46"/>
  <c r="R172" i="46"/>
  <c r="D148" i="46"/>
  <c r="C175" i="46"/>
  <c r="D175" i="46" s="1"/>
  <c r="L173" i="46"/>
  <c r="P173" i="46" s="1"/>
  <c r="K173" i="46"/>
  <c r="O173" i="46" s="1"/>
  <c r="J173" i="46"/>
  <c r="N173" i="46" s="1"/>
  <c r="Q173" i="46" s="1"/>
  <c r="I173" i="46"/>
  <c r="M173" i="46" s="1"/>
  <c r="F174" i="46"/>
  <c r="E174" i="46"/>
  <c r="H174" i="46"/>
  <c r="G174" i="46"/>
  <c r="K147" i="46"/>
  <c r="O147" i="46" s="1"/>
  <c r="I147" i="46"/>
  <c r="M147" i="46" s="1"/>
  <c r="J147" i="46"/>
  <c r="N147" i="46" s="1"/>
  <c r="Q147" i="46" s="1"/>
  <c r="L147" i="46"/>
  <c r="P147" i="46" s="1"/>
  <c r="I119" i="46"/>
  <c r="H119" i="46"/>
  <c r="F119" i="46"/>
  <c r="M119" i="46" s="1"/>
  <c r="G119" i="46"/>
  <c r="N119" i="46" s="1"/>
  <c r="C121" i="46"/>
  <c r="C149" i="46" s="1"/>
  <c r="S41" i="44"/>
  <c r="N41" i="44"/>
  <c r="U41" i="44"/>
  <c r="R41" i="44"/>
  <c r="P41" i="44"/>
  <c r="Q41" i="44"/>
  <c r="O41" i="44"/>
  <c r="N67" i="45" s="1"/>
  <c r="O67" i="45" s="1"/>
  <c r="P67" i="45" s="1"/>
  <c r="T41" i="44"/>
  <c r="E38" i="46"/>
  <c r="H38" i="46" s="1"/>
  <c r="O38" i="46" s="1"/>
  <c r="K36" i="46"/>
  <c r="J39" i="44"/>
  <c r="E39" i="46" s="1"/>
  <c r="H40" i="44"/>
  <c r="K40" i="44" s="1"/>
  <c r="M39" i="44"/>
  <c r="E29" i="56" s="1"/>
  <c r="F29" i="56" s="1"/>
  <c r="G29" i="56" s="1"/>
  <c r="R65" i="46"/>
  <c r="R91" i="46"/>
  <c r="L92" i="46"/>
  <c r="P92" i="46" s="1"/>
  <c r="K92" i="46"/>
  <c r="O92" i="46" s="1"/>
  <c r="J92" i="46"/>
  <c r="N92" i="46" s="1"/>
  <c r="Q92" i="46" s="1"/>
  <c r="I92" i="46"/>
  <c r="M92" i="46" s="1"/>
  <c r="I66" i="46"/>
  <c r="M66" i="46" s="1"/>
  <c r="J66" i="46"/>
  <c r="N66" i="46" s="1"/>
  <c r="Q66" i="46" s="1"/>
  <c r="L66" i="46"/>
  <c r="P66" i="46" s="1"/>
  <c r="K66" i="46"/>
  <c r="O66" i="46" s="1"/>
  <c r="G93" i="46"/>
  <c r="F93" i="46"/>
  <c r="E93" i="46"/>
  <c r="H93" i="46"/>
  <c r="C94" i="46"/>
  <c r="D94" i="46" s="1"/>
  <c r="E67" i="46"/>
  <c r="H67" i="46"/>
  <c r="D67" i="46"/>
  <c r="G67" i="46"/>
  <c r="F67" i="46"/>
  <c r="H66" i="45"/>
  <c r="D42" i="44"/>
  <c r="E36" i="45"/>
  <c r="F36" i="45" s="1"/>
  <c r="G36" i="45" s="1"/>
  <c r="D38" i="46"/>
  <c r="G37" i="46"/>
  <c r="N37" i="46" s="1"/>
  <c r="F37" i="46"/>
  <c r="M37" i="46" s="1"/>
  <c r="I41" i="44"/>
  <c r="L40" i="44"/>
  <c r="E40" i="44"/>
  <c r="G39" i="44"/>
  <c r="C41" i="46"/>
  <c r="C68" i="46" s="1"/>
  <c r="B43" i="46"/>
  <c r="I66" i="45" l="1"/>
  <c r="J66" i="45" s="1"/>
  <c r="AB42" i="44"/>
  <c r="V42" i="44"/>
  <c r="K37" i="46"/>
  <c r="J37" i="46"/>
  <c r="D201" i="46"/>
  <c r="C202" i="46"/>
  <c r="F200" i="46"/>
  <c r="H200" i="46" s="1"/>
  <c r="E200" i="46"/>
  <c r="G200" i="46" s="1"/>
  <c r="Y42" i="44"/>
  <c r="X42" i="44"/>
  <c r="Z42" i="44"/>
  <c r="O32" i="56" s="1"/>
  <c r="AA42" i="44"/>
  <c r="R147" i="46"/>
  <c r="H149" i="46"/>
  <c r="G149" i="46"/>
  <c r="F149" i="46"/>
  <c r="E149" i="46"/>
  <c r="R173" i="46"/>
  <c r="K174" i="46"/>
  <c r="O174" i="46" s="1"/>
  <c r="L174" i="46"/>
  <c r="P174" i="46" s="1"/>
  <c r="J174" i="46"/>
  <c r="N174" i="46" s="1"/>
  <c r="Q174" i="46" s="1"/>
  <c r="I174" i="46"/>
  <c r="M174" i="46" s="1"/>
  <c r="D149" i="46"/>
  <c r="C176" i="46"/>
  <c r="D176" i="46" s="1"/>
  <c r="E175" i="46"/>
  <c r="G175" i="46"/>
  <c r="H175" i="46"/>
  <c r="F175" i="46"/>
  <c r="K148" i="46"/>
  <c r="O148" i="46" s="1"/>
  <c r="L148" i="46"/>
  <c r="P148" i="46" s="1"/>
  <c r="J148" i="46"/>
  <c r="N148" i="46" s="1"/>
  <c r="Q148" i="46" s="1"/>
  <c r="I148" i="46"/>
  <c r="M148" i="46" s="1"/>
  <c r="H120" i="46"/>
  <c r="I120" i="46"/>
  <c r="F120" i="46"/>
  <c r="M120" i="46" s="1"/>
  <c r="G120" i="46"/>
  <c r="N120" i="46" s="1"/>
  <c r="H37" i="45"/>
  <c r="I37" i="45" s="1"/>
  <c r="J37" i="45" s="1"/>
  <c r="C122" i="46"/>
  <c r="C150" i="46" s="1"/>
  <c r="J40" i="44"/>
  <c r="E40" i="46" s="1"/>
  <c r="M40" i="44"/>
  <c r="E30" i="56" s="1"/>
  <c r="F30" i="56" s="1"/>
  <c r="G30" i="56" s="1"/>
  <c r="H41" i="44"/>
  <c r="K41" i="44" s="1"/>
  <c r="O42" i="44"/>
  <c r="N68" i="45" s="1"/>
  <c r="O68" i="45" s="1"/>
  <c r="P68" i="45" s="1"/>
  <c r="S42" i="44"/>
  <c r="N42" i="44"/>
  <c r="U42" i="44"/>
  <c r="R42" i="44"/>
  <c r="T42" i="44"/>
  <c r="P42" i="44"/>
  <c r="Q42" i="44"/>
  <c r="I38" i="46"/>
  <c r="P38" i="46" s="1"/>
  <c r="R92" i="46"/>
  <c r="R66" i="46"/>
  <c r="L93" i="46"/>
  <c r="P93" i="46" s="1"/>
  <c r="K93" i="46"/>
  <c r="O93" i="46" s="1"/>
  <c r="J93" i="46"/>
  <c r="N93" i="46" s="1"/>
  <c r="Q93" i="46" s="1"/>
  <c r="I93" i="46"/>
  <c r="M93" i="46" s="1"/>
  <c r="L67" i="46"/>
  <c r="P67" i="46" s="1"/>
  <c r="J67" i="46"/>
  <c r="N67" i="46" s="1"/>
  <c r="Q67" i="46" s="1"/>
  <c r="K67" i="46"/>
  <c r="O67" i="46" s="1"/>
  <c r="I67" i="46"/>
  <c r="M67" i="46" s="1"/>
  <c r="G94" i="46"/>
  <c r="E94" i="46"/>
  <c r="H94" i="46"/>
  <c r="F94" i="46"/>
  <c r="E68" i="46"/>
  <c r="C95" i="46"/>
  <c r="D95" i="46" s="1"/>
  <c r="H68" i="46"/>
  <c r="F68" i="46"/>
  <c r="D68" i="46"/>
  <c r="G68" i="46"/>
  <c r="D45" i="61"/>
  <c r="E45" i="61" s="1"/>
  <c r="H67" i="45"/>
  <c r="D43" i="44"/>
  <c r="V43" i="44" s="1"/>
  <c r="E37" i="45"/>
  <c r="F37" i="45" s="1"/>
  <c r="G37" i="45" s="1"/>
  <c r="D39" i="46"/>
  <c r="H39" i="46"/>
  <c r="O39" i="46" s="1"/>
  <c r="I39" i="46"/>
  <c r="P39" i="46" s="1"/>
  <c r="F38" i="46"/>
  <c r="M38" i="46" s="1"/>
  <c r="G38" i="46"/>
  <c r="N38" i="46" s="1"/>
  <c r="I42" i="44"/>
  <c r="L41" i="44"/>
  <c r="E41" i="44"/>
  <c r="G40" i="44"/>
  <c r="C42" i="46"/>
  <c r="C69" i="46" s="1"/>
  <c r="I67" i="45" l="1"/>
  <c r="J67" i="45" s="1"/>
  <c r="Q50" i="45"/>
  <c r="R50" i="45" s="1"/>
  <c r="H50" i="45"/>
  <c r="T50" i="45"/>
  <c r="V50" i="45" s="1"/>
  <c r="W50" i="45" s="1"/>
  <c r="N50" i="45"/>
  <c r="O50" i="45" s="1"/>
  <c r="P50" i="45" s="1"/>
  <c r="E77" i="45"/>
  <c r="F77" i="45" s="1"/>
  <c r="G77" i="45" s="1"/>
  <c r="H77" i="45"/>
  <c r="I77" i="45" s="1"/>
  <c r="J77" i="45" s="1"/>
  <c r="K77" i="45"/>
  <c r="L77" i="45" s="1"/>
  <c r="K50" i="45"/>
  <c r="L50" i="45" s="1"/>
  <c r="M50" i="45" s="1"/>
  <c r="E50" i="45"/>
  <c r="F50" i="45" s="1"/>
  <c r="G50" i="45" s="1"/>
  <c r="J38" i="46"/>
  <c r="AB43" i="44"/>
  <c r="K96" i="45" s="1"/>
  <c r="L96" i="45" s="1"/>
  <c r="M96" i="45" s="1"/>
  <c r="K83" i="45"/>
  <c r="L83" i="45" s="1"/>
  <c r="M83" i="45" s="1"/>
  <c r="K91" i="45"/>
  <c r="L91" i="45" s="1"/>
  <c r="M91" i="45" s="1"/>
  <c r="K88" i="45"/>
  <c r="L88" i="45" s="1"/>
  <c r="M88" i="45" s="1"/>
  <c r="K93" i="45"/>
  <c r="L93" i="45" s="1"/>
  <c r="M93" i="45" s="1"/>
  <c r="K92" i="45"/>
  <c r="L92" i="45" s="1"/>
  <c r="M92" i="45" s="1"/>
  <c r="K85" i="45"/>
  <c r="L85" i="45" s="1"/>
  <c r="M85" i="45" s="1"/>
  <c r="K95" i="45"/>
  <c r="L95" i="45" s="1"/>
  <c r="M95" i="45" s="1"/>
  <c r="K86" i="45"/>
  <c r="L86" i="45" s="1"/>
  <c r="M86" i="45" s="1"/>
  <c r="K94" i="45"/>
  <c r="L94" i="45" s="1"/>
  <c r="M94" i="45" s="1"/>
  <c r="K84" i="45"/>
  <c r="L84" i="45" s="1"/>
  <c r="M84" i="45" s="1"/>
  <c r="K87" i="45"/>
  <c r="L87" i="45" s="1"/>
  <c r="M87" i="45" s="1"/>
  <c r="K90" i="45"/>
  <c r="L90" i="45" s="1"/>
  <c r="M90" i="45" s="1"/>
  <c r="K82" i="45"/>
  <c r="L82" i="45" s="1"/>
  <c r="M82" i="45" s="1"/>
  <c r="K89" i="45"/>
  <c r="L89" i="45" s="1"/>
  <c r="M89" i="45" s="1"/>
  <c r="D202" i="46"/>
  <c r="C203" i="46"/>
  <c r="F201" i="46"/>
  <c r="H201" i="46" s="1"/>
  <c r="E201" i="46"/>
  <c r="G201" i="46" s="1"/>
  <c r="AA43" i="44"/>
  <c r="P33" i="56" s="1"/>
  <c r="Y43" i="44"/>
  <c r="Z43" i="44"/>
  <c r="X43" i="44"/>
  <c r="D25" i="63"/>
  <c r="D31" i="63"/>
  <c r="D34" i="63"/>
  <c r="D30" i="63"/>
  <c r="D27" i="63"/>
  <c r="D33" i="63"/>
  <c r="D36" i="63"/>
  <c r="D39" i="63"/>
  <c r="D37" i="63"/>
  <c r="D26" i="63"/>
  <c r="D38" i="63"/>
  <c r="P21" i="56"/>
  <c r="Q21" i="56" s="1"/>
  <c r="R21" i="56" s="1"/>
  <c r="K66" i="45"/>
  <c r="L66" i="45" s="1"/>
  <c r="M66" i="45" s="1"/>
  <c r="D28" i="63"/>
  <c r="D32" i="63"/>
  <c r="P22" i="56"/>
  <c r="P24" i="56"/>
  <c r="Q24" i="56" s="1"/>
  <c r="R24" i="56" s="1"/>
  <c r="K68" i="45"/>
  <c r="L68" i="45" s="1"/>
  <c r="M68" i="45" s="1"/>
  <c r="P20" i="56"/>
  <c r="P19" i="56"/>
  <c r="P26" i="56"/>
  <c r="Q26" i="56" s="1"/>
  <c r="R26" i="56" s="1"/>
  <c r="D29" i="63"/>
  <c r="Q18" i="56"/>
  <c r="R18" i="56" s="1"/>
  <c r="D35" i="63"/>
  <c r="P27" i="56"/>
  <c r="K67" i="45"/>
  <c r="L67" i="45" s="1"/>
  <c r="M67" i="45" s="1"/>
  <c r="K57" i="45"/>
  <c r="L57" i="45" s="1"/>
  <c r="M57" i="45" s="1"/>
  <c r="K63" i="45"/>
  <c r="L63" i="45" s="1"/>
  <c r="M63" i="45" s="1"/>
  <c r="K65" i="45"/>
  <c r="L65" i="45" s="1"/>
  <c r="M65" i="45" s="1"/>
  <c r="K59" i="45"/>
  <c r="L59" i="45" s="1"/>
  <c r="M59" i="45" s="1"/>
  <c r="P25" i="56"/>
  <c r="K60" i="45"/>
  <c r="L60" i="45" s="1"/>
  <c r="M60" i="45" s="1"/>
  <c r="K61" i="45"/>
  <c r="L61" i="45" s="1"/>
  <c r="M61" i="45" s="1"/>
  <c r="P28" i="56"/>
  <c r="P23" i="56"/>
  <c r="K58" i="45"/>
  <c r="L58" i="45" s="1"/>
  <c r="M58" i="45" s="1"/>
  <c r="K64" i="45"/>
  <c r="L64" i="45" s="1"/>
  <c r="M64" i="45" s="1"/>
  <c r="K56" i="45"/>
  <c r="L56" i="45" s="1"/>
  <c r="M56" i="45" s="1"/>
  <c r="K62" i="45"/>
  <c r="L62" i="45" s="1"/>
  <c r="M62" i="45" s="1"/>
  <c r="P29" i="56"/>
  <c r="Q29" i="56" s="1"/>
  <c r="R29" i="56" s="1"/>
  <c r="P30" i="56"/>
  <c r="Q30" i="56" s="1"/>
  <c r="R30" i="56" s="1"/>
  <c r="P31" i="56"/>
  <c r="P32" i="56"/>
  <c r="Q32" i="56" s="1"/>
  <c r="R32" i="56" s="1"/>
  <c r="R148" i="46"/>
  <c r="E150" i="46"/>
  <c r="H150" i="46"/>
  <c r="G150" i="46"/>
  <c r="F150" i="46"/>
  <c r="H38" i="45"/>
  <c r="I38" i="45" s="1"/>
  <c r="J38" i="45" s="1"/>
  <c r="H42" i="44"/>
  <c r="K42" i="44" s="1"/>
  <c r="J41" i="44"/>
  <c r="E41" i="46" s="1"/>
  <c r="M41" i="44"/>
  <c r="E31" i="56" s="1"/>
  <c r="F31" i="56" s="1"/>
  <c r="G31" i="56" s="1"/>
  <c r="R174" i="46"/>
  <c r="J175" i="46"/>
  <c r="N175" i="46" s="1"/>
  <c r="Q175" i="46" s="1"/>
  <c r="L175" i="46"/>
  <c r="P175" i="46" s="1"/>
  <c r="K175" i="46"/>
  <c r="O175" i="46" s="1"/>
  <c r="I175" i="46"/>
  <c r="M175" i="46" s="1"/>
  <c r="H176" i="46"/>
  <c r="G176" i="46"/>
  <c r="F176" i="46"/>
  <c r="E176" i="46"/>
  <c r="J53" i="63"/>
  <c r="E81" i="45"/>
  <c r="F81" i="45" s="1"/>
  <c r="G81" i="45" s="1"/>
  <c r="D70" i="61"/>
  <c r="D75" i="61"/>
  <c r="D65" i="61"/>
  <c r="D63" i="61"/>
  <c r="D68" i="61"/>
  <c r="D72" i="61"/>
  <c r="D66" i="61"/>
  <c r="D71" i="61"/>
  <c r="D73" i="61"/>
  <c r="D74" i="61"/>
  <c r="D59" i="61"/>
  <c r="D58" i="61"/>
  <c r="D67" i="61"/>
  <c r="E87" i="45"/>
  <c r="F87" i="45" s="1"/>
  <c r="G87" i="45" s="1"/>
  <c r="J60" i="63"/>
  <c r="D57" i="61"/>
  <c r="F57" i="61" s="1"/>
  <c r="J59" i="63"/>
  <c r="D64" i="61"/>
  <c r="J54" i="63"/>
  <c r="H83" i="45"/>
  <c r="I83" i="45" s="1"/>
  <c r="J83" i="45" s="1"/>
  <c r="D69" i="61"/>
  <c r="D59" i="63"/>
  <c r="J58" i="63"/>
  <c r="D56" i="63"/>
  <c r="J66" i="63"/>
  <c r="J56" i="63"/>
  <c r="J62" i="63"/>
  <c r="D64" i="63"/>
  <c r="D53" i="63"/>
  <c r="D63" i="63"/>
  <c r="J64" i="63"/>
  <c r="D54" i="63"/>
  <c r="J61" i="63"/>
  <c r="D55" i="63"/>
  <c r="E82" i="45"/>
  <c r="F82" i="45" s="1"/>
  <c r="G82" i="45" s="1"/>
  <c r="D66" i="63"/>
  <c r="E95" i="45"/>
  <c r="F95" i="45" s="1"/>
  <c r="G95" i="45" s="1"/>
  <c r="E90" i="45"/>
  <c r="F90" i="45" s="1"/>
  <c r="G90" i="45" s="1"/>
  <c r="J55" i="63"/>
  <c r="D60" i="63"/>
  <c r="D57" i="63"/>
  <c r="E94" i="45"/>
  <c r="F94" i="45" s="1"/>
  <c r="G94" i="45" s="1"/>
  <c r="D67" i="63"/>
  <c r="H91" i="45"/>
  <c r="I91" i="45" s="1"/>
  <c r="J91" i="45" s="1"/>
  <c r="J63" i="63"/>
  <c r="D62" i="63"/>
  <c r="H95" i="45"/>
  <c r="I95" i="45" s="1"/>
  <c r="J95" i="45" s="1"/>
  <c r="H89" i="45"/>
  <c r="I89" i="45" s="1"/>
  <c r="J89" i="45" s="1"/>
  <c r="D65" i="63"/>
  <c r="H87" i="45"/>
  <c r="I87" i="45" s="1"/>
  <c r="J87" i="45" s="1"/>
  <c r="E86" i="45"/>
  <c r="F86" i="45" s="1"/>
  <c r="G86" i="45" s="1"/>
  <c r="H82" i="45"/>
  <c r="I82" i="45" s="1"/>
  <c r="J82" i="45" s="1"/>
  <c r="H92" i="45"/>
  <c r="I92" i="45" s="1"/>
  <c r="J92" i="45" s="1"/>
  <c r="H93" i="45"/>
  <c r="I93" i="45" s="1"/>
  <c r="J93" i="45" s="1"/>
  <c r="H90" i="45"/>
  <c r="I90" i="45" s="1"/>
  <c r="J90" i="45" s="1"/>
  <c r="H85" i="45"/>
  <c r="I85" i="45" s="1"/>
  <c r="J85" i="45" s="1"/>
  <c r="E93" i="45"/>
  <c r="F93" i="45" s="1"/>
  <c r="G93" i="45" s="1"/>
  <c r="E85" i="45"/>
  <c r="F85" i="45" s="1"/>
  <c r="G85" i="45" s="1"/>
  <c r="D58" i="63"/>
  <c r="E89" i="45"/>
  <c r="F89" i="45" s="1"/>
  <c r="G89" i="45" s="1"/>
  <c r="D61" i="63"/>
  <c r="E91" i="45"/>
  <c r="F91" i="45" s="1"/>
  <c r="G91" i="45" s="1"/>
  <c r="E84" i="45"/>
  <c r="F84" i="45" s="1"/>
  <c r="G84" i="45" s="1"/>
  <c r="H94" i="45"/>
  <c r="I94" i="45" s="1"/>
  <c r="J94" i="45" s="1"/>
  <c r="J57" i="63"/>
  <c r="J67" i="63"/>
  <c r="H84" i="45"/>
  <c r="I84" i="45" s="1"/>
  <c r="J84" i="45" s="1"/>
  <c r="H88" i="45"/>
  <c r="I88" i="45" s="1"/>
  <c r="J88" i="45" s="1"/>
  <c r="E83" i="45"/>
  <c r="F83" i="45" s="1"/>
  <c r="G83" i="45" s="1"/>
  <c r="J65" i="63"/>
  <c r="H86" i="45"/>
  <c r="I86" i="45" s="1"/>
  <c r="J86" i="45" s="1"/>
  <c r="E88" i="45"/>
  <c r="F88" i="45" s="1"/>
  <c r="G88" i="45" s="1"/>
  <c r="E92" i="45"/>
  <c r="F92" i="45" s="1"/>
  <c r="G92" i="45" s="1"/>
  <c r="J149" i="46"/>
  <c r="N149" i="46" s="1"/>
  <c r="Q149" i="46" s="1"/>
  <c r="K149" i="46"/>
  <c r="O149" i="46" s="1"/>
  <c r="L149" i="46"/>
  <c r="P149" i="46" s="1"/>
  <c r="I149" i="46"/>
  <c r="M149" i="46" s="1"/>
  <c r="D150" i="46"/>
  <c r="C177" i="46"/>
  <c r="D177" i="46" s="1"/>
  <c r="I121" i="46"/>
  <c r="H121" i="46"/>
  <c r="G121" i="46"/>
  <c r="F121" i="46"/>
  <c r="M121" i="46" s="1"/>
  <c r="C123" i="46"/>
  <c r="C151" i="46" s="1"/>
  <c r="J18" i="56"/>
  <c r="T67" i="45"/>
  <c r="T61" i="45"/>
  <c r="K28" i="56"/>
  <c r="T64" i="45"/>
  <c r="K30" i="56"/>
  <c r="Q65" i="45"/>
  <c r="R65" i="45" s="1"/>
  <c r="Q60" i="45"/>
  <c r="R60" i="45" s="1"/>
  <c r="K25" i="56"/>
  <c r="T63" i="45"/>
  <c r="K19" i="56"/>
  <c r="K20" i="56"/>
  <c r="J23" i="56"/>
  <c r="J22" i="56"/>
  <c r="J32" i="56"/>
  <c r="J26" i="56"/>
  <c r="J27" i="56"/>
  <c r="Q56" i="45"/>
  <c r="R56" i="45" s="1"/>
  <c r="Q62" i="45"/>
  <c r="R62" i="45" s="1"/>
  <c r="J31" i="56"/>
  <c r="T58" i="45"/>
  <c r="K26" i="56"/>
  <c r="T57" i="45"/>
  <c r="J25" i="56"/>
  <c r="K22" i="56"/>
  <c r="K27" i="56"/>
  <c r="K24" i="56"/>
  <c r="K21" i="56"/>
  <c r="T62" i="45"/>
  <c r="K29" i="56"/>
  <c r="T66" i="45"/>
  <c r="J28" i="56"/>
  <c r="Q68" i="45"/>
  <c r="R68" i="45" s="1"/>
  <c r="J29" i="56"/>
  <c r="J21" i="56"/>
  <c r="K23" i="56"/>
  <c r="K31" i="56"/>
  <c r="J30" i="56"/>
  <c r="T68" i="45"/>
  <c r="Q66" i="45"/>
  <c r="R66" i="45" s="1"/>
  <c r="Q67" i="45"/>
  <c r="R67" i="45" s="1"/>
  <c r="Q63" i="45"/>
  <c r="R63" i="45" s="1"/>
  <c r="J24" i="56"/>
  <c r="T65" i="45"/>
  <c r="Q59" i="45"/>
  <c r="R59" i="45" s="1"/>
  <c r="Q64" i="45"/>
  <c r="R64" i="45" s="1"/>
  <c r="K32" i="56"/>
  <c r="T59" i="45"/>
  <c r="T60" i="45"/>
  <c r="Q61" i="45"/>
  <c r="R61" i="45" s="1"/>
  <c r="K38" i="46"/>
  <c r="T43" i="44"/>
  <c r="K33" i="56" s="1"/>
  <c r="O43" i="44"/>
  <c r="N69" i="45" s="1"/>
  <c r="O69" i="45" s="1"/>
  <c r="P69" i="45" s="1"/>
  <c r="S43" i="44"/>
  <c r="J19" i="56" s="1"/>
  <c r="N43" i="44"/>
  <c r="U43" i="44"/>
  <c r="R43" i="44"/>
  <c r="J40" i="63" s="1"/>
  <c r="P43" i="44"/>
  <c r="Q43" i="44"/>
  <c r="D40" i="63" s="1"/>
  <c r="E61" i="45"/>
  <c r="F61" i="45" s="1"/>
  <c r="G61" i="45" s="1"/>
  <c r="E59" i="45"/>
  <c r="F59" i="45" s="1"/>
  <c r="G59" i="45" s="1"/>
  <c r="E55" i="45"/>
  <c r="F55" i="45" s="1"/>
  <c r="G55" i="45" s="1"/>
  <c r="E68" i="45"/>
  <c r="F68" i="45" s="1"/>
  <c r="G68" i="45" s="1"/>
  <c r="E56" i="45"/>
  <c r="F56" i="45" s="1"/>
  <c r="G56" i="45" s="1"/>
  <c r="E64" i="45"/>
  <c r="F64" i="45" s="1"/>
  <c r="G64" i="45" s="1"/>
  <c r="E65" i="45"/>
  <c r="F65" i="45" s="1"/>
  <c r="G65" i="45" s="1"/>
  <c r="E58" i="45"/>
  <c r="F58" i="45" s="1"/>
  <c r="G58" i="45" s="1"/>
  <c r="E57" i="45"/>
  <c r="F57" i="45" s="1"/>
  <c r="G57" i="45" s="1"/>
  <c r="E63" i="45"/>
  <c r="F63" i="45" s="1"/>
  <c r="G63" i="45" s="1"/>
  <c r="E67" i="45"/>
  <c r="F67" i="45" s="1"/>
  <c r="G67" i="45" s="1"/>
  <c r="E62" i="45"/>
  <c r="F62" i="45" s="1"/>
  <c r="G62" i="45" s="1"/>
  <c r="E66" i="45"/>
  <c r="F66" i="45" s="1"/>
  <c r="G66" i="45" s="1"/>
  <c r="E60" i="45"/>
  <c r="F60" i="45" s="1"/>
  <c r="G60" i="45" s="1"/>
  <c r="R93" i="46"/>
  <c r="R67" i="46"/>
  <c r="J38" i="63"/>
  <c r="J37" i="63"/>
  <c r="J32" i="63"/>
  <c r="J35" i="63"/>
  <c r="J33" i="63"/>
  <c r="J28" i="63"/>
  <c r="J34" i="63"/>
  <c r="J27" i="63"/>
  <c r="J31" i="63"/>
  <c r="J36" i="63"/>
  <c r="J29" i="63"/>
  <c r="J30" i="63"/>
  <c r="J39" i="63"/>
  <c r="J94" i="46"/>
  <c r="N94" i="46" s="1"/>
  <c r="Q94" i="46" s="1"/>
  <c r="I94" i="46"/>
  <c r="M94" i="46" s="1"/>
  <c r="L94" i="46"/>
  <c r="P94" i="46" s="1"/>
  <c r="K94" i="46"/>
  <c r="O94" i="46" s="1"/>
  <c r="I68" i="46"/>
  <c r="M68" i="46" s="1"/>
  <c r="J68" i="46"/>
  <c r="N68" i="46" s="1"/>
  <c r="Q68" i="46" s="1"/>
  <c r="K68" i="46"/>
  <c r="O68" i="46" s="1"/>
  <c r="L68" i="46"/>
  <c r="P68" i="46" s="1"/>
  <c r="G95" i="46"/>
  <c r="E95" i="46"/>
  <c r="H95" i="46"/>
  <c r="F95" i="46"/>
  <c r="F69" i="46"/>
  <c r="C96" i="46"/>
  <c r="D96" i="46" s="1"/>
  <c r="H69" i="46"/>
  <c r="E69" i="46"/>
  <c r="D69" i="46"/>
  <c r="G69" i="46"/>
  <c r="F45" i="61"/>
  <c r="I45" i="61" s="1"/>
  <c r="H68" i="45"/>
  <c r="D41" i="61"/>
  <c r="D40" i="61"/>
  <c r="D46" i="61"/>
  <c r="D36" i="61"/>
  <c r="D37" i="61"/>
  <c r="D43" i="61"/>
  <c r="D38" i="61"/>
  <c r="D42" i="61"/>
  <c r="D44" i="61"/>
  <c r="H45" i="61"/>
  <c r="E38" i="45"/>
  <c r="F38" i="45" s="1"/>
  <c r="G38" i="45" s="1"/>
  <c r="D40" i="46"/>
  <c r="H40" i="46"/>
  <c r="O40" i="46" s="1"/>
  <c r="I40" i="46"/>
  <c r="P40" i="46" s="1"/>
  <c r="F39" i="46"/>
  <c r="M39" i="46" s="1"/>
  <c r="G39" i="46"/>
  <c r="N39" i="46" s="1"/>
  <c r="I43" i="44"/>
  <c r="L43" i="44" s="1"/>
  <c r="L42" i="44"/>
  <c r="E42" i="44"/>
  <c r="G41" i="44"/>
  <c r="C43" i="46"/>
  <c r="C70" i="46" s="1"/>
  <c r="I50" i="45" l="1"/>
  <c r="J50" i="45" s="1"/>
  <c r="I68" i="45"/>
  <c r="J68" i="45" s="1"/>
  <c r="N121" i="46"/>
  <c r="N18" i="56"/>
  <c r="S50" i="45"/>
  <c r="I57" i="61"/>
  <c r="P70" i="45"/>
  <c r="M77" i="45"/>
  <c r="M97" i="45" s="1"/>
  <c r="G11" i="16" s="1"/>
  <c r="L97" i="45"/>
  <c r="K39" i="46"/>
  <c r="J39" i="46"/>
  <c r="J42" i="44"/>
  <c r="H43" i="44"/>
  <c r="K43" i="44" s="1"/>
  <c r="M43" i="44" s="1"/>
  <c r="E33" i="56" s="1"/>
  <c r="F33" i="56" s="1"/>
  <c r="M42" i="44"/>
  <c r="E32" i="56" s="1"/>
  <c r="F32" i="56" s="1"/>
  <c r="G32" i="56" s="1"/>
  <c r="H39" i="45"/>
  <c r="I39" i="45" s="1"/>
  <c r="J39" i="45" s="1"/>
  <c r="D203" i="46"/>
  <c r="C204" i="46"/>
  <c r="E202" i="46"/>
  <c r="G202" i="46" s="1"/>
  <c r="F202" i="46"/>
  <c r="H202" i="46" s="1"/>
  <c r="Q17" i="56"/>
  <c r="O33" i="56"/>
  <c r="Q33" i="56" s="1"/>
  <c r="R33" i="56" s="1"/>
  <c r="F29" i="63"/>
  <c r="G29" i="63"/>
  <c r="E29" i="63"/>
  <c r="G38" i="63"/>
  <c r="F38" i="63"/>
  <c r="E38" i="63"/>
  <c r="F26" i="63"/>
  <c r="E26" i="63"/>
  <c r="G26" i="63"/>
  <c r="E37" i="63"/>
  <c r="G37" i="63"/>
  <c r="F37" i="63"/>
  <c r="Q31" i="56"/>
  <c r="R31" i="56" s="1"/>
  <c r="G36" i="63"/>
  <c r="E36" i="63"/>
  <c r="F36" i="63"/>
  <c r="E33" i="63"/>
  <c r="G33" i="63"/>
  <c r="F33" i="63"/>
  <c r="E54" i="45"/>
  <c r="F54" i="45" s="1"/>
  <c r="G54" i="45" s="1"/>
  <c r="D23" i="63"/>
  <c r="D24" i="63"/>
  <c r="G27" i="63"/>
  <c r="E27" i="63"/>
  <c r="F27" i="63"/>
  <c r="F30" i="63"/>
  <c r="E30" i="63"/>
  <c r="G30" i="63"/>
  <c r="Q28" i="56"/>
  <c r="R28" i="56" s="1"/>
  <c r="Q27" i="56"/>
  <c r="R27" i="56" s="1"/>
  <c r="G32" i="63"/>
  <c r="F32" i="63"/>
  <c r="E32" i="63"/>
  <c r="F34" i="63"/>
  <c r="E34" i="63"/>
  <c r="G34" i="63"/>
  <c r="G28" i="63"/>
  <c r="F28" i="63"/>
  <c r="E28" i="63"/>
  <c r="G31" i="63"/>
  <c r="F31" i="63"/>
  <c r="E31" i="63"/>
  <c r="K55" i="45"/>
  <c r="L55" i="45" s="1"/>
  <c r="M55" i="45" s="1"/>
  <c r="E25" i="63"/>
  <c r="G25" i="63"/>
  <c r="F25" i="63"/>
  <c r="G35" i="63"/>
  <c r="F35" i="63"/>
  <c r="E35" i="63"/>
  <c r="K69" i="45"/>
  <c r="L69" i="45" s="1"/>
  <c r="Q22" i="56"/>
  <c r="R22" i="56" s="1"/>
  <c r="Q23" i="56"/>
  <c r="R23" i="56" s="1"/>
  <c r="Q19" i="56"/>
  <c r="R19" i="56" s="1"/>
  <c r="Q25" i="56"/>
  <c r="R25" i="56" s="1"/>
  <c r="Q20" i="56"/>
  <c r="R20" i="56" s="1"/>
  <c r="E151" i="46"/>
  <c r="H151" i="46"/>
  <c r="G151" i="46"/>
  <c r="F151" i="46"/>
  <c r="R149" i="46"/>
  <c r="D76" i="61"/>
  <c r="F76" i="61" s="1"/>
  <c r="I76" i="61" s="1"/>
  <c r="J68" i="63"/>
  <c r="L68" i="63" s="1"/>
  <c r="D68" i="63"/>
  <c r="E68" i="63" s="1"/>
  <c r="E96" i="45"/>
  <c r="F96" i="45" s="1"/>
  <c r="G96" i="45" s="1"/>
  <c r="G97" i="45" s="1"/>
  <c r="H96" i="45"/>
  <c r="I96" i="45" s="1"/>
  <c r="J96" i="45" s="1"/>
  <c r="J97" i="45" s="1"/>
  <c r="R175" i="46"/>
  <c r="M57" i="63"/>
  <c r="K57" i="63"/>
  <c r="L57" i="63"/>
  <c r="F68" i="61"/>
  <c r="I68" i="61" s="1"/>
  <c r="E68" i="61"/>
  <c r="F63" i="61"/>
  <c r="I63" i="61" s="1"/>
  <c r="E63" i="61"/>
  <c r="E65" i="63"/>
  <c r="G65" i="63"/>
  <c r="F65" i="63"/>
  <c r="G55" i="63"/>
  <c r="E55" i="63"/>
  <c r="F55" i="63"/>
  <c r="L54" i="63"/>
  <c r="K54" i="63"/>
  <c r="M54" i="63"/>
  <c r="K150" i="46"/>
  <c r="O150" i="46" s="1"/>
  <c r="L150" i="46"/>
  <c r="P150" i="46" s="1"/>
  <c r="I150" i="46"/>
  <c r="M150" i="46" s="1"/>
  <c r="J150" i="46"/>
  <c r="N150" i="46" s="1"/>
  <c r="Q150" i="46" s="1"/>
  <c r="L61" i="63"/>
  <c r="M61" i="63"/>
  <c r="K61" i="63"/>
  <c r="F64" i="61"/>
  <c r="I64" i="61" s="1"/>
  <c r="E64" i="61"/>
  <c r="E65" i="61"/>
  <c r="F65" i="61"/>
  <c r="I65" i="61" s="1"/>
  <c r="G54" i="63"/>
  <c r="E54" i="63"/>
  <c r="F54" i="63"/>
  <c r="L59" i="63"/>
  <c r="K59" i="63"/>
  <c r="M59" i="63"/>
  <c r="F75" i="61"/>
  <c r="I75" i="61" s="1"/>
  <c r="E75" i="61"/>
  <c r="G61" i="63"/>
  <c r="E61" i="63"/>
  <c r="F61" i="63"/>
  <c r="G62" i="63"/>
  <c r="E62" i="63"/>
  <c r="F62" i="63"/>
  <c r="K64" i="63"/>
  <c r="L64" i="63"/>
  <c r="M64" i="63"/>
  <c r="E57" i="61"/>
  <c r="F70" i="61"/>
  <c r="I70" i="61" s="1"/>
  <c r="E70" i="61"/>
  <c r="L63" i="63"/>
  <c r="M63" i="63"/>
  <c r="K63" i="63"/>
  <c r="F63" i="63"/>
  <c r="G63" i="63"/>
  <c r="E63" i="63"/>
  <c r="M60" i="63"/>
  <c r="L60" i="63"/>
  <c r="K60" i="63"/>
  <c r="F53" i="63"/>
  <c r="E53" i="63"/>
  <c r="G53" i="63"/>
  <c r="L53" i="63"/>
  <c r="M53" i="63"/>
  <c r="K53" i="63"/>
  <c r="D151" i="46"/>
  <c r="C178" i="46"/>
  <c r="D178" i="46" s="1"/>
  <c r="G58" i="63"/>
  <c r="F58" i="63"/>
  <c r="E58" i="63"/>
  <c r="G67" i="63"/>
  <c r="F67" i="63"/>
  <c r="E67" i="63"/>
  <c r="F67" i="61"/>
  <c r="I67" i="61" s="1"/>
  <c r="E67" i="61"/>
  <c r="G64" i="63"/>
  <c r="F64" i="63"/>
  <c r="E64" i="63"/>
  <c r="E58" i="61"/>
  <c r="F58" i="61"/>
  <c r="I58" i="61" s="1"/>
  <c r="F57" i="63"/>
  <c r="G57" i="63"/>
  <c r="E57" i="63"/>
  <c r="M62" i="63"/>
  <c r="L62" i="63"/>
  <c r="K62" i="63"/>
  <c r="F59" i="61"/>
  <c r="I59" i="61" s="1"/>
  <c r="E59" i="61"/>
  <c r="G60" i="63"/>
  <c r="E60" i="63"/>
  <c r="F60" i="63"/>
  <c r="L56" i="63"/>
  <c r="M56" i="63"/>
  <c r="K56" i="63"/>
  <c r="F74" i="61"/>
  <c r="I74" i="61" s="1"/>
  <c r="E74" i="61"/>
  <c r="M65" i="63"/>
  <c r="L65" i="63"/>
  <c r="K65" i="63"/>
  <c r="M66" i="63"/>
  <c r="K66" i="63"/>
  <c r="L66" i="63"/>
  <c r="L176" i="46"/>
  <c r="P176" i="46" s="1"/>
  <c r="K176" i="46"/>
  <c r="O176" i="46" s="1"/>
  <c r="J176" i="46"/>
  <c r="N176" i="46" s="1"/>
  <c r="Q176" i="46" s="1"/>
  <c r="I176" i="46"/>
  <c r="M176" i="46" s="1"/>
  <c r="L55" i="63"/>
  <c r="M55" i="63"/>
  <c r="K55" i="63"/>
  <c r="F56" i="63"/>
  <c r="E56" i="63"/>
  <c r="G56" i="63"/>
  <c r="F73" i="61"/>
  <c r="I73" i="61" s="1"/>
  <c r="E73" i="61"/>
  <c r="M58" i="63"/>
  <c r="K58" i="63"/>
  <c r="L58" i="63"/>
  <c r="E71" i="61"/>
  <c r="F71" i="61"/>
  <c r="I71" i="61" s="1"/>
  <c r="H177" i="46"/>
  <c r="G177" i="46"/>
  <c r="F177" i="46"/>
  <c r="E177" i="46"/>
  <c r="G59" i="63"/>
  <c r="F59" i="63"/>
  <c r="E59" i="63"/>
  <c r="F66" i="61"/>
  <c r="I66" i="61" s="1"/>
  <c r="E66" i="61"/>
  <c r="K67" i="63"/>
  <c r="L67" i="63"/>
  <c r="M67" i="63"/>
  <c r="G66" i="63"/>
  <c r="F66" i="63"/>
  <c r="E66" i="63"/>
  <c r="F69" i="61"/>
  <c r="I69" i="61" s="1"/>
  <c r="E69" i="61"/>
  <c r="F72" i="61"/>
  <c r="I72" i="61" s="1"/>
  <c r="E72" i="61"/>
  <c r="V68" i="45"/>
  <c r="W68" i="45" s="1"/>
  <c r="V57" i="45"/>
  <c r="W57" i="45" s="1"/>
  <c r="S65" i="45"/>
  <c r="V58" i="45"/>
  <c r="W58" i="45" s="1"/>
  <c r="V64" i="45"/>
  <c r="W64" i="45" s="1"/>
  <c r="V61" i="45"/>
  <c r="W61" i="45" s="1"/>
  <c r="S56" i="45"/>
  <c r="V67" i="45"/>
  <c r="W67" i="45" s="1"/>
  <c r="S62" i="45"/>
  <c r="S61" i="45"/>
  <c r="V60" i="45"/>
  <c r="W60" i="45" s="1"/>
  <c r="S68" i="45"/>
  <c r="V59" i="45"/>
  <c r="W59" i="45" s="1"/>
  <c r="V66" i="45"/>
  <c r="W66" i="45" s="1"/>
  <c r="S64" i="45"/>
  <c r="S59" i="45"/>
  <c r="V62" i="45"/>
  <c r="W62" i="45" s="1"/>
  <c r="V65" i="45"/>
  <c r="W65" i="45" s="1"/>
  <c r="S63" i="45"/>
  <c r="V63" i="45"/>
  <c r="W63" i="45" s="1"/>
  <c r="S67" i="45"/>
  <c r="I122" i="46"/>
  <c r="H122" i="46"/>
  <c r="S66" i="45"/>
  <c r="S60" i="45"/>
  <c r="G122" i="46"/>
  <c r="N122" i="46" s="1"/>
  <c r="F122" i="46"/>
  <c r="M122" i="46" s="1"/>
  <c r="C124" i="46"/>
  <c r="C152" i="46" s="1"/>
  <c r="E69" i="45"/>
  <c r="F69" i="45" s="1"/>
  <c r="Q54" i="45"/>
  <c r="R54" i="45" s="1"/>
  <c r="Q58" i="45"/>
  <c r="R58" i="45" s="1"/>
  <c r="Q57" i="45"/>
  <c r="R57" i="45" s="1"/>
  <c r="T55" i="45"/>
  <c r="T56" i="45"/>
  <c r="J33" i="56"/>
  <c r="T69" i="45"/>
  <c r="Q69" i="45"/>
  <c r="R69" i="45" s="1"/>
  <c r="R94" i="46"/>
  <c r="R68" i="46"/>
  <c r="G45" i="61"/>
  <c r="J45" i="61" s="1"/>
  <c r="K45" i="61" s="1"/>
  <c r="L45" i="61" s="1"/>
  <c r="L40" i="63"/>
  <c r="K40" i="63"/>
  <c r="M40" i="63"/>
  <c r="M31" i="63"/>
  <c r="K31" i="63"/>
  <c r="L31" i="63"/>
  <c r="K36" i="63"/>
  <c r="M36" i="63"/>
  <c r="L36" i="63"/>
  <c r="M27" i="63"/>
  <c r="L27" i="63"/>
  <c r="K27" i="63"/>
  <c r="M34" i="63"/>
  <c r="L34" i="63"/>
  <c r="K34" i="63"/>
  <c r="K28" i="63"/>
  <c r="M28" i="63"/>
  <c r="L28" i="63"/>
  <c r="M33" i="63"/>
  <c r="L33" i="63"/>
  <c r="K33" i="63"/>
  <c r="M35" i="63"/>
  <c r="L35" i="63"/>
  <c r="K35" i="63"/>
  <c r="M32" i="63"/>
  <c r="L32" i="63"/>
  <c r="K32" i="63"/>
  <c r="K37" i="63"/>
  <c r="L37" i="63"/>
  <c r="M37" i="63"/>
  <c r="K29" i="63"/>
  <c r="L29" i="63"/>
  <c r="M29" i="63"/>
  <c r="M38" i="63"/>
  <c r="L38" i="63"/>
  <c r="K38" i="63"/>
  <c r="G39" i="63"/>
  <c r="F39" i="63"/>
  <c r="E39" i="63"/>
  <c r="M39" i="63"/>
  <c r="K39" i="63"/>
  <c r="L39" i="63"/>
  <c r="M30" i="63"/>
  <c r="L30" i="63"/>
  <c r="K30" i="63"/>
  <c r="L95" i="46"/>
  <c r="P95" i="46" s="1"/>
  <c r="K95" i="46"/>
  <c r="O95" i="46" s="1"/>
  <c r="J95" i="46"/>
  <c r="N95" i="46" s="1"/>
  <c r="Q95" i="46" s="1"/>
  <c r="I95" i="46"/>
  <c r="M95" i="46" s="1"/>
  <c r="K69" i="46"/>
  <c r="O69" i="46" s="1"/>
  <c r="L69" i="46"/>
  <c r="P69" i="46" s="1"/>
  <c r="I69" i="46"/>
  <c r="M69" i="46" s="1"/>
  <c r="J69" i="46"/>
  <c r="N69" i="46" s="1"/>
  <c r="Q69" i="46" s="1"/>
  <c r="G96" i="46"/>
  <c r="F96" i="46"/>
  <c r="E96" i="46"/>
  <c r="H96" i="46"/>
  <c r="C97" i="46"/>
  <c r="D97" i="46" s="1"/>
  <c r="F70" i="46"/>
  <c r="E70" i="46"/>
  <c r="D70" i="46"/>
  <c r="H70" i="46"/>
  <c r="G70" i="46"/>
  <c r="D47" i="61"/>
  <c r="F47" i="61" s="1"/>
  <c r="H69" i="45"/>
  <c r="F43" i="61"/>
  <c r="I43" i="61" s="1"/>
  <c r="E43" i="61"/>
  <c r="E38" i="61"/>
  <c r="F38" i="61"/>
  <c r="I38" i="61" s="1"/>
  <c r="F37" i="61"/>
  <c r="I37" i="61" s="1"/>
  <c r="E37" i="61"/>
  <c r="E36" i="61"/>
  <c r="F36" i="61"/>
  <c r="I36" i="61" s="1"/>
  <c r="F46" i="61"/>
  <c r="I46" i="61" s="1"/>
  <c r="E46" i="61"/>
  <c r="F44" i="61"/>
  <c r="I44" i="61" s="1"/>
  <c r="E44" i="61"/>
  <c r="E40" i="61"/>
  <c r="F40" i="61"/>
  <c r="I40" i="61" s="1"/>
  <c r="E41" i="61"/>
  <c r="F41" i="61"/>
  <c r="I41" i="61" s="1"/>
  <c r="E42" i="61"/>
  <c r="F42" i="61"/>
  <c r="I42" i="61" s="1"/>
  <c r="H40" i="45"/>
  <c r="I40" i="45" s="1"/>
  <c r="J40" i="45" s="1"/>
  <c r="E39" i="45"/>
  <c r="F39" i="45" s="1"/>
  <c r="G39" i="45" s="1"/>
  <c r="D41" i="46"/>
  <c r="E42" i="46"/>
  <c r="I41" i="46"/>
  <c r="P41" i="46" s="1"/>
  <c r="H41" i="46"/>
  <c r="O41" i="46" s="1"/>
  <c r="G40" i="46"/>
  <c r="N40" i="46" s="1"/>
  <c r="F40" i="46"/>
  <c r="M40" i="46" s="1"/>
  <c r="E43" i="44"/>
  <c r="G43" i="44" s="1"/>
  <c r="G42" i="44"/>
  <c r="I69" i="45" l="1"/>
  <c r="Z70" i="45"/>
  <c r="R70" i="45"/>
  <c r="R17" i="56"/>
  <c r="Q34" i="56"/>
  <c r="J43" i="44"/>
  <c r="G57" i="61"/>
  <c r="J57" i="61" s="1"/>
  <c r="F77" i="61"/>
  <c r="I77" i="61"/>
  <c r="I47" i="61"/>
  <c r="I48" i="61" s="1"/>
  <c r="F48" i="61"/>
  <c r="F34" i="56"/>
  <c r="E16" i="16" s="1"/>
  <c r="G33" i="56"/>
  <c r="G34" i="56" s="1"/>
  <c r="K40" i="46"/>
  <c r="J40" i="46"/>
  <c r="M69" i="45"/>
  <c r="M70" i="45" s="1"/>
  <c r="L70" i="45"/>
  <c r="H29" i="63"/>
  <c r="I29" i="63" s="1"/>
  <c r="H31" i="63"/>
  <c r="I31" i="63" s="1"/>
  <c r="D204" i="46"/>
  <c r="C205" i="46"/>
  <c r="D205" i="46" s="1"/>
  <c r="F203" i="46"/>
  <c r="H203" i="46" s="1"/>
  <c r="E203" i="46"/>
  <c r="G203" i="46" s="1"/>
  <c r="R150" i="46"/>
  <c r="R34" i="56"/>
  <c r="G16" i="16" s="1"/>
  <c r="H36" i="63"/>
  <c r="I36" i="63" s="1"/>
  <c r="H25" i="63"/>
  <c r="I25" i="63" s="1"/>
  <c r="P25" i="63" s="1"/>
  <c r="H30" i="63"/>
  <c r="I30" i="63" s="1"/>
  <c r="H37" i="63"/>
  <c r="I37" i="63" s="1"/>
  <c r="H27" i="63"/>
  <c r="I27" i="63" s="1"/>
  <c r="H26" i="63"/>
  <c r="I26" i="63" s="1"/>
  <c r="P26" i="63" s="1"/>
  <c r="H28" i="63"/>
  <c r="I28" i="63" s="1"/>
  <c r="F24" i="63"/>
  <c r="G24" i="63"/>
  <c r="E24" i="63"/>
  <c r="H38" i="63"/>
  <c r="I38" i="63" s="1"/>
  <c r="G23" i="63"/>
  <c r="F23" i="63"/>
  <c r="E23" i="63"/>
  <c r="H34" i="63"/>
  <c r="I34" i="63" s="1"/>
  <c r="H35" i="63"/>
  <c r="I35" i="63" s="1"/>
  <c r="H32" i="63"/>
  <c r="I32" i="63" s="1"/>
  <c r="H33" i="63"/>
  <c r="I33" i="63" s="1"/>
  <c r="M68" i="63"/>
  <c r="K68" i="63"/>
  <c r="E76" i="61"/>
  <c r="H76" i="61" s="1"/>
  <c r="G69" i="45"/>
  <c r="G70" i="45" s="1"/>
  <c r="J69" i="45"/>
  <c r="J70" i="45" s="1"/>
  <c r="F68" i="63"/>
  <c r="G68" i="63"/>
  <c r="H152" i="46"/>
  <c r="G152" i="46"/>
  <c r="F152" i="46"/>
  <c r="E152" i="46"/>
  <c r="H59" i="63"/>
  <c r="I59" i="63" s="1"/>
  <c r="H56" i="63"/>
  <c r="I56" i="63" s="1"/>
  <c r="H55" i="63"/>
  <c r="I55" i="63" s="1"/>
  <c r="H53" i="63"/>
  <c r="I53" i="63" s="1"/>
  <c r="N54" i="63"/>
  <c r="O54" i="63" s="1"/>
  <c r="N62" i="63"/>
  <c r="O62" i="63" s="1"/>
  <c r="H67" i="63"/>
  <c r="I67" i="63" s="1"/>
  <c r="N63" i="63"/>
  <c r="O63" i="63" s="1"/>
  <c r="G18" i="16"/>
  <c r="H63" i="63"/>
  <c r="I63" i="63" s="1"/>
  <c r="N61" i="63"/>
  <c r="O61" i="63" s="1"/>
  <c r="H66" i="63"/>
  <c r="I66" i="63" s="1"/>
  <c r="N58" i="63"/>
  <c r="O58" i="63" s="1"/>
  <c r="H70" i="61"/>
  <c r="G70" i="61"/>
  <c r="J70" i="61" s="1"/>
  <c r="N59" i="63"/>
  <c r="O59" i="63" s="1"/>
  <c r="N66" i="63"/>
  <c r="O66" i="63" s="1"/>
  <c r="H59" i="61"/>
  <c r="G59" i="61"/>
  <c r="J59" i="61" s="1"/>
  <c r="N67" i="63"/>
  <c r="O67" i="63" s="1"/>
  <c r="H73" i="61"/>
  <c r="G73" i="61"/>
  <c r="J73" i="61" s="1"/>
  <c r="H66" i="61"/>
  <c r="G66" i="61"/>
  <c r="J66" i="61" s="1"/>
  <c r="H57" i="61"/>
  <c r="H54" i="63"/>
  <c r="I54" i="63" s="1"/>
  <c r="N65" i="63"/>
  <c r="O65" i="63" s="1"/>
  <c r="H57" i="63"/>
  <c r="I57" i="63" s="1"/>
  <c r="H58" i="63"/>
  <c r="I58" i="63" s="1"/>
  <c r="N60" i="63"/>
  <c r="O60" i="63" s="1"/>
  <c r="N64" i="63"/>
  <c r="O64" i="63" s="1"/>
  <c r="H65" i="61"/>
  <c r="G65" i="61"/>
  <c r="J65" i="61" s="1"/>
  <c r="N55" i="63"/>
  <c r="O55" i="63" s="1"/>
  <c r="H64" i="61"/>
  <c r="G64" i="61"/>
  <c r="J64" i="61" s="1"/>
  <c r="H62" i="63"/>
  <c r="I62" i="63" s="1"/>
  <c r="H65" i="63"/>
  <c r="I65" i="63" s="1"/>
  <c r="H72" i="61"/>
  <c r="G72" i="61"/>
  <c r="J72" i="61" s="1"/>
  <c r="H74" i="61"/>
  <c r="G74" i="61"/>
  <c r="J74" i="61" s="1"/>
  <c r="H63" i="61"/>
  <c r="G63" i="61"/>
  <c r="J63" i="61" s="1"/>
  <c r="R176" i="46"/>
  <c r="H58" i="61"/>
  <c r="G58" i="61"/>
  <c r="J58" i="61" s="1"/>
  <c r="H178" i="46"/>
  <c r="G178" i="46"/>
  <c r="F178" i="46"/>
  <c r="E178" i="46"/>
  <c r="D152" i="46"/>
  <c r="C179" i="46"/>
  <c r="D179" i="46" s="1"/>
  <c r="H69" i="61"/>
  <c r="G69" i="61"/>
  <c r="J69" i="61" s="1"/>
  <c r="N56" i="63"/>
  <c r="O56" i="63" s="1"/>
  <c r="H64" i="63"/>
  <c r="I64" i="63" s="1"/>
  <c r="H61" i="63"/>
  <c r="I61" i="63" s="1"/>
  <c r="H68" i="61"/>
  <c r="G68" i="61"/>
  <c r="J68" i="61" s="1"/>
  <c r="L177" i="46"/>
  <c r="P177" i="46" s="1"/>
  <c r="K177" i="46"/>
  <c r="O177" i="46" s="1"/>
  <c r="J177" i="46"/>
  <c r="N177" i="46" s="1"/>
  <c r="Q177" i="46" s="1"/>
  <c r="I177" i="46"/>
  <c r="M177" i="46" s="1"/>
  <c r="H75" i="61"/>
  <c r="G75" i="61"/>
  <c r="J75" i="61" s="1"/>
  <c r="H71" i="61"/>
  <c r="G71" i="61"/>
  <c r="J71" i="61" s="1"/>
  <c r="H67" i="61"/>
  <c r="G67" i="61"/>
  <c r="J67" i="61" s="1"/>
  <c r="K151" i="46"/>
  <c r="O151" i="46" s="1"/>
  <c r="I151" i="46"/>
  <c r="M151" i="46" s="1"/>
  <c r="J151" i="46"/>
  <c r="N151" i="46" s="1"/>
  <c r="Q151" i="46" s="1"/>
  <c r="L151" i="46"/>
  <c r="P151" i="46" s="1"/>
  <c r="N57" i="63"/>
  <c r="O57" i="63" s="1"/>
  <c r="H60" i="63"/>
  <c r="I60" i="63" s="1"/>
  <c r="N53" i="63"/>
  <c r="O53" i="63" s="1"/>
  <c r="V69" i="45"/>
  <c r="I123" i="46"/>
  <c r="H123" i="46"/>
  <c r="G123" i="46"/>
  <c r="N123" i="46" s="1"/>
  <c r="F123" i="46"/>
  <c r="M123" i="46" s="1"/>
  <c r="V55" i="45"/>
  <c r="W55" i="45" s="1"/>
  <c r="S57" i="45"/>
  <c r="S58" i="45"/>
  <c r="S54" i="45"/>
  <c r="V56" i="45"/>
  <c r="W56" i="45" s="1"/>
  <c r="S69" i="45"/>
  <c r="H39" i="63"/>
  <c r="I39" i="63" s="1"/>
  <c r="N35" i="63"/>
  <c r="O35" i="63" s="1"/>
  <c r="N37" i="63"/>
  <c r="O37" i="63" s="1"/>
  <c r="R69" i="46"/>
  <c r="N33" i="63"/>
  <c r="O33" i="63" s="1"/>
  <c r="N27" i="63"/>
  <c r="O27" i="63" s="1"/>
  <c r="N32" i="63"/>
  <c r="O32" i="63" s="1"/>
  <c r="N28" i="63"/>
  <c r="O28" i="63" s="1"/>
  <c r="N34" i="63"/>
  <c r="O34" i="63" s="1"/>
  <c r="N30" i="63"/>
  <c r="O30" i="63" s="1"/>
  <c r="N29" i="63"/>
  <c r="O29" i="63" s="1"/>
  <c r="N39" i="63"/>
  <c r="O39" i="63" s="1"/>
  <c r="N36" i="63"/>
  <c r="O36" i="63" s="1"/>
  <c r="G40" i="63"/>
  <c r="F40" i="63"/>
  <c r="E40" i="63"/>
  <c r="N31" i="63"/>
  <c r="O31" i="63" s="1"/>
  <c r="N38" i="63"/>
  <c r="O38" i="63" s="1"/>
  <c r="P38" i="63" s="1"/>
  <c r="R95" i="46"/>
  <c r="N40" i="63"/>
  <c r="O40" i="63" s="1"/>
  <c r="K96" i="46"/>
  <c r="O96" i="46" s="1"/>
  <c r="J96" i="46"/>
  <c r="N96" i="46" s="1"/>
  <c r="Q96" i="46" s="1"/>
  <c r="I96" i="46"/>
  <c r="M96" i="46" s="1"/>
  <c r="L96" i="46"/>
  <c r="P96" i="46" s="1"/>
  <c r="I70" i="46"/>
  <c r="M70" i="46" s="1"/>
  <c r="M71" i="46" s="1"/>
  <c r="L70" i="46"/>
  <c r="P70" i="46" s="1"/>
  <c r="P71" i="46" s="1"/>
  <c r="J70" i="46"/>
  <c r="N70" i="46" s="1"/>
  <c r="K70" i="46"/>
  <c r="O70" i="46" s="1"/>
  <c r="O71" i="46" s="1"/>
  <c r="H97" i="46"/>
  <c r="G97" i="46"/>
  <c r="F97" i="46"/>
  <c r="E97" i="46"/>
  <c r="E47" i="61"/>
  <c r="G40" i="61"/>
  <c r="J40" i="61" s="1"/>
  <c r="H40" i="61"/>
  <c r="H44" i="61"/>
  <c r="G44" i="61"/>
  <c r="J44" i="61" s="1"/>
  <c r="G46" i="61"/>
  <c r="J46" i="61" s="1"/>
  <c r="H46" i="61"/>
  <c r="G36" i="61"/>
  <c r="J36" i="61" s="1"/>
  <c r="H36" i="61"/>
  <c r="H37" i="61"/>
  <c r="G37" i="61"/>
  <c r="J37" i="61" s="1"/>
  <c r="G42" i="61"/>
  <c r="J42" i="61" s="1"/>
  <c r="H42" i="61"/>
  <c r="H38" i="61"/>
  <c r="G38" i="61"/>
  <c r="J38" i="61" s="1"/>
  <c r="H41" i="61"/>
  <c r="G41" i="61"/>
  <c r="J41" i="61" s="1"/>
  <c r="H43" i="61"/>
  <c r="G43" i="61"/>
  <c r="J43" i="61" s="1"/>
  <c r="E41" i="45"/>
  <c r="F41" i="45" s="1"/>
  <c r="I19" i="56"/>
  <c r="I20" i="56"/>
  <c r="H23" i="56"/>
  <c r="H25" i="56"/>
  <c r="H26" i="56"/>
  <c r="I21" i="56"/>
  <c r="I24" i="56"/>
  <c r="H21" i="56"/>
  <c r="I26" i="56"/>
  <c r="H22" i="56"/>
  <c r="H20" i="56"/>
  <c r="I23" i="56"/>
  <c r="I27" i="56"/>
  <c r="H24" i="56"/>
  <c r="I25" i="56"/>
  <c r="H27" i="56"/>
  <c r="I22" i="56"/>
  <c r="I28" i="56"/>
  <c r="H28" i="56"/>
  <c r="H29" i="56"/>
  <c r="I29" i="56"/>
  <c r="I30" i="56"/>
  <c r="H31" i="56"/>
  <c r="H30" i="56"/>
  <c r="I31" i="56"/>
  <c r="H32" i="56"/>
  <c r="I32" i="56"/>
  <c r="H33" i="56"/>
  <c r="I33" i="56"/>
  <c r="H41" i="45"/>
  <c r="I41" i="45" s="1"/>
  <c r="D43" i="46"/>
  <c r="F43" i="46" s="1"/>
  <c r="M43" i="46" s="1"/>
  <c r="E40" i="45"/>
  <c r="F40" i="45" s="1"/>
  <c r="G40" i="45" s="1"/>
  <c r="D42" i="46"/>
  <c r="I42" i="46"/>
  <c r="P42" i="46" s="1"/>
  <c r="H42" i="46"/>
  <c r="O42" i="46" s="1"/>
  <c r="E43" i="46"/>
  <c r="F41" i="46"/>
  <c r="M41" i="46" s="1"/>
  <c r="G41" i="46"/>
  <c r="N41" i="46" s="1"/>
  <c r="P31" i="63" l="1"/>
  <c r="P29" i="63"/>
  <c r="P36" i="63"/>
  <c r="P32" i="63"/>
  <c r="H77" i="61"/>
  <c r="E77" i="61"/>
  <c r="H47" i="61"/>
  <c r="H48" i="61" s="1"/>
  <c r="E48" i="61"/>
  <c r="F42" i="45"/>
  <c r="K41" i="46"/>
  <c r="J41" i="46"/>
  <c r="Q70" i="46"/>
  <c r="Q71" i="46" s="1"/>
  <c r="M7" i="46" s="1"/>
  <c r="N71" i="46"/>
  <c r="P34" i="63"/>
  <c r="W69" i="45"/>
  <c r="W70" i="45" s="1"/>
  <c r="V70" i="45"/>
  <c r="P28" i="63"/>
  <c r="P37" i="63"/>
  <c r="J41" i="45"/>
  <c r="J42" i="45" s="1"/>
  <c r="I42" i="45"/>
  <c r="P62" i="63"/>
  <c r="P27" i="63"/>
  <c r="P30" i="63"/>
  <c r="P58" i="63"/>
  <c r="P33" i="63"/>
  <c r="E205" i="46"/>
  <c r="F205" i="46"/>
  <c r="E204" i="46"/>
  <c r="G204" i="46" s="1"/>
  <c r="F204" i="46"/>
  <c r="H204" i="46" s="1"/>
  <c r="N68" i="63"/>
  <c r="O68" i="63" s="1"/>
  <c r="O69" i="63" s="1"/>
  <c r="K57" i="61"/>
  <c r="G76" i="61"/>
  <c r="J76" i="61" s="1"/>
  <c r="K76" i="61" s="1"/>
  <c r="L76" i="61" s="1"/>
  <c r="P35" i="63"/>
  <c r="H23" i="63"/>
  <c r="I23" i="63" s="1"/>
  <c r="P23" i="63" s="1"/>
  <c r="H24" i="63"/>
  <c r="I24" i="63" s="1"/>
  <c r="P24" i="63" s="1"/>
  <c r="F18" i="16"/>
  <c r="D18" i="16" s="1"/>
  <c r="F11" i="48" s="1"/>
  <c r="P56" i="63"/>
  <c r="P60" i="63"/>
  <c r="P65" i="63"/>
  <c r="P67" i="63"/>
  <c r="H68" i="63"/>
  <c r="I68" i="63" s="1"/>
  <c r="P39" i="63"/>
  <c r="P64" i="63"/>
  <c r="P53" i="63"/>
  <c r="P55" i="63"/>
  <c r="P59" i="63"/>
  <c r="P57" i="63"/>
  <c r="R151" i="46"/>
  <c r="P61" i="63"/>
  <c r="P54" i="63"/>
  <c r="P66" i="63"/>
  <c r="P63" i="63"/>
  <c r="K59" i="61"/>
  <c r="L59" i="61" s="1"/>
  <c r="K58" i="61"/>
  <c r="L58" i="61" s="1"/>
  <c r="K69" i="61"/>
  <c r="L69" i="61" s="1"/>
  <c r="K63" i="61"/>
  <c r="L63" i="61" s="1"/>
  <c r="K71" i="61"/>
  <c r="L71" i="61" s="1"/>
  <c r="K74" i="61"/>
  <c r="L74" i="61" s="1"/>
  <c r="K70" i="61"/>
  <c r="L70" i="61" s="1"/>
  <c r="K72" i="61"/>
  <c r="L72" i="61" s="1"/>
  <c r="K64" i="61"/>
  <c r="L64" i="61" s="1"/>
  <c r="K66" i="61"/>
  <c r="L66" i="61" s="1"/>
  <c r="K68" i="61"/>
  <c r="L68" i="61" s="1"/>
  <c r="K67" i="61"/>
  <c r="L67" i="61" s="1"/>
  <c r="K65" i="61"/>
  <c r="L65" i="61" s="1"/>
  <c r="K73" i="61"/>
  <c r="L73" i="61" s="1"/>
  <c r="H179" i="46"/>
  <c r="G179" i="46"/>
  <c r="E179" i="46"/>
  <c r="F179" i="46"/>
  <c r="K75" i="61"/>
  <c r="L75" i="61" s="1"/>
  <c r="L178" i="46"/>
  <c r="P178" i="46" s="1"/>
  <c r="K178" i="46"/>
  <c r="O178" i="46" s="1"/>
  <c r="I178" i="46"/>
  <c r="M178" i="46" s="1"/>
  <c r="J178" i="46"/>
  <c r="N178" i="46" s="1"/>
  <c r="Q178" i="46" s="1"/>
  <c r="R177" i="46"/>
  <c r="K152" i="46"/>
  <c r="O152" i="46" s="1"/>
  <c r="O153" i="46" s="1"/>
  <c r="L152" i="46"/>
  <c r="P152" i="46" s="1"/>
  <c r="P153" i="46" s="1"/>
  <c r="I152" i="46"/>
  <c r="M152" i="46" s="1"/>
  <c r="M153" i="46" s="1"/>
  <c r="J152" i="46"/>
  <c r="N152" i="46" s="1"/>
  <c r="S70" i="45"/>
  <c r="I124" i="46"/>
  <c r="I125" i="46" s="1"/>
  <c r="H124" i="46"/>
  <c r="H125" i="46" s="1"/>
  <c r="F124" i="46"/>
  <c r="G124" i="46"/>
  <c r="N23" i="56"/>
  <c r="N27" i="56"/>
  <c r="N28" i="56"/>
  <c r="N32" i="56"/>
  <c r="N21" i="56"/>
  <c r="N30" i="56"/>
  <c r="N31" i="56"/>
  <c r="N22" i="56"/>
  <c r="N26" i="56"/>
  <c r="N29" i="56"/>
  <c r="N25" i="56"/>
  <c r="N19" i="56"/>
  <c r="N24" i="56"/>
  <c r="N20" i="56"/>
  <c r="H40" i="63"/>
  <c r="I40" i="63" s="1"/>
  <c r="R70" i="46"/>
  <c r="R71" i="46" s="1"/>
  <c r="N7" i="46" s="1"/>
  <c r="O41" i="63"/>
  <c r="R96" i="46"/>
  <c r="L97" i="46"/>
  <c r="P97" i="46" s="1"/>
  <c r="P98" i="46" s="1"/>
  <c r="K97" i="46"/>
  <c r="O97" i="46" s="1"/>
  <c r="O98" i="46" s="1"/>
  <c r="I97" i="46"/>
  <c r="M97" i="46" s="1"/>
  <c r="M98" i="46" s="1"/>
  <c r="J97" i="46"/>
  <c r="N97" i="46" s="1"/>
  <c r="N98" i="46" s="1"/>
  <c r="G47" i="61"/>
  <c r="K40" i="61"/>
  <c r="L40" i="61" s="1"/>
  <c r="K38" i="61"/>
  <c r="L38" i="61" s="1"/>
  <c r="K42" i="61"/>
  <c r="L42" i="61" s="1"/>
  <c r="K37" i="61"/>
  <c r="L37" i="61" s="1"/>
  <c r="K36" i="61"/>
  <c r="L36" i="61" s="1"/>
  <c r="K46" i="61"/>
  <c r="L46" i="61" s="1"/>
  <c r="K44" i="61"/>
  <c r="L44" i="61" s="1"/>
  <c r="K41" i="61"/>
  <c r="L41" i="61" s="1"/>
  <c r="K43" i="61"/>
  <c r="L43" i="61" s="1"/>
  <c r="G43" i="46"/>
  <c r="N43" i="46" s="1"/>
  <c r="H43" i="46"/>
  <c r="O43" i="46" s="1"/>
  <c r="M6" i="46" s="1"/>
  <c r="I43" i="46"/>
  <c r="F42" i="46"/>
  <c r="M42" i="46" s="1"/>
  <c r="M5" i="46" s="1"/>
  <c r="G42" i="46"/>
  <c r="N42" i="46" s="1"/>
  <c r="G41" i="45"/>
  <c r="G42" i="45" s="1"/>
  <c r="F125" i="46" l="1"/>
  <c r="M124" i="46"/>
  <c r="G125" i="46"/>
  <c r="N124" i="46"/>
  <c r="N33" i="56"/>
  <c r="N34" i="56" s="1"/>
  <c r="F16" i="16" s="1"/>
  <c r="M34" i="56"/>
  <c r="L57" i="61"/>
  <c r="K77" i="61"/>
  <c r="G77" i="61"/>
  <c r="J77" i="61"/>
  <c r="J47" i="61"/>
  <c r="G48" i="61"/>
  <c r="I44" i="46"/>
  <c r="P43" i="46"/>
  <c r="N6" i="46" s="1"/>
  <c r="N5" i="46"/>
  <c r="K42" i="46"/>
  <c r="J42" i="46"/>
  <c r="G44" i="46"/>
  <c r="G205" i="46"/>
  <c r="G206" i="46" s="1"/>
  <c r="M13" i="46" s="1"/>
  <c r="E206" i="46"/>
  <c r="Q152" i="46"/>
  <c r="Q153" i="46" s="1"/>
  <c r="M11" i="46" s="1"/>
  <c r="N153" i="46"/>
  <c r="F44" i="46"/>
  <c r="J43" i="46"/>
  <c r="H44" i="46"/>
  <c r="H205" i="46"/>
  <c r="H206" i="46" s="1"/>
  <c r="N13" i="46" s="1"/>
  <c r="F206" i="46"/>
  <c r="P68" i="63"/>
  <c r="I69" i="63"/>
  <c r="P69" i="63" s="1"/>
  <c r="G20" i="16" s="1"/>
  <c r="L77" i="61"/>
  <c r="G19" i="16" s="1"/>
  <c r="Q97" i="46"/>
  <c r="Q98" i="46" s="1"/>
  <c r="M8" i="46" s="1"/>
  <c r="R152" i="46"/>
  <c r="R153" i="46" s="1"/>
  <c r="N11" i="46" s="1"/>
  <c r="I41" i="63"/>
  <c r="P41" i="63" s="1"/>
  <c r="F20" i="16" s="1"/>
  <c r="P40" i="63"/>
  <c r="R178" i="46"/>
  <c r="J179" i="46"/>
  <c r="N179" i="46" s="1"/>
  <c r="N180" i="46" s="1"/>
  <c r="L179" i="46"/>
  <c r="P179" i="46" s="1"/>
  <c r="P180" i="46" s="1"/>
  <c r="K179" i="46"/>
  <c r="O179" i="46" s="1"/>
  <c r="O180" i="46" s="1"/>
  <c r="I179" i="46"/>
  <c r="M179" i="46" s="1"/>
  <c r="M180" i="46" s="1"/>
  <c r="M125" i="46"/>
  <c r="N125" i="46"/>
  <c r="R97" i="46"/>
  <c r="R98" i="46" s="1"/>
  <c r="N8" i="46" s="1"/>
  <c r="K43" i="46"/>
  <c r="E11" i="16"/>
  <c r="K44" i="46" l="1"/>
  <c r="J44" i="46"/>
  <c r="K47" i="61"/>
  <c r="J48" i="61"/>
  <c r="D16" i="16"/>
  <c r="F9" i="48" s="1"/>
  <c r="Q179" i="46"/>
  <c r="Q180" i="46" s="1"/>
  <c r="M12" i="46" s="1"/>
  <c r="D11" i="16"/>
  <c r="F5" i="48" s="1"/>
  <c r="D20" i="16"/>
  <c r="F13" i="48" s="1"/>
  <c r="R179" i="46"/>
  <c r="R180" i="46" s="1"/>
  <c r="N12" i="46" s="1"/>
  <c r="C4" i="20"/>
  <c r="C5" i="20"/>
  <c r="B5" i="20"/>
  <c r="B4" i="20"/>
  <c r="M21" i="20" l="1"/>
  <c r="M20" i="20"/>
  <c r="E17" i="16"/>
  <c r="E21" i="16" s="1"/>
  <c r="L47" i="61"/>
  <c r="L48" i="61" s="1"/>
  <c r="F19" i="16" s="1"/>
  <c r="D19" i="16" s="1"/>
  <c r="F12" i="48" s="1"/>
  <c r="K48" i="61"/>
  <c r="N50" i="61" s="1"/>
  <c r="G17" i="16"/>
  <c r="G21" i="16" s="1"/>
  <c r="M22" i="20"/>
  <c r="F13" i="16" s="1"/>
  <c r="F14" i="16" s="1"/>
  <c r="E13" i="16"/>
  <c r="D4" i="35"/>
  <c r="D5" i="35"/>
  <c r="C5" i="35"/>
  <c r="C4" i="35"/>
  <c r="BD1069" i="35"/>
  <c r="BE1069" i="35" s="1"/>
  <c r="BB1069" i="35"/>
  <c r="AZ1069" i="35"/>
  <c r="BD1068" i="35"/>
  <c r="BE1068" i="35" s="1"/>
  <c r="BB1068" i="35"/>
  <c r="AZ1068" i="35"/>
  <c r="BD1067" i="35"/>
  <c r="BE1067" i="35" s="1"/>
  <c r="BB1067" i="35"/>
  <c r="AZ1067" i="35"/>
  <c r="BD1066" i="35"/>
  <c r="BE1066" i="35" s="1"/>
  <c r="BB1066" i="35"/>
  <c r="AZ1066" i="35"/>
  <c r="BD1065" i="35"/>
  <c r="BE1065" i="35" s="1"/>
  <c r="BB1065" i="35"/>
  <c r="AZ1065" i="35"/>
  <c r="BD1064" i="35"/>
  <c r="BE1064" i="35" s="1"/>
  <c r="BB1064" i="35"/>
  <c r="AZ1064" i="35"/>
  <c r="BD1063" i="35"/>
  <c r="BE1063" i="35" s="1"/>
  <c r="BB1063" i="35"/>
  <c r="AZ1063" i="35"/>
  <c r="BD1062" i="35"/>
  <c r="BE1062" i="35" s="1"/>
  <c r="BB1062" i="35"/>
  <c r="AZ1062" i="35"/>
  <c r="BD1061" i="35"/>
  <c r="BE1061" i="35" s="1"/>
  <c r="BB1061" i="35"/>
  <c r="AZ1061" i="35"/>
  <c r="BD1060" i="35"/>
  <c r="BE1060" i="35" s="1"/>
  <c r="BB1060" i="35"/>
  <c r="AZ1060" i="35"/>
  <c r="BD1059" i="35"/>
  <c r="BE1059" i="35" s="1"/>
  <c r="BB1059" i="35"/>
  <c r="AZ1059" i="35"/>
  <c r="BD1058" i="35"/>
  <c r="BE1058" i="35" s="1"/>
  <c r="BB1058" i="35"/>
  <c r="AZ1058" i="35"/>
  <c r="BD1057" i="35"/>
  <c r="BE1057" i="35" s="1"/>
  <c r="BB1057" i="35"/>
  <c r="AZ1057" i="35"/>
  <c r="BD1056" i="35"/>
  <c r="BE1056" i="35" s="1"/>
  <c r="BB1056" i="35"/>
  <c r="AZ1056" i="35"/>
  <c r="BD1055" i="35"/>
  <c r="BE1055" i="35" s="1"/>
  <c r="BB1055" i="35"/>
  <c r="AZ1055" i="35"/>
  <c r="BD1054" i="35"/>
  <c r="BE1054" i="35" s="1"/>
  <c r="BB1054" i="35"/>
  <c r="AZ1054" i="35"/>
  <c r="BD1053" i="35"/>
  <c r="BE1053" i="35" s="1"/>
  <c r="BB1053" i="35"/>
  <c r="AZ1053" i="35"/>
  <c r="BD1052" i="35"/>
  <c r="BE1052" i="35" s="1"/>
  <c r="BB1052" i="35"/>
  <c r="AZ1052" i="35"/>
  <c r="BD1051" i="35"/>
  <c r="BE1051" i="35" s="1"/>
  <c r="BB1051" i="35"/>
  <c r="AZ1051" i="35"/>
  <c r="BD1050" i="35"/>
  <c r="BE1050" i="35" s="1"/>
  <c r="BB1050" i="35"/>
  <c r="AZ1050" i="35"/>
  <c r="BD1049" i="35"/>
  <c r="BE1049" i="35" s="1"/>
  <c r="BB1049" i="35"/>
  <c r="AZ1049" i="35"/>
  <c r="BD1048" i="35"/>
  <c r="BE1048" i="35" s="1"/>
  <c r="BB1048" i="35"/>
  <c r="AZ1048" i="35"/>
  <c r="BD1047" i="35"/>
  <c r="BE1047" i="35" s="1"/>
  <c r="BB1047" i="35"/>
  <c r="AZ1047" i="35"/>
  <c r="BD1046" i="35"/>
  <c r="BE1046" i="35" s="1"/>
  <c r="BB1046" i="35"/>
  <c r="AZ1046" i="35"/>
  <c r="BD1045" i="35"/>
  <c r="BE1045" i="35" s="1"/>
  <c r="BB1045" i="35"/>
  <c r="AZ1045" i="35"/>
  <c r="BD1044" i="35"/>
  <c r="BE1044" i="35" s="1"/>
  <c r="BB1044" i="35"/>
  <c r="AZ1044" i="35"/>
  <c r="BD1043" i="35"/>
  <c r="BE1043" i="35" s="1"/>
  <c r="BB1043" i="35"/>
  <c r="AZ1043" i="35"/>
  <c r="BD1042" i="35"/>
  <c r="BE1042" i="35" s="1"/>
  <c r="BB1042" i="35"/>
  <c r="AZ1042" i="35"/>
  <c r="BD1041" i="35"/>
  <c r="BE1041" i="35" s="1"/>
  <c r="BB1041" i="35"/>
  <c r="AZ1041" i="35"/>
  <c r="BD1040" i="35"/>
  <c r="BE1040" i="35" s="1"/>
  <c r="BB1040" i="35"/>
  <c r="AZ1040" i="35"/>
  <c r="BD1039" i="35"/>
  <c r="BE1039" i="35" s="1"/>
  <c r="BB1039" i="35"/>
  <c r="AZ1039" i="35"/>
  <c r="BD1038" i="35"/>
  <c r="BE1038" i="35" s="1"/>
  <c r="BB1038" i="35"/>
  <c r="AZ1038" i="35"/>
  <c r="BD1037" i="35"/>
  <c r="BE1037" i="35" s="1"/>
  <c r="BB1037" i="35"/>
  <c r="AZ1037" i="35"/>
  <c r="BD1036" i="35"/>
  <c r="BE1036" i="35" s="1"/>
  <c r="BB1036" i="35"/>
  <c r="AZ1036" i="35"/>
  <c r="BD1035" i="35"/>
  <c r="BE1035" i="35" s="1"/>
  <c r="BB1035" i="35"/>
  <c r="AZ1035" i="35"/>
  <c r="BD1034" i="35"/>
  <c r="BE1034" i="35" s="1"/>
  <c r="BB1034" i="35"/>
  <c r="AZ1034" i="35"/>
  <c r="BD1033" i="35"/>
  <c r="BE1033" i="35" s="1"/>
  <c r="BB1033" i="35"/>
  <c r="AZ1033" i="35"/>
  <c r="BD1032" i="35"/>
  <c r="BE1032" i="35" s="1"/>
  <c r="BB1032" i="35"/>
  <c r="AZ1032" i="35"/>
  <c r="BD1031" i="35"/>
  <c r="BE1031" i="35" s="1"/>
  <c r="BB1031" i="35"/>
  <c r="AZ1031" i="35"/>
  <c r="BD1030" i="35"/>
  <c r="BE1030" i="35" s="1"/>
  <c r="BB1030" i="35"/>
  <c r="AZ1030" i="35"/>
  <c r="BD1029" i="35"/>
  <c r="BE1029" i="35" s="1"/>
  <c r="BB1029" i="35"/>
  <c r="AZ1029" i="35"/>
  <c r="BD1028" i="35"/>
  <c r="BE1028" i="35" s="1"/>
  <c r="BB1028" i="35"/>
  <c r="AZ1028" i="35"/>
  <c r="BD1027" i="35"/>
  <c r="BE1027" i="35" s="1"/>
  <c r="BB1027" i="35"/>
  <c r="AZ1027" i="35"/>
  <c r="BD1026" i="35"/>
  <c r="BE1026" i="35" s="1"/>
  <c r="BB1026" i="35"/>
  <c r="AZ1026" i="35"/>
  <c r="BD1025" i="35"/>
  <c r="BE1025" i="35" s="1"/>
  <c r="BB1025" i="35"/>
  <c r="AZ1025" i="35"/>
  <c r="BD1024" i="35"/>
  <c r="BE1024" i="35" s="1"/>
  <c r="BB1024" i="35"/>
  <c r="AZ1024" i="35"/>
  <c r="BD1023" i="35"/>
  <c r="BE1023" i="35" s="1"/>
  <c r="BB1023" i="35"/>
  <c r="AZ1023" i="35"/>
  <c r="BD1022" i="35"/>
  <c r="BE1022" i="35" s="1"/>
  <c r="BB1022" i="35"/>
  <c r="AZ1022" i="35"/>
  <c r="BD1021" i="35"/>
  <c r="BE1021" i="35" s="1"/>
  <c r="BB1021" i="35"/>
  <c r="AZ1021" i="35"/>
  <c r="BD1020" i="35"/>
  <c r="BE1020" i="35" s="1"/>
  <c r="BB1020" i="35"/>
  <c r="AZ1020" i="35"/>
  <c r="BD1019" i="35"/>
  <c r="BE1019" i="35" s="1"/>
  <c r="BB1019" i="35"/>
  <c r="AZ1019" i="35"/>
  <c r="BD1018" i="35"/>
  <c r="BE1018" i="35" s="1"/>
  <c r="BB1018" i="35"/>
  <c r="AZ1018" i="35"/>
  <c r="BD1017" i="35"/>
  <c r="BE1017" i="35" s="1"/>
  <c r="BB1017" i="35"/>
  <c r="AZ1017" i="35"/>
  <c r="BD1016" i="35"/>
  <c r="BE1016" i="35" s="1"/>
  <c r="BB1016" i="35"/>
  <c r="AZ1016" i="35"/>
  <c r="BD1015" i="35"/>
  <c r="BE1015" i="35" s="1"/>
  <c r="BB1015" i="35"/>
  <c r="AZ1015" i="35"/>
  <c r="BD1014" i="35"/>
  <c r="BE1014" i="35" s="1"/>
  <c r="BB1014" i="35"/>
  <c r="AZ1014" i="35"/>
  <c r="BD1013" i="35"/>
  <c r="BE1013" i="35" s="1"/>
  <c r="BB1013" i="35"/>
  <c r="AZ1013" i="35"/>
  <c r="BD1012" i="35"/>
  <c r="BE1012" i="35" s="1"/>
  <c r="BB1012" i="35"/>
  <c r="AZ1012" i="35"/>
  <c r="BD1011" i="35"/>
  <c r="BE1011" i="35" s="1"/>
  <c r="BB1011" i="35"/>
  <c r="AZ1011" i="35"/>
  <c r="BD1010" i="35"/>
  <c r="BE1010" i="35" s="1"/>
  <c r="BB1010" i="35"/>
  <c r="AZ1010" i="35"/>
  <c r="BD1009" i="35"/>
  <c r="BE1009" i="35" s="1"/>
  <c r="BB1009" i="35"/>
  <c r="AZ1009" i="35"/>
  <c r="BD1008" i="35"/>
  <c r="BE1008" i="35" s="1"/>
  <c r="BB1008" i="35"/>
  <c r="AZ1008" i="35"/>
  <c r="BD1007" i="35"/>
  <c r="BE1007" i="35" s="1"/>
  <c r="BB1007" i="35"/>
  <c r="AZ1007" i="35"/>
  <c r="BD1006" i="35"/>
  <c r="BE1006" i="35" s="1"/>
  <c r="BB1006" i="35"/>
  <c r="AZ1006" i="35"/>
  <c r="BD1005" i="35"/>
  <c r="BE1005" i="35" s="1"/>
  <c r="BB1005" i="35"/>
  <c r="AZ1005" i="35"/>
  <c r="BD1004" i="35"/>
  <c r="BE1004" i="35" s="1"/>
  <c r="BB1004" i="35"/>
  <c r="AZ1004" i="35"/>
  <c r="BD1003" i="35"/>
  <c r="BE1003" i="35" s="1"/>
  <c r="BB1003" i="35"/>
  <c r="AZ1003" i="35"/>
  <c r="BD1002" i="35"/>
  <c r="BE1002" i="35" s="1"/>
  <c r="BB1002" i="35"/>
  <c r="AZ1002" i="35"/>
  <c r="BD1001" i="35"/>
  <c r="BE1001" i="35" s="1"/>
  <c r="BB1001" i="35"/>
  <c r="AZ1001" i="35"/>
  <c r="BD1000" i="35"/>
  <c r="BE1000" i="35" s="1"/>
  <c r="BB1000" i="35"/>
  <c r="AZ1000" i="35"/>
  <c r="BD999" i="35"/>
  <c r="BE999" i="35" s="1"/>
  <c r="BB999" i="35"/>
  <c r="AZ999" i="35"/>
  <c r="BD998" i="35"/>
  <c r="BE998" i="35" s="1"/>
  <c r="BB998" i="35"/>
  <c r="AZ998" i="35"/>
  <c r="BD997" i="35"/>
  <c r="BE997" i="35" s="1"/>
  <c r="BB997" i="35"/>
  <c r="AZ997" i="35"/>
  <c r="BD996" i="35"/>
  <c r="BE996" i="35" s="1"/>
  <c r="BB996" i="35"/>
  <c r="AZ996" i="35"/>
  <c r="BD995" i="35"/>
  <c r="BE995" i="35" s="1"/>
  <c r="BB995" i="35"/>
  <c r="AZ995" i="35"/>
  <c r="BD994" i="35"/>
  <c r="BE994" i="35" s="1"/>
  <c r="BB994" i="35"/>
  <c r="AZ994" i="35"/>
  <c r="BD993" i="35"/>
  <c r="BE993" i="35" s="1"/>
  <c r="BB993" i="35"/>
  <c r="AZ993" i="35"/>
  <c r="BD992" i="35"/>
  <c r="BE992" i="35" s="1"/>
  <c r="BB992" i="35"/>
  <c r="AZ992" i="35"/>
  <c r="BD991" i="35"/>
  <c r="BE991" i="35" s="1"/>
  <c r="BB991" i="35"/>
  <c r="AZ991" i="35"/>
  <c r="BD990" i="35"/>
  <c r="BE990" i="35" s="1"/>
  <c r="BB990" i="35"/>
  <c r="AZ990" i="35"/>
  <c r="BD989" i="35"/>
  <c r="BE989" i="35" s="1"/>
  <c r="BB989" i="35"/>
  <c r="AZ989" i="35"/>
  <c r="BD988" i="35"/>
  <c r="BE988" i="35" s="1"/>
  <c r="BB988" i="35"/>
  <c r="AZ988" i="35"/>
  <c r="BD987" i="35"/>
  <c r="BE987" i="35" s="1"/>
  <c r="BB987" i="35"/>
  <c r="AZ987" i="35"/>
  <c r="BD986" i="35"/>
  <c r="BE986" i="35" s="1"/>
  <c r="BB986" i="35"/>
  <c r="AZ986" i="35"/>
  <c r="BD985" i="35"/>
  <c r="BE985" i="35" s="1"/>
  <c r="BB985" i="35"/>
  <c r="AZ985" i="35"/>
  <c r="BD984" i="35"/>
  <c r="BE984" i="35" s="1"/>
  <c r="BB984" i="35"/>
  <c r="AZ984" i="35"/>
  <c r="BD983" i="35"/>
  <c r="BE983" i="35" s="1"/>
  <c r="BB983" i="35"/>
  <c r="AZ983" i="35"/>
  <c r="BD982" i="35"/>
  <c r="BE982" i="35" s="1"/>
  <c r="BB982" i="35"/>
  <c r="AZ982" i="35"/>
  <c r="BD981" i="35"/>
  <c r="BE981" i="35" s="1"/>
  <c r="BB981" i="35"/>
  <c r="AZ981" i="35"/>
  <c r="BD980" i="35"/>
  <c r="BE980" i="35" s="1"/>
  <c r="BB980" i="35"/>
  <c r="AZ980" i="35"/>
  <c r="BD979" i="35"/>
  <c r="BE979" i="35" s="1"/>
  <c r="BB979" i="35"/>
  <c r="AZ979" i="35"/>
  <c r="BD978" i="35"/>
  <c r="BE978" i="35" s="1"/>
  <c r="BB978" i="35"/>
  <c r="AZ978" i="35"/>
  <c r="BD977" i="35"/>
  <c r="BE977" i="35" s="1"/>
  <c r="BB977" i="35"/>
  <c r="AZ977" i="35"/>
  <c r="BD976" i="35"/>
  <c r="BE976" i="35" s="1"/>
  <c r="BB976" i="35"/>
  <c r="AZ976" i="35"/>
  <c r="BD975" i="35"/>
  <c r="BE975" i="35" s="1"/>
  <c r="BB975" i="35"/>
  <c r="AZ975" i="35"/>
  <c r="BD974" i="35"/>
  <c r="BE974" i="35" s="1"/>
  <c r="BB974" i="35"/>
  <c r="AZ974" i="35"/>
  <c r="BD973" i="35"/>
  <c r="BE973" i="35" s="1"/>
  <c r="BB973" i="35"/>
  <c r="AZ973" i="35"/>
  <c r="BD972" i="35"/>
  <c r="BE972" i="35" s="1"/>
  <c r="BB972" i="35"/>
  <c r="AZ972" i="35"/>
  <c r="BD971" i="35"/>
  <c r="BE971" i="35" s="1"/>
  <c r="BB971" i="35"/>
  <c r="AZ971" i="35"/>
  <c r="BD970" i="35"/>
  <c r="BE970" i="35" s="1"/>
  <c r="BB970" i="35"/>
  <c r="AZ970" i="35"/>
  <c r="BD969" i="35"/>
  <c r="BE969" i="35" s="1"/>
  <c r="BB969" i="35"/>
  <c r="AZ969" i="35"/>
  <c r="BD968" i="35"/>
  <c r="BE968" i="35" s="1"/>
  <c r="BB968" i="35"/>
  <c r="AZ968" i="35"/>
  <c r="BD967" i="35"/>
  <c r="BE967" i="35" s="1"/>
  <c r="BB967" i="35"/>
  <c r="AZ967" i="35"/>
  <c r="BD966" i="35"/>
  <c r="BE966" i="35" s="1"/>
  <c r="BB966" i="35"/>
  <c r="AZ966" i="35"/>
  <c r="BD965" i="35"/>
  <c r="BE965" i="35" s="1"/>
  <c r="BB965" i="35"/>
  <c r="AZ965" i="35"/>
  <c r="BD964" i="35"/>
  <c r="BE964" i="35" s="1"/>
  <c r="BB964" i="35"/>
  <c r="AZ964" i="35"/>
  <c r="BD963" i="35"/>
  <c r="BE963" i="35" s="1"/>
  <c r="BB963" i="35"/>
  <c r="AZ963" i="35"/>
  <c r="BD962" i="35"/>
  <c r="BE962" i="35" s="1"/>
  <c r="BB962" i="35"/>
  <c r="AZ962" i="35"/>
  <c r="BD961" i="35"/>
  <c r="BE961" i="35" s="1"/>
  <c r="BB961" i="35"/>
  <c r="AZ961" i="35"/>
  <c r="BD960" i="35"/>
  <c r="BE960" i="35" s="1"/>
  <c r="BB960" i="35"/>
  <c r="AZ960" i="35"/>
  <c r="BD959" i="35"/>
  <c r="BE959" i="35" s="1"/>
  <c r="BB959" i="35"/>
  <c r="AZ959" i="35"/>
  <c r="BD958" i="35"/>
  <c r="BE958" i="35" s="1"/>
  <c r="BB958" i="35"/>
  <c r="AZ958" i="35"/>
  <c r="BD957" i="35"/>
  <c r="BE957" i="35" s="1"/>
  <c r="BB957" i="35"/>
  <c r="AZ957" i="35"/>
  <c r="BD956" i="35"/>
  <c r="BE956" i="35" s="1"/>
  <c r="BB956" i="35"/>
  <c r="AZ956" i="35"/>
  <c r="BD955" i="35"/>
  <c r="BE955" i="35" s="1"/>
  <c r="BB955" i="35"/>
  <c r="AZ955" i="35"/>
  <c r="BD954" i="35"/>
  <c r="BE954" i="35" s="1"/>
  <c r="BB954" i="35"/>
  <c r="AZ954" i="35"/>
  <c r="BD953" i="35"/>
  <c r="BE953" i="35" s="1"/>
  <c r="BB953" i="35"/>
  <c r="AZ953" i="35"/>
  <c r="BD952" i="35"/>
  <c r="BE952" i="35" s="1"/>
  <c r="BB952" i="35"/>
  <c r="AZ952" i="35"/>
  <c r="BD951" i="35"/>
  <c r="BE951" i="35" s="1"/>
  <c r="BB951" i="35"/>
  <c r="AZ951" i="35"/>
  <c r="BD950" i="35"/>
  <c r="BE950" i="35" s="1"/>
  <c r="BB950" i="35"/>
  <c r="AZ950" i="35"/>
  <c r="BD949" i="35"/>
  <c r="BE949" i="35" s="1"/>
  <c r="BB949" i="35"/>
  <c r="AZ949" i="35"/>
  <c r="BD948" i="35"/>
  <c r="BE948" i="35" s="1"/>
  <c r="BB948" i="35"/>
  <c r="AZ948" i="35"/>
  <c r="BD947" i="35"/>
  <c r="BE947" i="35" s="1"/>
  <c r="BB947" i="35"/>
  <c r="AZ947" i="35"/>
  <c r="BD946" i="35"/>
  <c r="BE946" i="35" s="1"/>
  <c r="BB946" i="35"/>
  <c r="AZ946" i="35"/>
  <c r="BD945" i="35"/>
  <c r="BE945" i="35" s="1"/>
  <c r="BB945" i="35"/>
  <c r="AZ945" i="35"/>
  <c r="BD944" i="35"/>
  <c r="BE944" i="35" s="1"/>
  <c r="BB944" i="35"/>
  <c r="AZ944" i="35"/>
  <c r="BD943" i="35"/>
  <c r="BE943" i="35" s="1"/>
  <c r="BB943" i="35"/>
  <c r="AZ943" i="35"/>
  <c r="BD942" i="35"/>
  <c r="BE942" i="35" s="1"/>
  <c r="BB942" i="35"/>
  <c r="AZ942" i="35"/>
  <c r="BD941" i="35"/>
  <c r="BE941" i="35" s="1"/>
  <c r="BB941" i="35"/>
  <c r="AZ941" i="35"/>
  <c r="BD940" i="35"/>
  <c r="BE940" i="35" s="1"/>
  <c r="BB940" i="35"/>
  <c r="AZ940" i="35"/>
  <c r="BD939" i="35"/>
  <c r="BE939" i="35" s="1"/>
  <c r="BB939" i="35"/>
  <c r="AZ939" i="35"/>
  <c r="BD938" i="35"/>
  <c r="BE938" i="35" s="1"/>
  <c r="BB938" i="35"/>
  <c r="AZ938" i="35"/>
  <c r="BD937" i="35"/>
  <c r="BE937" i="35" s="1"/>
  <c r="BB937" i="35"/>
  <c r="AZ937" i="35"/>
  <c r="BD936" i="35"/>
  <c r="BE936" i="35" s="1"/>
  <c r="BB936" i="35"/>
  <c r="AZ936" i="35"/>
  <c r="BD935" i="35"/>
  <c r="BE935" i="35" s="1"/>
  <c r="BB935" i="35"/>
  <c r="AZ935" i="35"/>
  <c r="BD934" i="35"/>
  <c r="BE934" i="35" s="1"/>
  <c r="BB934" i="35"/>
  <c r="AZ934" i="35"/>
  <c r="BD933" i="35"/>
  <c r="BE933" i="35" s="1"/>
  <c r="BB933" i="35"/>
  <c r="AZ933" i="35"/>
  <c r="BD932" i="35"/>
  <c r="BE932" i="35" s="1"/>
  <c r="BB932" i="35"/>
  <c r="AZ932" i="35"/>
  <c r="BD931" i="35"/>
  <c r="BE931" i="35" s="1"/>
  <c r="BB931" i="35"/>
  <c r="AZ931" i="35"/>
  <c r="BD930" i="35"/>
  <c r="BE930" i="35" s="1"/>
  <c r="BB930" i="35"/>
  <c r="AZ930" i="35"/>
  <c r="BD929" i="35"/>
  <c r="BE929" i="35" s="1"/>
  <c r="BB929" i="35"/>
  <c r="AZ929" i="35"/>
  <c r="BD928" i="35"/>
  <c r="BE928" i="35" s="1"/>
  <c r="BB928" i="35"/>
  <c r="AZ928" i="35"/>
  <c r="BD927" i="35"/>
  <c r="BE927" i="35" s="1"/>
  <c r="BB927" i="35"/>
  <c r="AZ927" i="35"/>
  <c r="BD926" i="35"/>
  <c r="BE926" i="35" s="1"/>
  <c r="BB926" i="35"/>
  <c r="AZ926" i="35"/>
  <c r="BD925" i="35"/>
  <c r="BE925" i="35" s="1"/>
  <c r="BB925" i="35"/>
  <c r="AZ925" i="35"/>
  <c r="BD924" i="35"/>
  <c r="BE924" i="35" s="1"/>
  <c r="BB924" i="35"/>
  <c r="AZ924" i="35"/>
  <c r="BD923" i="35"/>
  <c r="BE923" i="35" s="1"/>
  <c r="BB923" i="35"/>
  <c r="AZ923" i="35"/>
  <c r="BD922" i="35"/>
  <c r="BE922" i="35" s="1"/>
  <c r="BB922" i="35"/>
  <c r="AZ922" i="35"/>
  <c r="BD921" i="35"/>
  <c r="BE921" i="35" s="1"/>
  <c r="BB921" i="35"/>
  <c r="AZ921" i="35"/>
  <c r="BD920" i="35"/>
  <c r="BE920" i="35" s="1"/>
  <c r="BB920" i="35"/>
  <c r="AZ920" i="35"/>
  <c r="BD919" i="35"/>
  <c r="BE919" i="35" s="1"/>
  <c r="BB919" i="35"/>
  <c r="AZ919" i="35"/>
  <c r="BD918" i="35"/>
  <c r="BE918" i="35" s="1"/>
  <c r="BB918" i="35"/>
  <c r="AZ918" i="35"/>
  <c r="BD917" i="35"/>
  <c r="BE917" i="35" s="1"/>
  <c r="BB917" i="35"/>
  <c r="AZ917" i="35"/>
  <c r="BD916" i="35"/>
  <c r="BE916" i="35" s="1"/>
  <c r="BB916" i="35"/>
  <c r="AZ916" i="35"/>
  <c r="BD915" i="35"/>
  <c r="BE915" i="35" s="1"/>
  <c r="BB915" i="35"/>
  <c r="AZ915" i="35"/>
  <c r="BD914" i="35"/>
  <c r="BE914" i="35" s="1"/>
  <c r="BB914" i="35"/>
  <c r="AZ914" i="35"/>
  <c r="BD913" i="35"/>
  <c r="BE913" i="35" s="1"/>
  <c r="BB913" i="35"/>
  <c r="AZ913" i="35"/>
  <c r="BD912" i="35"/>
  <c r="BE912" i="35" s="1"/>
  <c r="BB912" i="35"/>
  <c r="AZ912" i="35"/>
  <c r="BD911" i="35"/>
  <c r="BE911" i="35" s="1"/>
  <c r="BB911" i="35"/>
  <c r="AZ911" i="35"/>
  <c r="BD910" i="35"/>
  <c r="BE910" i="35" s="1"/>
  <c r="BB910" i="35"/>
  <c r="AZ910" i="35"/>
  <c r="BD909" i="35"/>
  <c r="BE909" i="35" s="1"/>
  <c r="BB909" i="35"/>
  <c r="AZ909" i="35"/>
  <c r="BD908" i="35"/>
  <c r="BE908" i="35" s="1"/>
  <c r="BB908" i="35"/>
  <c r="AZ908" i="35"/>
  <c r="BD907" i="35"/>
  <c r="BE907" i="35" s="1"/>
  <c r="BB907" i="35"/>
  <c r="AZ907" i="35"/>
  <c r="BD906" i="35"/>
  <c r="BE906" i="35" s="1"/>
  <c r="BB906" i="35"/>
  <c r="AZ906" i="35"/>
  <c r="BD905" i="35"/>
  <c r="BE905" i="35" s="1"/>
  <c r="BB905" i="35"/>
  <c r="AZ905" i="35"/>
  <c r="BD904" i="35"/>
  <c r="BE904" i="35" s="1"/>
  <c r="BB904" i="35"/>
  <c r="AZ904" i="35"/>
  <c r="BD903" i="35"/>
  <c r="BE903" i="35" s="1"/>
  <c r="BB903" i="35"/>
  <c r="AZ903" i="35"/>
  <c r="BD902" i="35"/>
  <c r="BE902" i="35" s="1"/>
  <c r="BB902" i="35"/>
  <c r="AZ902" i="35"/>
  <c r="BD901" i="35"/>
  <c r="BE901" i="35" s="1"/>
  <c r="BB901" i="35"/>
  <c r="AZ901" i="35"/>
  <c r="BD900" i="35"/>
  <c r="BE900" i="35" s="1"/>
  <c r="BB900" i="35"/>
  <c r="AZ900" i="35"/>
  <c r="BD899" i="35"/>
  <c r="BE899" i="35" s="1"/>
  <c r="BB899" i="35"/>
  <c r="AZ899" i="35"/>
  <c r="BD898" i="35"/>
  <c r="BE898" i="35" s="1"/>
  <c r="BB898" i="35"/>
  <c r="AZ898" i="35"/>
  <c r="BD897" i="35"/>
  <c r="BE897" i="35" s="1"/>
  <c r="BB897" i="35"/>
  <c r="AZ897" i="35"/>
  <c r="BD896" i="35"/>
  <c r="BE896" i="35" s="1"/>
  <c r="BB896" i="35"/>
  <c r="AZ896" i="35"/>
  <c r="BD895" i="35"/>
  <c r="BE895" i="35" s="1"/>
  <c r="BB895" i="35"/>
  <c r="AZ895" i="35"/>
  <c r="BD894" i="35"/>
  <c r="BE894" i="35" s="1"/>
  <c r="BB894" i="35"/>
  <c r="AZ894" i="35"/>
  <c r="BD893" i="35"/>
  <c r="BE893" i="35" s="1"/>
  <c r="BB893" i="35"/>
  <c r="AZ893" i="35"/>
  <c r="BD892" i="35"/>
  <c r="BE892" i="35" s="1"/>
  <c r="BB892" i="35"/>
  <c r="AZ892" i="35"/>
  <c r="BD891" i="35"/>
  <c r="BE891" i="35" s="1"/>
  <c r="BB891" i="35"/>
  <c r="AZ891" i="35"/>
  <c r="BD890" i="35"/>
  <c r="BE890" i="35" s="1"/>
  <c r="BB890" i="35"/>
  <c r="AZ890" i="35"/>
  <c r="BD889" i="35"/>
  <c r="BE889" i="35" s="1"/>
  <c r="BB889" i="35"/>
  <c r="AZ889" i="35"/>
  <c r="BD888" i="35"/>
  <c r="BE888" i="35" s="1"/>
  <c r="BB888" i="35"/>
  <c r="AZ888" i="35"/>
  <c r="BD887" i="35"/>
  <c r="BE887" i="35" s="1"/>
  <c r="BB887" i="35"/>
  <c r="AZ887" i="35"/>
  <c r="BD886" i="35"/>
  <c r="BE886" i="35" s="1"/>
  <c r="BB886" i="35"/>
  <c r="AZ886" i="35"/>
  <c r="BD885" i="35"/>
  <c r="BE885" i="35" s="1"/>
  <c r="BB885" i="35"/>
  <c r="AZ885" i="35"/>
  <c r="BD884" i="35"/>
  <c r="BE884" i="35" s="1"/>
  <c r="BB884" i="35"/>
  <c r="AZ884" i="35"/>
  <c r="BD883" i="35"/>
  <c r="BE883" i="35" s="1"/>
  <c r="BB883" i="35"/>
  <c r="AZ883" i="35"/>
  <c r="BD882" i="35"/>
  <c r="BE882" i="35" s="1"/>
  <c r="BB882" i="35"/>
  <c r="AZ882" i="35"/>
  <c r="BD881" i="35"/>
  <c r="BE881" i="35" s="1"/>
  <c r="BB881" i="35"/>
  <c r="AZ881" i="35"/>
  <c r="BD880" i="35"/>
  <c r="BE880" i="35" s="1"/>
  <c r="BB880" i="35"/>
  <c r="AZ880" i="35"/>
  <c r="BD879" i="35"/>
  <c r="BE879" i="35" s="1"/>
  <c r="BB879" i="35"/>
  <c r="AZ879" i="35"/>
  <c r="BD878" i="35"/>
  <c r="BE878" i="35" s="1"/>
  <c r="BB878" i="35"/>
  <c r="AZ878" i="35"/>
  <c r="BD877" i="35"/>
  <c r="BE877" i="35" s="1"/>
  <c r="BB877" i="35"/>
  <c r="AZ877" i="35"/>
  <c r="BD876" i="35"/>
  <c r="BE876" i="35" s="1"/>
  <c r="BB876" i="35"/>
  <c r="AZ876" i="35"/>
  <c r="BD875" i="35"/>
  <c r="BE875" i="35" s="1"/>
  <c r="BB875" i="35"/>
  <c r="AZ875" i="35"/>
  <c r="BD874" i="35"/>
  <c r="BE874" i="35" s="1"/>
  <c r="BB874" i="35"/>
  <c r="AZ874" i="35"/>
  <c r="BD873" i="35"/>
  <c r="BE873" i="35" s="1"/>
  <c r="BB873" i="35"/>
  <c r="AZ873" i="35"/>
  <c r="BD872" i="35"/>
  <c r="BE872" i="35" s="1"/>
  <c r="BB872" i="35"/>
  <c r="AZ872" i="35"/>
  <c r="BD871" i="35"/>
  <c r="BE871" i="35" s="1"/>
  <c r="BB871" i="35"/>
  <c r="AZ871" i="35"/>
  <c r="BD870" i="35"/>
  <c r="BE870" i="35" s="1"/>
  <c r="BB870" i="35"/>
  <c r="AZ870" i="35"/>
  <c r="BD869" i="35"/>
  <c r="BE869" i="35" s="1"/>
  <c r="BB869" i="35"/>
  <c r="AZ869" i="35"/>
  <c r="BD868" i="35"/>
  <c r="BE868" i="35" s="1"/>
  <c r="BB868" i="35"/>
  <c r="AZ868" i="35"/>
  <c r="BD867" i="35"/>
  <c r="BE867" i="35" s="1"/>
  <c r="BB867" i="35"/>
  <c r="AZ867" i="35"/>
  <c r="BD866" i="35"/>
  <c r="BE866" i="35" s="1"/>
  <c r="BB866" i="35"/>
  <c r="AZ866" i="35"/>
  <c r="BD865" i="35"/>
  <c r="BE865" i="35" s="1"/>
  <c r="BB865" i="35"/>
  <c r="AZ865" i="35"/>
  <c r="BD864" i="35"/>
  <c r="BE864" i="35" s="1"/>
  <c r="BB864" i="35"/>
  <c r="AZ864" i="35"/>
  <c r="BD863" i="35"/>
  <c r="BE863" i="35" s="1"/>
  <c r="BB863" i="35"/>
  <c r="AZ863" i="35"/>
  <c r="BD862" i="35"/>
  <c r="BE862" i="35" s="1"/>
  <c r="BB862" i="35"/>
  <c r="AZ862" i="35"/>
  <c r="BD861" i="35"/>
  <c r="BE861" i="35" s="1"/>
  <c r="BB861" i="35"/>
  <c r="AZ861" i="35"/>
  <c r="BD860" i="35"/>
  <c r="BE860" i="35" s="1"/>
  <c r="BB860" i="35"/>
  <c r="AZ860" i="35"/>
  <c r="BD859" i="35"/>
  <c r="BE859" i="35" s="1"/>
  <c r="BB859" i="35"/>
  <c r="AZ859" i="35"/>
  <c r="BD858" i="35"/>
  <c r="BE858" i="35" s="1"/>
  <c r="BB858" i="35"/>
  <c r="AZ858" i="35"/>
  <c r="BD857" i="35"/>
  <c r="BE857" i="35" s="1"/>
  <c r="BB857" i="35"/>
  <c r="AZ857" i="35"/>
  <c r="BD856" i="35"/>
  <c r="BE856" i="35" s="1"/>
  <c r="BB856" i="35"/>
  <c r="AZ856" i="35"/>
  <c r="BD855" i="35"/>
  <c r="BE855" i="35" s="1"/>
  <c r="BB855" i="35"/>
  <c r="AZ855" i="35"/>
  <c r="BD854" i="35"/>
  <c r="BE854" i="35" s="1"/>
  <c r="BB854" i="35"/>
  <c r="AZ854" i="35"/>
  <c r="BD853" i="35"/>
  <c r="BE853" i="35" s="1"/>
  <c r="BB853" i="35"/>
  <c r="AZ853" i="35"/>
  <c r="BD852" i="35"/>
  <c r="BE852" i="35" s="1"/>
  <c r="BB852" i="35"/>
  <c r="AZ852" i="35"/>
  <c r="BD851" i="35"/>
  <c r="BE851" i="35" s="1"/>
  <c r="BB851" i="35"/>
  <c r="AZ851" i="35"/>
  <c r="BD850" i="35"/>
  <c r="BE850" i="35" s="1"/>
  <c r="BB850" i="35"/>
  <c r="AZ850" i="35"/>
  <c r="BD849" i="35"/>
  <c r="BE849" i="35" s="1"/>
  <c r="BB849" i="35"/>
  <c r="AZ849" i="35"/>
  <c r="BD848" i="35"/>
  <c r="BE848" i="35" s="1"/>
  <c r="BB848" i="35"/>
  <c r="AZ848" i="35"/>
  <c r="BD847" i="35"/>
  <c r="BE847" i="35" s="1"/>
  <c r="BB847" i="35"/>
  <c r="AZ847" i="35"/>
  <c r="BD846" i="35"/>
  <c r="BE846" i="35" s="1"/>
  <c r="BB846" i="35"/>
  <c r="AZ846" i="35"/>
  <c r="BD845" i="35"/>
  <c r="BE845" i="35" s="1"/>
  <c r="BB845" i="35"/>
  <c r="AZ845" i="35"/>
  <c r="BD844" i="35"/>
  <c r="BE844" i="35" s="1"/>
  <c r="BB844" i="35"/>
  <c r="AZ844" i="35"/>
  <c r="BD843" i="35"/>
  <c r="BE843" i="35" s="1"/>
  <c r="BB843" i="35"/>
  <c r="AZ843" i="35"/>
  <c r="BD842" i="35"/>
  <c r="BE842" i="35" s="1"/>
  <c r="BB842" i="35"/>
  <c r="AZ842" i="35"/>
  <c r="BD841" i="35"/>
  <c r="BE841" i="35" s="1"/>
  <c r="BB841" i="35"/>
  <c r="AZ841" i="35"/>
  <c r="BD840" i="35"/>
  <c r="BE840" i="35" s="1"/>
  <c r="BB840" i="35"/>
  <c r="AZ840" i="35"/>
  <c r="BD839" i="35"/>
  <c r="BE839" i="35" s="1"/>
  <c r="BB839" i="35"/>
  <c r="AZ839" i="35"/>
  <c r="BD838" i="35"/>
  <c r="BE838" i="35" s="1"/>
  <c r="BB838" i="35"/>
  <c r="AZ838" i="35"/>
  <c r="BD837" i="35"/>
  <c r="BE837" i="35" s="1"/>
  <c r="BB837" i="35"/>
  <c r="AZ837" i="35"/>
  <c r="BD836" i="35"/>
  <c r="BE836" i="35" s="1"/>
  <c r="BB836" i="35"/>
  <c r="AZ836" i="35"/>
  <c r="BD835" i="35"/>
  <c r="BE835" i="35" s="1"/>
  <c r="BB835" i="35"/>
  <c r="AZ835" i="35"/>
  <c r="BD834" i="35"/>
  <c r="BE834" i="35" s="1"/>
  <c r="BB834" i="35"/>
  <c r="AZ834" i="35"/>
  <c r="BD833" i="35"/>
  <c r="BE833" i="35" s="1"/>
  <c r="BB833" i="35"/>
  <c r="AZ833" i="35"/>
  <c r="BD832" i="35"/>
  <c r="BE832" i="35" s="1"/>
  <c r="BB832" i="35"/>
  <c r="AZ832" i="35"/>
  <c r="BD831" i="35"/>
  <c r="BE831" i="35" s="1"/>
  <c r="BB831" i="35"/>
  <c r="AZ831" i="35"/>
  <c r="BD830" i="35"/>
  <c r="BE830" i="35" s="1"/>
  <c r="BB830" i="35"/>
  <c r="AZ830" i="35"/>
  <c r="BD829" i="35"/>
  <c r="BE829" i="35" s="1"/>
  <c r="BB829" i="35"/>
  <c r="AZ829" i="35"/>
  <c r="BD828" i="35"/>
  <c r="BE828" i="35" s="1"/>
  <c r="BB828" i="35"/>
  <c r="AZ828" i="35"/>
  <c r="BD827" i="35"/>
  <c r="BE827" i="35" s="1"/>
  <c r="BB827" i="35"/>
  <c r="AZ827" i="35"/>
  <c r="BD826" i="35"/>
  <c r="BE826" i="35" s="1"/>
  <c r="BB826" i="35"/>
  <c r="AZ826" i="35"/>
  <c r="BD825" i="35"/>
  <c r="BE825" i="35" s="1"/>
  <c r="BB825" i="35"/>
  <c r="AZ825" i="35"/>
  <c r="BD824" i="35"/>
  <c r="BE824" i="35" s="1"/>
  <c r="BB824" i="35"/>
  <c r="AZ824" i="35"/>
  <c r="BD823" i="35"/>
  <c r="BE823" i="35" s="1"/>
  <c r="BB823" i="35"/>
  <c r="AZ823" i="35"/>
  <c r="BD822" i="35"/>
  <c r="BE822" i="35" s="1"/>
  <c r="BB822" i="35"/>
  <c r="AZ822" i="35"/>
  <c r="BD821" i="35"/>
  <c r="BE821" i="35" s="1"/>
  <c r="BB821" i="35"/>
  <c r="AZ821" i="35"/>
  <c r="BD820" i="35"/>
  <c r="BE820" i="35" s="1"/>
  <c r="BB820" i="35"/>
  <c r="AZ820" i="35"/>
  <c r="BD819" i="35"/>
  <c r="BE819" i="35" s="1"/>
  <c r="BB819" i="35"/>
  <c r="AZ819" i="35"/>
  <c r="BD818" i="35"/>
  <c r="BE818" i="35" s="1"/>
  <c r="BB818" i="35"/>
  <c r="AZ818" i="35"/>
  <c r="BD817" i="35"/>
  <c r="BE817" i="35" s="1"/>
  <c r="BB817" i="35"/>
  <c r="AZ817" i="35"/>
  <c r="BD816" i="35"/>
  <c r="BE816" i="35" s="1"/>
  <c r="BB816" i="35"/>
  <c r="AZ816" i="35"/>
  <c r="BD815" i="35"/>
  <c r="BE815" i="35" s="1"/>
  <c r="BB815" i="35"/>
  <c r="AZ815" i="35"/>
  <c r="BD814" i="35"/>
  <c r="BE814" i="35" s="1"/>
  <c r="BB814" i="35"/>
  <c r="AZ814" i="35"/>
  <c r="BD813" i="35"/>
  <c r="BE813" i="35" s="1"/>
  <c r="BB813" i="35"/>
  <c r="AZ813" i="35"/>
  <c r="BD812" i="35"/>
  <c r="BE812" i="35" s="1"/>
  <c r="BB812" i="35"/>
  <c r="AZ812" i="35"/>
  <c r="BD811" i="35"/>
  <c r="BE811" i="35" s="1"/>
  <c r="BB811" i="35"/>
  <c r="AZ811" i="35"/>
  <c r="BD810" i="35"/>
  <c r="BE810" i="35" s="1"/>
  <c r="BB810" i="35"/>
  <c r="AZ810" i="35"/>
  <c r="BD809" i="35"/>
  <c r="BE809" i="35" s="1"/>
  <c r="BB809" i="35"/>
  <c r="AZ809" i="35"/>
  <c r="BD808" i="35"/>
  <c r="BE808" i="35" s="1"/>
  <c r="BB808" i="35"/>
  <c r="AZ808" i="35"/>
  <c r="BD807" i="35"/>
  <c r="BE807" i="35" s="1"/>
  <c r="BB807" i="35"/>
  <c r="AZ807" i="35"/>
  <c r="BD806" i="35"/>
  <c r="BE806" i="35" s="1"/>
  <c r="BB806" i="35"/>
  <c r="AZ806" i="35"/>
  <c r="BD805" i="35"/>
  <c r="BE805" i="35" s="1"/>
  <c r="BB805" i="35"/>
  <c r="AZ805" i="35"/>
  <c r="BD804" i="35"/>
  <c r="BE804" i="35" s="1"/>
  <c r="BB804" i="35"/>
  <c r="AZ804" i="35"/>
  <c r="BD803" i="35"/>
  <c r="BE803" i="35" s="1"/>
  <c r="BB803" i="35"/>
  <c r="AZ803" i="35"/>
  <c r="BD802" i="35"/>
  <c r="BE802" i="35" s="1"/>
  <c r="BB802" i="35"/>
  <c r="AZ802" i="35"/>
  <c r="BD801" i="35"/>
  <c r="BE801" i="35" s="1"/>
  <c r="BB801" i="35"/>
  <c r="AZ801" i="35"/>
  <c r="BD800" i="35"/>
  <c r="BE800" i="35" s="1"/>
  <c r="BB800" i="35"/>
  <c r="AZ800" i="35"/>
  <c r="BD799" i="35"/>
  <c r="BE799" i="35" s="1"/>
  <c r="BB799" i="35"/>
  <c r="AZ799" i="35"/>
  <c r="BD798" i="35"/>
  <c r="BE798" i="35" s="1"/>
  <c r="BB798" i="35"/>
  <c r="AZ798" i="35"/>
  <c r="BD797" i="35"/>
  <c r="BE797" i="35" s="1"/>
  <c r="BB797" i="35"/>
  <c r="AZ797" i="35"/>
  <c r="BD796" i="35"/>
  <c r="BE796" i="35" s="1"/>
  <c r="BB796" i="35"/>
  <c r="AZ796" i="35"/>
  <c r="BD795" i="35"/>
  <c r="BE795" i="35" s="1"/>
  <c r="BB795" i="35"/>
  <c r="AZ795" i="35"/>
  <c r="BD794" i="35"/>
  <c r="BE794" i="35" s="1"/>
  <c r="BB794" i="35"/>
  <c r="AZ794" i="35"/>
  <c r="BD793" i="35"/>
  <c r="BE793" i="35" s="1"/>
  <c r="BB793" i="35"/>
  <c r="AZ793" i="35"/>
  <c r="BD792" i="35"/>
  <c r="BE792" i="35" s="1"/>
  <c r="BB792" i="35"/>
  <c r="AZ792" i="35"/>
  <c r="BD791" i="35"/>
  <c r="BE791" i="35" s="1"/>
  <c r="BB791" i="35"/>
  <c r="AZ791" i="35"/>
  <c r="BD790" i="35"/>
  <c r="BE790" i="35" s="1"/>
  <c r="BB790" i="35"/>
  <c r="AZ790" i="35"/>
  <c r="BD789" i="35"/>
  <c r="BE789" i="35" s="1"/>
  <c r="BB789" i="35"/>
  <c r="AZ789" i="35"/>
  <c r="BD788" i="35"/>
  <c r="BE788" i="35" s="1"/>
  <c r="BB788" i="35"/>
  <c r="AZ788" i="35"/>
  <c r="BD787" i="35"/>
  <c r="BE787" i="35" s="1"/>
  <c r="BB787" i="35"/>
  <c r="AZ787" i="35"/>
  <c r="BD786" i="35"/>
  <c r="BE786" i="35" s="1"/>
  <c r="BB786" i="35"/>
  <c r="AZ786" i="35"/>
  <c r="BD785" i="35"/>
  <c r="BE785" i="35" s="1"/>
  <c r="BB785" i="35"/>
  <c r="AZ785" i="35"/>
  <c r="BD784" i="35"/>
  <c r="BE784" i="35" s="1"/>
  <c r="BB784" i="35"/>
  <c r="AZ784" i="35"/>
  <c r="BD783" i="35"/>
  <c r="BE783" i="35" s="1"/>
  <c r="BB783" i="35"/>
  <c r="AZ783" i="35"/>
  <c r="BD782" i="35"/>
  <c r="BE782" i="35" s="1"/>
  <c r="BB782" i="35"/>
  <c r="AZ782" i="35"/>
  <c r="BD781" i="35"/>
  <c r="BE781" i="35" s="1"/>
  <c r="BB781" i="35"/>
  <c r="AZ781" i="35"/>
  <c r="BD780" i="35"/>
  <c r="BE780" i="35" s="1"/>
  <c r="BB780" i="35"/>
  <c r="AZ780" i="35"/>
  <c r="BD779" i="35"/>
  <c r="BE779" i="35" s="1"/>
  <c r="BB779" i="35"/>
  <c r="AZ779" i="35"/>
  <c r="BD778" i="35"/>
  <c r="BE778" i="35" s="1"/>
  <c r="BB778" i="35"/>
  <c r="AZ778" i="35"/>
  <c r="BD777" i="35"/>
  <c r="BE777" i="35" s="1"/>
  <c r="BB777" i="35"/>
  <c r="AZ777" i="35"/>
  <c r="BD776" i="35"/>
  <c r="BE776" i="35" s="1"/>
  <c r="BB776" i="35"/>
  <c r="AZ776" i="35"/>
  <c r="BD775" i="35"/>
  <c r="BE775" i="35" s="1"/>
  <c r="BB775" i="35"/>
  <c r="AZ775" i="35"/>
  <c r="BD774" i="35"/>
  <c r="BE774" i="35" s="1"/>
  <c r="BB774" i="35"/>
  <c r="AZ774" i="35"/>
  <c r="BD773" i="35"/>
  <c r="BE773" i="35" s="1"/>
  <c r="BB773" i="35"/>
  <c r="AZ773" i="35"/>
  <c r="BD772" i="35"/>
  <c r="BE772" i="35" s="1"/>
  <c r="BB772" i="35"/>
  <c r="AZ772" i="35"/>
  <c r="BD771" i="35"/>
  <c r="BE771" i="35" s="1"/>
  <c r="BB771" i="35"/>
  <c r="AZ771" i="35"/>
  <c r="BD770" i="35"/>
  <c r="BE770" i="35" s="1"/>
  <c r="BB770" i="35"/>
  <c r="AZ770" i="35"/>
  <c r="BD769" i="35"/>
  <c r="BE769" i="35" s="1"/>
  <c r="BB769" i="35"/>
  <c r="AZ769" i="35"/>
  <c r="BD768" i="35"/>
  <c r="BE768" i="35" s="1"/>
  <c r="BB768" i="35"/>
  <c r="AZ768" i="35"/>
  <c r="BD767" i="35"/>
  <c r="BE767" i="35" s="1"/>
  <c r="BB767" i="35"/>
  <c r="AZ767" i="35"/>
  <c r="BD766" i="35"/>
  <c r="BE766" i="35" s="1"/>
  <c r="BB766" i="35"/>
  <c r="AZ766" i="35"/>
  <c r="BD765" i="35"/>
  <c r="BE765" i="35" s="1"/>
  <c r="BB765" i="35"/>
  <c r="AZ765" i="35"/>
  <c r="BD764" i="35"/>
  <c r="BE764" i="35" s="1"/>
  <c r="BB764" i="35"/>
  <c r="AZ764" i="35"/>
  <c r="BD763" i="35"/>
  <c r="BE763" i="35" s="1"/>
  <c r="BB763" i="35"/>
  <c r="AZ763" i="35"/>
  <c r="BD762" i="35"/>
  <c r="BE762" i="35" s="1"/>
  <c r="BB762" i="35"/>
  <c r="AZ762" i="35"/>
  <c r="BD761" i="35"/>
  <c r="BE761" i="35" s="1"/>
  <c r="BB761" i="35"/>
  <c r="AZ761" i="35"/>
  <c r="BD760" i="35"/>
  <c r="BE760" i="35" s="1"/>
  <c r="BB760" i="35"/>
  <c r="AZ760" i="35"/>
  <c r="BD759" i="35"/>
  <c r="BE759" i="35" s="1"/>
  <c r="BB759" i="35"/>
  <c r="AZ759" i="35"/>
  <c r="BD758" i="35"/>
  <c r="BE758" i="35" s="1"/>
  <c r="BB758" i="35"/>
  <c r="AZ758" i="35"/>
  <c r="BD757" i="35"/>
  <c r="BE757" i="35" s="1"/>
  <c r="BB757" i="35"/>
  <c r="AZ757" i="35"/>
  <c r="BD756" i="35"/>
  <c r="BE756" i="35" s="1"/>
  <c r="BB756" i="35"/>
  <c r="AZ756" i="35"/>
  <c r="BD755" i="35"/>
  <c r="BE755" i="35" s="1"/>
  <c r="BB755" i="35"/>
  <c r="AZ755" i="35"/>
  <c r="BD754" i="35"/>
  <c r="BE754" i="35" s="1"/>
  <c r="BB754" i="35"/>
  <c r="AZ754" i="35"/>
  <c r="BD753" i="35"/>
  <c r="BE753" i="35" s="1"/>
  <c r="BB753" i="35"/>
  <c r="AZ753" i="35"/>
  <c r="BD752" i="35"/>
  <c r="BE752" i="35" s="1"/>
  <c r="BB752" i="35"/>
  <c r="AZ752" i="35"/>
  <c r="BD751" i="35"/>
  <c r="BE751" i="35" s="1"/>
  <c r="BB751" i="35"/>
  <c r="AZ751" i="35"/>
  <c r="BD750" i="35"/>
  <c r="BE750" i="35" s="1"/>
  <c r="BB750" i="35"/>
  <c r="AZ750" i="35"/>
  <c r="BD749" i="35"/>
  <c r="BE749" i="35" s="1"/>
  <c r="BB749" i="35"/>
  <c r="AZ749" i="35"/>
  <c r="BD748" i="35"/>
  <c r="BE748" i="35" s="1"/>
  <c r="BB748" i="35"/>
  <c r="AZ748" i="35"/>
  <c r="BD747" i="35"/>
  <c r="BE747" i="35" s="1"/>
  <c r="BB747" i="35"/>
  <c r="AZ747" i="35"/>
  <c r="BD746" i="35"/>
  <c r="BE746" i="35" s="1"/>
  <c r="BB746" i="35"/>
  <c r="AZ746" i="35"/>
  <c r="BD745" i="35"/>
  <c r="BE745" i="35" s="1"/>
  <c r="BB745" i="35"/>
  <c r="AZ745" i="35"/>
  <c r="BD744" i="35"/>
  <c r="BE744" i="35" s="1"/>
  <c r="BB744" i="35"/>
  <c r="AZ744" i="35"/>
  <c r="BD743" i="35"/>
  <c r="BE743" i="35" s="1"/>
  <c r="BB743" i="35"/>
  <c r="AZ743" i="35"/>
  <c r="BD742" i="35"/>
  <c r="BE742" i="35" s="1"/>
  <c r="BB742" i="35"/>
  <c r="AZ742" i="35"/>
  <c r="BD741" i="35"/>
  <c r="BE741" i="35" s="1"/>
  <c r="BB741" i="35"/>
  <c r="AZ741" i="35"/>
  <c r="BD740" i="35"/>
  <c r="BE740" i="35" s="1"/>
  <c r="BB740" i="35"/>
  <c r="AZ740" i="35"/>
  <c r="BD739" i="35"/>
  <c r="BE739" i="35" s="1"/>
  <c r="BB739" i="35"/>
  <c r="AZ739" i="35"/>
  <c r="BD738" i="35"/>
  <c r="BE738" i="35" s="1"/>
  <c r="BB738" i="35"/>
  <c r="AZ738" i="35"/>
  <c r="BD737" i="35"/>
  <c r="BE737" i="35" s="1"/>
  <c r="BB737" i="35"/>
  <c r="AZ737" i="35"/>
  <c r="BD736" i="35"/>
  <c r="BE736" i="35" s="1"/>
  <c r="BB736" i="35"/>
  <c r="AZ736" i="35"/>
  <c r="BD735" i="35"/>
  <c r="BE735" i="35" s="1"/>
  <c r="BB735" i="35"/>
  <c r="AZ735" i="35"/>
  <c r="BD734" i="35"/>
  <c r="BE734" i="35" s="1"/>
  <c r="BB734" i="35"/>
  <c r="AZ734" i="35"/>
  <c r="BD733" i="35"/>
  <c r="BE733" i="35" s="1"/>
  <c r="BB733" i="35"/>
  <c r="AZ733" i="35"/>
  <c r="BD732" i="35"/>
  <c r="BE732" i="35" s="1"/>
  <c r="BB732" i="35"/>
  <c r="AZ732" i="35"/>
  <c r="BD731" i="35"/>
  <c r="BE731" i="35" s="1"/>
  <c r="BB731" i="35"/>
  <c r="AZ731" i="35"/>
  <c r="BD730" i="35"/>
  <c r="BE730" i="35" s="1"/>
  <c r="BB730" i="35"/>
  <c r="AZ730" i="35"/>
  <c r="BD729" i="35"/>
  <c r="BE729" i="35" s="1"/>
  <c r="BB729" i="35"/>
  <c r="AZ729" i="35"/>
  <c r="BD728" i="35"/>
  <c r="BE728" i="35" s="1"/>
  <c r="BB728" i="35"/>
  <c r="AZ728" i="35"/>
  <c r="BD727" i="35"/>
  <c r="BE727" i="35" s="1"/>
  <c r="BB727" i="35"/>
  <c r="AZ727" i="35"/>
  <c r="BD726" i="35"/>
  <c r="BE726" i="35" s="1"/>
  <c r="BB726" i="35"/>
  <c r="AZ726" i="35"/>
  <c r="BD725" i="35"/>
  <c r="BE725" i="35" s="1"/>
  <c r="BB725" i="35"/>
  <c r="AZ725" i="35"/>
  <c r="BD724" i="35"/>
  <c r="BE724" i="35" s="1"/>
  <c r="BB724" i="35"/>
  <c r="AZ724" i="35"/>
  <c r="BD723" i="35"/>
  <c r="BE723" i="35" s="1"/>
  <c r="BB723" i="35"/>
  <c r="AZ723" i="35"/>
  <c r="BD722" i="35"/>
  <c r="BE722" i="35" s="1"/>
  <c r="BB722" i="35"/>
  <c r="AZ722" i="35"/>
  <c r="BD721" i="35"/>
  <c r="BE721" i="35" s="1"/>
  <c r="BB721" i="35"/>
  <c r="AZ721" i="35"/>
  <c r="BD720" i="35"/>
  <c r="BE720" i="35" s="1"/>
  <c r="BB720" i="35"/>
  <c r="AZ720" i="35"/>
  <c r="BD719" i="35"/>
  <c r="BE719" i="35" s="1"/>
  <c r="BB719" i="35"/>
  <c r="AZ719" i="35"/>
  <c r="BD718" i="35"/>
  <c r="BE718" i="35" s="1"/>
  <c r="BB718" i="35"/>
  <c r="AZ718" i="35"/>
  <c r="BD717" i="35"/>
  <c r="BE717" i="35" s="1"/>
  <c r="BB717" i="35"/>
  <c r="AZ717" i="35"/>
  <c r="BD716" i="35"/>
  <c r="BE716" i="35" s="1"/>
  <c r="BB716" i="35"/>
  <c r="AZ716" i="35"/>
  <c r="BD715" i="35"/>
  <c r="BE715" i="35" s="1"/>
  <c r="BB715" i="35"/>
  <c r="AZ715" i="35"/>
  <c r="BD714" i="35"/>
  <c r="BE714" i="35" s="1"/>
  <c r="BB714" i="35"/>
  <c r="AZ714" i="35"/>
  <c r="BD713" i="35"/>
  <c r="BE713" i="35" s="1"/>
  <c r="BB713" i="35"/>
  <c r="AZ713" i="35"/>
  <c r="BD712" i="35"/>
  <c r="BE712" i="35" s="1"/>
  <c r="BB712" i="35"/>
  <c r="AZ712" i="35"/>
  <c r="BD711" i="35"/>
  <c r="BE711" i="35" s="1"/>
  <c r="BB711" i="35"/>
  <c r="AZ711" i="35"/>
  <c r="BD710" i="35"/>
  <c r="BE710" i="35" s="1"/>
  <c r="BB710" i="35"/>
  <c r="AZ710" i="35"/>
  <c r="BD709" i="35"/>
  <c r="BE709" i="35" s="1"/>
  <c r="BB709" i="35"/>
  <c r="AZ709" i="35"/>
  <c r="BD708" i="35"/>
  <c r="BE708" i="35" s="1"/>
  <c r="BB708" i="35"/>
  <c r="AZ708" i="35"/>
  <c r="BD707" i="35"/>
  <c r="BE707" i="35" s="1"/>
  <c r="BB707" i="35"/>
  <c r="AZ707" i="35"/>
  <c r="BD706" i="35"/>
  <c r="BE706" i="35" s="1"/>
  <c r="BB706" i="35"/>
  <c r="AZ706" i="35"/>
  <c r="BD705" i="35"/>
  <c r="BE705" i="35" s="1"/>
  <c r="BB705" i="35"/>
  <c r="AZ705" i="35"/>
  <c r="BD704" i="35"/>
  <c r="BE704" i="35" s="1"/>
  <c r="BB704" i="35"/>
  <c r="AZ704" i="35"/>
  <c r="BD703" i="35"/>
  <c r="BE703" i="35" s="1"/>
  <c r="BB703" i="35"/>
  <c r="AZ703" i="35"/>
  <c r="BD702" i="35"/>
  <c r="BE702" i="35" s="1"/>
  <c r="BB702" i="35"/>
  <c r="AZ702" i="35"/>
  <c r="BD701" i="35"/>
  <c r="BE701" i="35" s="1"/>
  <c r="BB701" i="35"/>
  <c r="AZ701" i="35"/>
  <c r="BD700" i="35"/>
  <c r="BE700" i="35" s="1"/>
  <c r="BB700" i="35"/>
  <c r="AZ700" i="35"/>
  <c r="BD699" i="35"/>
  <c r="BE699" i="35" s="1"/>
  <c r="BB699" i="35"/>
  <c r="AZ699" i="35"/>
  <c r="BD698" i="35"/>
  <c r="BE698" i="35" s="1"/>
  <c r="BB698" i="35"/>
  <c r="AZ698" i="35"/>
  <c r="BD697" i="35"/>
  <c r="BE697" i="35" s="1"/>
  <c r="BB697" i="35"/>
  <c r="AZ697" i="35"/>
  <c r="BD696" i="35"/>
  <c r="BE696" i="35" s="1"/>
  <c r="BB696" i="35"/>
  <c r="AZ696" i="35"/>
  <c r="BD695" i="35"/>
  <c r="BE695" i="35" s="1"/>
  <c r="BB695" i="35"/>
  <c r="AZ695" i="35"/>
  <c r="BD694" i="35"/>
  <c r="BE694" i="35" s="1"/>
  <c r="BB694" i="35"/>
  <c r="AZ694" i="35"/>
  <c r="BD693" i="35"/>
  <c r="BE693" i="35" s="1"/>
  <c r="BB693" i="35"/>
  <c r="AZ693" i="35"/>
  <c r="BD692" i="35"/>
  <c r="BE692" i="35" s="1"/>
  <c r="BB692" i="35"/>
  <c r="AZ692" i="35"/>
  <c r="BD691" i="35"/>
  <c r="BE691" i="35" s="1"/>
  <c r="BB691" i="35"/>
  <c r="AZ691" i="35"/>
  <c r="BD690" i="35"/>
  <c r="BE690" i="35" s="1"/>
  <c r="BB690" i="35"/>
  <c r="AZ690" i="35"/>
  <c r="BD689" i="35"/>
  <c r="BE689" i="35" s="1"/>
  <c r="BB689" i="35"/>
  <c r="AZ689" i="35"/>
  <c r="BD688" i="35"/>
  <c r="BE688" i="35" s="1"/>
  <c r="BB688" i="35"/>
  <c r="AZ688" i="35"/>
  <c r="BD687" i="35"/>
  <c r="BE687" i="35" s="1"/>
  <c r="BB687" i="35"/>
  <c r="AZ687" i="35"/>
  <c r="BD686" i="35"/>
  <c r="BE686" i="35" s="1"/>
  <c r="BB686" i="35"/>
  <c r="AZ686" i="35"/>
  <c r="BD685" i="35"/>
  <c r="BE685" i="35" s="1"/>
  <c r="BB685" i="35"/>
  <c r="AZ685" i="35"/>
  <c r="BD684" i="35"/>
  <c r="BE684" i="35" s="1"/>
  <c r="BB684" i="35"/>
  <c r="AZ684" i="35"/>
  <c r="BD683" i="35"/>
  <c r="BE683" i="35" s="1"/>
  <c r="BB683" i="35"/>
  <c r="AZ683" i="35"/>
  <c r="BD682" i="35"/>
  <c r="BE682" i="35" s="1"/>
  <c r="BB682" i="35"/>
  <c r="AZ682" i="35"/>
  <c r="BD681" i="35"/>
  <c r="BE681" i="35" s="1"/>
  <c r="BB681" i="35"/>
  <c r="AZ681" i="35"/>
  <c r="BD680" i="35"/>
  <c r="BE680" i="35" s="1"/>
  <c r="BB680" i="35"/>
  <c r="AZ680" i="35"/>
  <c r="BD679" i="35"/>
  <c r="BE679" i="35" s="1"/>
  <c r="BB679" i="35"/>
  <c r="AZ679" i="35"/>
  <c r="BD678" i="35"/>
  <c r="BE678" i="35" s="1"/>
  <c r="BB678" i="35"/>
  <c r="AZ678" i="35"/>
  <c r="BD677" i="35"/>
  <c r="BE677" i="35" s="1"/>
  <c r="BB677" i="35"/>
  <c r="AZ677" i="35"/>
  <c r="BD676" i="35"/>
  <c r="BE676" i="35" s="1"/>
  <c r="BB676" i="35"/>
  <c r="AZ676" i="35"/>
  <c r="BD675" i="35"/>
  <c r="BE675" i="35" s="1"/>
  <c r="BB675" i="35"/>
  <c r="AZ675" i="35"/>
  <c r="BD674" i="35"/>
  <c r="BE674" i="35" s="1"/>
  <c r="BB674" i="35"/>
  <c r="AZ674" i="35"/>
  <c r="BD673" i="35"/>
  <c r="BE673" i="35" s="1"/>
  <c r="BB673" i="35"/>
  <c r="AZ673" i="35"/>
  <c r="BD672" i="35"/>
  <c r="BE672" i="35" s="1"/>
  <c r="BB672" i="35"/>
  <c r="AZ672" i="35"/>
  <c r="BD671" i="35"/>
  <c r="BE671" i="35" s="1"/>
  <c r="BB671" i="35"/>
  <c r="AZ671" i="35"/>
  <c r="BD670" i="35"/>
  <c r="BE670" i="35" s="1"/>
  <c r="BB670" i="35"/>
  <c r="AZ670" i="35"/>
  <c r="BD669" i="35"/>
  <c r="BE669" i="35" s="1"/>
  <c r="BB669" i="35"/>
  <c r="AZ669" i="35"/>
  <c r="BD668" i="35"/>
  <c r="BE668" i="35" s="1"/>
  <c r="BB668" i="35"/>
  <c r="AZ668" i="35"/>
  <c r="BD667" i="35"/>
  <c r="BE667" i="35" s="1"/>
  <c r="BB667" i="35"/>
  <c r="AZ667" i="35"/>
  <c r="BD666" i="35"/>
  <c r="BE666" i="35" s="1"/>
  <c r="BB666" i="35"/>
  <c r="AZ666" i="35"/>
  <c r="BD665" i="35"/>
  <c r="BE665" i="35" s="1"/>
  <c r="BB665" i="35"/>
  <c r="AZ665" i="35"/>
  <c r="BD664" i="35"/>
  <c r="BE664" i="35" s="1"/>
  <c r="BB664" i="35"/>
  <c r="AZ664" i="35"/>
  <c r="BD663" i="35"/>
  <c r="BE663" i="35" s="1"/>
  <c r="BB663" i="35"/>
  <c r="AZ663" i="35"/>
  <c r="BD662" i="35"/>
  <c r="BE662" i="35" s="1"/>
  <c r="BB662" i="35"/>
  <c r="AZ662" i="35"/>
  <c r="BD661" i="35"/>
  <c r="BE661" i="35" s="1"/>
  <c r="BB661" i="35"/>
  <c r="AZ661" i="35"/>
  <c r="BD660" i="35"/>
  <c r="BE660" i="35" s="1"/>
  <c r="BB660" i="35"/>
  <c r="AZ660" i="35"/>
  <c r="BD659" i="35"/>
  <c r="BE659" i="35" s="1"/>
  <c r="BB659" i="35"/>
  <c r="AZ659" i="35"/>
  <c r="BD658" i="35"/>
  <c r="BE658" i="35" s="1"/>
  <c r="BB658" i="35"/>
  <c r="AZ658" i="35"/>
  <c r="BD657" i="35"/>
  <c r="BE657" i="35" s="1"/>
  <c r="BB657" i="35"/>
  <c r="AZ657" i="35"/>
  <c r="BD656" i="35"/>
  <c r="BE656" i="35" s="1"/>
  <c r="BB656" i="35"/>
  <c r="AZ656" i="35"/>
  <c r="BD655" i="35"/>
  <c r="BE655" i="35" s="1"/>
  <c r="BB655" i="35"/>
  <c r="AZ655" i="35"/>
  <c r="BD654" i="35"/>
  <c r="BE654" i="35" s="1"/>
  <c r="BB654" i="35"/>
  <c r="AZ654" i="35"/>
  <c r="BD653" i="35"/>
  <c r="BE653" i="35" s="1"/>
  <c r="BB653" i="35"/>
  <c r="AZ653" i="35"/>
  <c r="BD652" i="35"/>
  <c r="BE652" i="35" s="1"/>
  <c r="BB652" i="35"/>
  <c r="AZ652" i="35"/>
  <c r="BD651" i="35"/>
  <c r="BE651" i="35" s="1"/>
  <c r="BB651" i="35"/>
  <c r="AZ651" i="35"/>
  <c r="BD650" i="35"/>
  <c r="BE650" i="35" s="1"/>
  <c r="BB650" i="35"/>
  <c r="AZ650" i="35"/>
  <c r="BD649" i="35"/>
  <c r="BE649" i="35" s="1"/>
  <c r="BB649" i="35"/>
  <c r="AZ649" i="35"/>
  <c r="BD648" i="35"/>
  <c r="BE648" i="35" s="1"/>
  <c r="BB648" i="35"/>
  <c r="AZ648" i="35"/>
  <c r="BD647" i="35"/>
  <c r="BE647" i="35" s="1"/>
  <c r="BB647" i="35"/>
  <c r="AZ647" i="35"/>
  <c r="BD646" i="35"/>
  <c r="BE646" i="35" s="1"/>
  <c r="BB646" i="35"/>
  <c r="AZ646" i="35"/>
  <c r="BD645" i="35"/>
  <c r="BE645" i="35" s="1"/>
  <c r="BB645" i="35"/>
  <c r="AZ645" i="35"/>
  <c r="BD644" i="35"/>
  <c r="BE644" i="35" s="1"/>
  <c r="BB644" i="35"/>
  <c r="AZ644" i="35"/>
  <c r="BD643" i="35"/>
  <c r="BE643" i="35" s="1"/>
  <c r="BB643" i="35"/>
  <c r="AZ643" i="35"/>
  <c r="BD642" i="35"/>
  <c r="BE642" i="35" s="1"/>
  <c r="BB642" i="35"/>
  <c r="AZ642" i="35"/>
  <c r="BD641" i="35"/>
  <c r="BE641" i="35" s="1"/>
  <c r="BB641" i="35"/>
  <c r="AZ641" i="35"/>
  <c r="BD640" i="35"/>
  <c r="BE640" i="35" s="1"/>
  <c r="BB640" i="35"/>
  <c r="AZ640" i="35"/>
  <c r="BD639" i="35"/>
  <c r="BE639" i="35" s="1"/>
  <c r="BB639" i="35"/>
  <c r="AZ639" i="35"/>
  <c r="BD638" i="35"/>
  <c r="BE638" i="35" s="1"/>
  <c r="BB638" i="35"/>
  <c r="AZ638" i="35"/>
  <c r="BD637" i="35"/>
  <c r="BE637" i="35" s="1"/>
  <c r="BB637" i="35"/>
  <c r="AZ637" i="35"/>
  <c r="BD636" i="35"/>
  <c r="BE636" i="35" s="1"/>
  <c r="BB636" i="35"/>
  <c r="AZ636" i="35"/>
  <c r="BD635" i="35"/>
  <c r="BE635" i="35" s="1"/>
  <c r="BB635" i="35"/>
  <c r="AZ635" i="35"/>
  <c r="BD634" i="35"/>
  <c r="BE634" i="35" s="1"/>
  <c r="BB634" i="35"/>
  <c r="AZ634" i="35"/>
  <c r="BD633" i="35"/>
  <c r="BE633" i="35" s="1"/>
  <c r="BB633" i="35"/>
  <c r="AZ633" i="35"/>
  <c r="BD632" i="35"/>
  <c r="BE632" i="35" s="1"/>
  <c r="BB632" i="35"/>
  <c r="AZ632" i="35"/>
  <c r="BD631" i="35"/>
  <c r="BE631" i="35" s="1"/>
  <c r="BB631" i="35"/>
  <c r="AZ631" i="35"/>
  <c r="BD630" i="35"/>
  <c r="BE630" i="35" s="1"/>
  <c r="BB630" i="35"/>
  <c r="AZ630" i="35"/>
  <c r="BD629" i="35"/>
  <c r="BE629" i="35" s="1"/>
  <c r="BB629" i="35"/>
  <c r="AZ629" i="35"/>
  <c r="BD628" i="35"/>
  <c r="BE628" i="35" s="1"/>
  <c r="BB628" i="35"/>
  <c r="AZ628" i="35"/>
  <c r="BD627" i="35"/>
  <c r="BE627" i="35" s="1"/>
  <c r="BB627" i="35"/>
  <c r="AZ627" i="35"/>
  <c r="BD626" i="35"/>
  <c r="BE626" i="35" s="1"/>
  <c r="BB626" i="35"/>
  <c r="AZ626" i="35"/>
  <c r="BD625" i="35"/>
  <c r="BE625" i="35" s="1"/>
  <c r="BB625" i="35"/>
  <c r="AZ625" i="35"/>
  <c r="BD624" i="35"/>
  <c r="BE624" i="35" s="1"/>
  <c r="BB624" i="35"/>
  <c r="AZ624" i="35"/>
  <c r="BD623" i="35"/>
  <c r="BE623" i="35" s="1"/>
  <c r="BB623" i="35"/>
  <c r="AZ623" i="35"/>
  <c r="BD622" i="35"/>
  <c r="BE622" i="35" s="1"/>
  <c r="BB622" i="35"/>
  <c r="AZ622" i="35"/>
  <c r="BD621" i="35"/>
  <c r="BE621" i="35" s="1"/>
  <c r="BB621" i="35"/>
  <c r="AZ621" i="35"/>
  <c r="BD620" i="35"/>
  <c r="BE620" i="35" s="1"/>
  <c r="BB620" i="35"/>
  <c r="AZ620" i="35"/>
  <c r="BD619" i="35"/>
  <c r="BE619" i="35" s="1"/>
  <c r="BB619" i="35"/>
  <c r="AZ619" i="35"/>
  <c r="BD618" i="35"/>
  <c r="BE618" i="35" s="1"/>
  <c r="BB618" i="35"/>
  <c r="AZ618" i="35"/>
  <c r="BD617" i="35"/>
  <c r="BE617" i="35" s="1"/>
  <c r="BB617" i="35"/>
  <c r="AZ617" i="35"/>
  <c r="BD616" i="35"/>
  <c r="BE616" i="35" s="1"/>
  <c r="BB616" i="35"/>
  <c r="AZ616" i="35"/>
  <c r="BD615" i="35"/>
  <c r="BE615" i="35" s="1"/>
  <c r="BB615" i="35"/>
  <c r="AZ615" i="35"/>
  <c r="BD614" i="35"/>
  <c r="BE614" i="35" s="1"/>
  <c r="BB614" i="35"/>
  <c r="AZ614" i="35"/>
  <c r="BD613" i="35"/>
  <c r="BE613" i="35" s="1"/>
  <c r="BB613" i="35"/>
  <c r="AZ613" i="35"/>
  <c r="BD612" i="35"/>
  <c r="BE612" i="35" s="1"/>
  <c r="BB612" i="35"/>
  <c r="AZ612" i="35"/>
  <c r="BD611" i="35"/>
  <c r="BE611" i="35" s="1"/>
  <c r="BB611" i="35"/>
  <c r="AZ611" i="35"/>
  <c r="BD610" i="35"/>
  <c r="BE610" i="35" s="1"/>
  <c r="BB610" i="35"/>
  <c r="AZ610" i="35"/>
  <c r="BD609" i="35"/>
  <c r="BE609" i="35" s="1"/>
  <c r="BB609" i="35"/>
  <c r="AZ609" i="35"/>
  <c r="BD608" i="35"/>
  <c r="BE608" i="35" s="1"/>
  <c r="BB608" i="35"/>
  <c r="AZ608" i="35"/>
  <c r="BD607" i="35"/>
  <c r="BE607" i="35" s="1"/>
  <c r="BB607" i="35"/>
  <c r="AZ607" i="35"/>
  <c r="BD606" i="35"/>
  <c r="BE606" i="35" s="1"/>
  <c r="BB606" i="35"/>
  <c r="AZ606" i="35"/>
  <c r="BD605" i="35"/>
  <c r="BE605" i="35" s="1"/>
  <c r="BB605" i="35"/>
  <c r="AZ605" i="35"/>
  <c r="BD604" i="35"/>
  <c r="BE604" i="35" s="1"/>
  <c r="BB604" i="35"/>
  <c r="AZ604" i="35"/>
  <c r="BD603" i="35"/>
  <c r="BE603" i="35" s="1"/>
  <c r="BB603" i="35"/>
  <c r="AZ603" i="35"/>
  <c r="BD602" i="35"/>
  <c r="BE602" i="35" s="1"/>
  <c r="BB602" i="35"/>
  <c r="AZ602" i="35"/>
  <c r="BD601" i="35"/>
  <c r="BE601" i="35" s="1"/>
  <c r="BB601" i="35"/>
  <c r="AZ601" i="35"/>
  <c r="BD600" i="35"/>
  <c r="BE600" i="35" s="1"/>
  <c r="BB600" i="35"/>
  <c r="AZ600" i="35"/>
  <c r="BD599" i="35"/>
  <c r="BE599" i="35" s="1"/>
  <c r="BB599" i="35"/>
  <c r="AZ599" i="35"/>
  <c r="BD598" i="35"/>
  <c r="BE598" i="35" s="1"/>
  <c r="BB598" i="35"/>
  <c r="AZ598" i="35"/>
  <c r="BD597" i="35"/>
  <c r="BE597" i="35" s="1"/>
  <c r="BB597" i="35"/>
  <c r="AZ597" i="35"/>
  <c r="BD596" i="35"/>
  <c r="BE596" i="35" s="1"/>
  <c r="BB596" i="35"/>
  <c r="AZ596" i="35"/>
  <c r="BD595" i="35"/>
  <c r="BE595" i="35" s="1"/>
  <c r="BB595" i="35"/>
  <c r="AZ595" i="35"/>
  <c r="BD594" i="35"/>
  <c r="BE594" i="35" s="1"/>
  <c r="BB594" i="35"/>
  <c r="AZ594" i="35"/>
  <c r="BD593" i="35"/>
  <c r="BE593" i="35" s="1"/>
  <c r="BB593" i="35"/>
  <c r="AZ593" i="35"/>
  <c r="BD592" i="35"/>
  <c r="BE592" i="35" s="1"/>
  <c r="BB592" i="35"/>
  <c r="AZ592" i="35"/>
  <c r="BD591" i="35"/>
  <c r="BE591" i="35" s="1"/>
  <c r="BB591" i="35"/>
  <c r="AZ591" i="35"/>
  <c r="BD590" i="35"/>
  <c r="BE590" i="35" s="1"/>
  <c r="BB590" i="35"/>
  <c r="AZ590" i="35"/>
  <c r="BD589" i="35"/>
  <c r="BE589" i="35" s="1"/>
  <c r="BB589" i="35"/>
  <c r="AZ589" i="35"/>
  <c r="BD588" i="35"/>
  <c r="BE588" i="35" s="1"/>
  <c r="BB588" i="35"/>
  <c r="AZ588" i="35"/>
  <c r="BD587" i="35"/>
  <c r="BE587" i="35" s="1"/>
  <c r="BB587" i="35"/>
  <c r="AZ587" i="35"/>
  <c r="BD586" i="35"/>
  <c r="BE586" i="35" s="1"/>
  <c r="BB586" i="35"/>
  <c r="AZ586" i="35"/>
  <c r="BD585" i="35"/>
  <c r="BE585" i="35" s="1"/>
  <c r="BB585" i="35"/>
  <c r="AZ585" i="35"/>
  <c r="BD584" i="35"/>
  <c r="BE584" i="35" s="1"/>
  <c r="BB584" i="35"/>
  <c r="AZ584" i="35"/>
  <c r="BD583" i="35"/>
  <c r="BE583" i="35" s="1"/>
  <c r="BB583" i="35"/>
  <c r="AZ583" i="35"/>
  <c r="BD582" i="35"/>
  <c r="BE582" i="35" s="1"/>
  <c r="BB582" i="35"/>
  <c r="AZ582" i="35"/>
  <c r="BD581" i="35"/>
  <c r="BE581" i="35" s="1"/>
  <c r="BB581" i="35"/>
  <c r="AZ581" i="35"/>
  <c r="BD580" i="35"/>
  <c r="BE580" i="35" s="1"/>
  <c r="BB580" i="35"/>
  <c r="AZ580" i="35"/>
  <c r="BD579" i="35"/>
  <c r="BE579" i="35" s="1"/>
  <c r="BB579" i="35"/>
  <c r="AZ579" i="35"/>
  <c r="BD578" i="35"/>
  <c r="BE578" i="35" s="1"/>
  <c r="BB578" i="35"/>
  <c r="AZ578" i="35"/>
  <c r="BD577" i="35"/>
  <c r="BE577" i="35" s="1"/>
  <c r="BB577" i="35"/>
  <c r="AZ577" i="35"/>
  <c r="BD576" i="35"/>
  <c r="BE576" i="35" s="1"/>
  <c r="BB576" i="35"/>
  <c r="AZ576" i="35"/>
  <c r="BD575" i="35"/>
  <c r="BE575" i="35" s="1"/>
  <c r="BB575" i="35"/>
  <c r="AZ575" i="35"/>
  <c r="BD574" i="35"/>
  <c r="BE574" i="35" s="1"/>
  <c r="BB574" i="35"/>
  <c r="AZ574" i="35"/>
  <c r="BD573" i="35"/>
  <c r="BE573" i="35" s="1"/>
  <c r="BB573" i="35"/>
  <c r="AZ573" i="35"/>
  <c r="BD572" i="35"/>
  <c r="BE572" i="35" s="1"/>
  <c r="BB572" i="35"/>
  <c r="AZ572" i="35"/>
  <c r="BD571" i="35"/>
  <c r="BE571" i="35" s="1"/>
  <c r="BB571" i="35"/>
  <c r="AZ571" i="35"/>
  <c r="BD570" i="35"/>
  <c r="BE570" i="35" s="1"/>
  <c r="BB570" i="35"/>
  <c r="AZ570" i="35"/>
  <c r="BD569" i="35"/>
  <c r="BE569" i="35" s="1"/>
  <c r="BB569" i="35"/>
  <c r="AZ569" i="35"/>
  <c r="BD568" i="35"/>
  <c r="BE568" i="35" s="1"/>
  <c r="BB568" i="35"/>
  <c r="AZ568" i="35"/>
  <c r="BD567" i="35"/>
  <c r="BE567" i="35" s="1"/>
  <c r="BB567" i="35"/>
  <c r="AZ567" i="35"/>
  <c r="BD566" i="35"/>
  <c r="BE566" i="35" s="1"/>
  <c r="BB566" i="35"/>
  <c r="AZ566" i="35"/>
  <c r="BD565" i="35"/>
  <c r="BE565" i="35" s="1"/>
  <c r="BB565" i="35"/>
  <c r="AZ565" i="35"/>
  <c r="BD564" i="35"/>
  <c r="BE564" i="35" s="1"/>
  <c r="BB564" i="35"/>
  <c r="AZ564" i="35"/>
  <c r="BD563" i="35"/>
  <c r="BE563" i="35" s="1"/>
  <c r="BB563" i="35"/>
  <c r="AZ563" i="35"/>
  <c r="BD562" i="35"/>
  <c r="BE562" i="35" s="1"/>
  <c r="BB562" i="35"/>
  <c r="AZ562" i="35"/>
  <c r="BD561" i="35"/>
  <c r="BE561" i="35" s="1"/>
  <c r="BB561" i="35"/>
  <c r="AZ561" i="35"/>
  <c r="BD560" i="35"/>
  <c r="BE560" i="35" s="1"/>
  <c r="BB560" i="35"/>
  <c r="AZ560" i="35"/>
  <c r="BD559" i="35"/>
  <c r="BE559" i="35" s="1"/>
  <c r="BB559" i="35"/>
  <c r="AZ559" i="35"/>
  <c r="BD558" i="35"/>
  <c r="BE558" i="35" s="1"/>
  <c r="BB558" i="35"/>
  <c r="AZ558" i="35"/>
  <c r="BD557" i="35"/>
  <c r="BE557" i="35" s="1"/>
  <c r="BB557" i="35"/>
  <c r="AZ557" i="35"/>
  <c r="BD556" i="35"/>
  <c r="BE556" i="35" s="1"/>
  <c r="BB556" i="35"/>
  <c r="AZ556" i="35"/>
  <c r="BD555" i="35"/>
  <c r="BE555" i="35" s="1"/>
  <c r="BB555" i="35"/>
  <c r="AZ555" i="35"/>
  <c r="BD554" i="35"/>
  <c r="BE554" i="35" s="1"/>
  <c r="BB554" i="35"/>
  <c r="AZ554" i="35"/>
  <c r="BD553" i="35"/>
  <c r="BE553" i="35" s="1"/>
  <c r="BB553" i="35"/>
  <c r="AZ553" i="35"/>
  <c r="BD552" i="35"/>
  <c r="BE552" i="35" s="1"/>
  <c r="BB552" i="35"/>
  <c r="AZ552" i="35"/>
  <c r="BD551" i="35"/>
  <c r="BE551" i="35" s="1"/>
  <c r="BB551" i="35"/>
  <c r="AZ551" i="35"/>
  <c r="BD550" i="35"/>
  <c r="BE550" i="35" s="1"/>
  <c r="BB550" i="35"/>
  <c r="AZ550" i="35"/>
  <c r="BD549" i="35"/>
  <c r="BE549" i="35" s="1"/>
  <c r="BB549" i="35"/>
  <c r="AZ549" i="35"/>
  <c r="BD548" i="35"/>
  <c r="BE548" i="35" s="1"/>
  <c r="BB548" i="35"/>
  <c r="AZ548" i="35"/>
  <c r="BD547" i="35"/>
  <c r="BE547" i="35" s="1"/>
  <c r="BB547" i="35"/>
  <c r="AZ547" i="35"/>
  <c r="BD546" i="35"/>
  <c r="BE546" i="35" s="1"/>
  <c r="BB546" i="35"/>
  <c r="AZ546" i="35"/>
  <c r="BD545" i="35"/>
  <c r="BE545" i="35" s="1"/>
  <c r="BB545" i="35"/>
  <c r="AZ545" i="35"/>
  <c r="BD544" i="35"/>
  <c r="BE544" i="35" s="1"/>
  <c r="BB544" i="35"/>
  <c r="AZ544" i="35"/>
  <c r="BD543" i="35"/>
  <c r="BE543" i="35" s="1"/>
  <c r="BB543" i="35"/>
  <c r="AZ543" i="35"/>
  <c r="BD542" i="35"/>
  <c r="BE542" i="35" s="1"/>
  <c r="BB542" i="35"/>
  <c r="AZ542" i="35"/>
  <c r="BD541" i="35"/>
  <c r="BE541" i="35" s="1"/>
  <c r="BB541" i="35"/>
  <c r="AZ541" i="35"/>
  <c r="BD540" i="35"/>
  <c r="BE540" i="35" s="1"/>
  <c r="BB540" i="35"/>
  <c r="AZ540" i="35"/>
  <c r="BD539" i="35"/>
  <c r="BE539" i="35" s="1"/>
  <c r="BB539" i="35"/>
  <c r="AZ539" i="35"/>
  <c r="BD538" i="35"/>
  <c r="BE538" i="35" s="1"/>
  <c r="BB538" i="35"/>
  <c r="AZ538" i="35"/>
  <c r="BD537" i="35"/>
  <c r="BE537" i="35" s="1"/>
  <c r="BB537" i="35"/>
  <c r="AZ537" i="35"/>
  <c r="BD536" i="35"/>
  <c r="BE536" i="35" s="1"/>
  <c r="BB536" i="35"/>
  <c r="AZ536" i="35"/>
  <c r="BD535" i="35"/>
  <c r="BE535" i="35" s="1"/>
  <c r="BB535" i="35"/>
  <c r="AZ535" i="35"/>
  <c r="BD534" i="35"/>
  <c r="BE534" i="35" s="1"/>
  <c r="BB534" i="35"/>
  <c r="AZ534" i="35"/>
  <c r="BD533" i="35"/>
  <c r="BE533" i="35" s="1"/>
  <c r="BB533" i="35"/>
  <c r="AZ533" i="35"/>
  <c r="BD532" i="35"/>
  <c r="BE532" i="35" s="1"/>
  <c r="BB532" i="35"/>
  <c r="AZ532" i="35"/>
  <c r="BD531" i="35"/>
  <c r="BE531" i="35" s="1"/>
  <c r="BB531" i="35"/>
  <c r="AZ531" i="35"/>
  <c r="BD530" i="35"/>
  <c r="BE530" i="35" s="1"/>
  <c r="BB530" i="35"/>
  <c r="AZ530" i="35"/>
  <c r="BD529" i="35"/>
  <c r="BE529" i="35" s="1"/>
  <c r="BB529" i="35"/>
  <c r="AZ529" i="35"/>
  <c r="BD528" i="35"/>
  <c r="BE528" i="35" s="1"/>
  <c r="BB528" i="35"/>
  <c r="AZ528" i="35"/>
  <c r="BD527" i="35"/>
  <c r="BE527" i="35" s="1"/>
  <c r="BB527" i="35"/>
  <c r="AZ527" i="35"/>
  <c r="BD526" i="35"/>
  <c r="BE526" i="35" s="1"/>
  <c r="BB526" i="35"/>
  <c r="AZ526" i="35"/>
  <c r="BD525" i="35"/>
  <c r="BE525" i="35" s="1"/>
  <c r="BB525" i="35"/>
  <c r="AZ525" i="35"/>
  <c r="BD524" i="35"/>
  <c r="BE524" i="35" s="1"/>
  <c r="BB524" i="35"/>
  <c r="AZ524" i="35"/>
  <c r="BD523" i="35"/>
  <c r="BE523" i="35" s="1"/>
  <c r="BB523" i="35"/>
  <c r="AZ523" i="35"/>
  <c r="BD522" i="35"/>
  <c r="BE522" i="35" s="1"/>
  <c r="BB522" i="35"/>
  <c r="AZ522" i="35"/>
  <c r="BD521" i="35"/>
  <c r="BE521" i="35" s="1"/>
  <c r="BB521" i="35"/>
  <c r="AZ521" i="35"/>
  <c r="BD520" i="35"/>
  <c r="BE520" i="35" s="1"/>
  <c r="BB520" i="35"/>
  <c r="AZ520" i="35"/>
  <c r="BD519" i="35"/>
  <c r="BE519" i="35" s="1"/>
  <c r="BB519" i="35"/>
  <c r="AZ519" i="35"/>
  <c r="BD518" i="35"/>
  <c r="BE518" i="35" s="1"/>
  <c r="BB518" i="35"/>
  <c r="AZ518" i="35"/>
  <c r="BD517" i="35"/>
  <c r="BE517" i="35" s="1"/>
  <c r="BB517" i="35"/>
  <c r="AZ517" i="35"/>
  <c r="BD516" i="35"/>
  <c r="BE516" i="35" s="1"/>
  <c r="BB516" i="35"/>
  <c r="AZ516" i="35"/>
  <c r="BD515" i="35"/>
  <c r="BE515" i="35" s="1"/>
  <c r="BB515" i="35"/>
  <c r="AZ515" i="35"/>
  <c r="BD514" i="35"/>
  <c r="BE514" i="35" s="1"/>
  <c r="BB514" i="35"/>
  <c r="AZ514" i="35"/>
  <c r="BD513" i="35"/>
  <c r="BE513" i="35" s="1"/>
  <c r="BB513" i="35"/>
  <c r="AZ513" i="35"/>
  <c r="BD512" i="35"/>
  <c r="BE512" i="35" s="1"/>
  <c r="BB512" i="35"/>
  <c r="AZ512" i="35"/>
  <c r="BD511" i="35"/>
  <c r="BE511" i="35" s="1"/>
  <c r="BB511" i="35"/>
  <c r="AZ511" i="35"/>
  <c r="BD510" i="35"/>
  <c r="BE510" i="35" s="1"/>
  <c r="BB510" i="35"/>
  <c r="AZ510" i="35"/>
  <c r="BD509" i="35"/>
  <c r="BE509" i="35" s="1"/>
  <c r="BB509" i="35"/>
  <c r="AZ509" i="35"/>
  <c r="BD508" i="35"/>
  <c r="BE508" i="35" s="1"/>
  <c r="BB508" i="35"/>
  <c r="AZ508" i="35"/>
  <c r="BD507" i="35"/>
  <c r="BE507" i="35" s="1"/>
  <c r="BB507" i="35"/>
  <c r="AZ507" i="35"/>
  <c r="BD506" i="35"/>
  <c r="BE506" i="35" s="1"/>
  <c r="BB506" i="35"/>
  <c r="AZ506" i="35"/>
  <c r="BD505" i="35"/>
  <c r="BE505" i="35" s="1"/>
  <c r="BB505" i="35"/>
  <c r="AZ505" i="35"/>
  <c r="BD504" i="35"/>
  <c r="BE504" i="35" s="1"/>
  <c r="BB504" i="35"/>
  <c r="AZ504" i="35"/>
  <c r="BD503" i="35"/>
  <c r="BE503" i="35" s="1"/>
  <c r="BB503" i="35"/>
  <c r="AZ503" i="35"/>
  <c r="BD502" i="35"/>
  <c r="BE502" i="35" s="1"/>
  <c r="BB502" i="35"/>
  <c r="AZ502" i="35"/>
  <c r="BD501" i="35"/>
  <c r="BE501" i="35" s="1"/>
  <c r="BB501" i="35"/>
  <c r="AZ501" i="35"/>
  <c r="BD500" i="35"/>
  <c r="BE500" i="35" s="1"/>
  <c r="BB500" i="35"/>
  <c r="AZ500" i="35"/>
  <c r="BD499" i="35"/>
  <c r="BE499" i="35" s="1"/>
  <c r="BB499" i="35"/>
  <c r="AZ499" i="35"/>
  <c r="BD498" i="35"/>
  <c r="BE498" i="35" s="1"/>
  <c r="BB498" i="35"/>
  <c r="AZ498" i="35"/>
  <c r="BD497" i="35"/>
  <c r="BE497" i="35" s="1"/>
  <c r="BB497" i="35"/>
  <c r="AZ497" i="35"/>
  <c r="BD496" i="35"/>
  <c r="BE496" i="35" s="1"/>
  <c r="BB496" i="35"/>
  <c r="AZ496" i="35"/>
  <c r="BD495" i="35"/>
  <c r="BE495" i="35" s="1"/>
  <c r="BB495" i="35"/>
  <c r="AZ495" i="35"/>
  <c r="BD494" i="35"/>
  <c r="BE494" i="35" s="1"/>
  <c r="BB494" i="35"/>
  <c r="AZ494" i="35"/>
  <c r="BD493" i="35"/>
  <c r="BE493" i="35" s="1"/>
  <c r="BB493" i="35"/>
  <c r="AZ493" i="35"/>
  <c r="BD492" i="35"/>
  <c r="BE492" i="35" s="1"/>
  <c r="BB492" i="35"/>
  <c r="AZ492" i="35"/>
  <c r="BD491" i="35"/>
  <c r="BE491" i="35" s="1"/>
  <c r="BB491" i="35"/>
  <c r="AZ491" i="35"/>
  <c r="BD490" i="35"/>
  <c r="BE490" i="35" s="1"/>
  <c r="BB490" i="35"/>
  <c r="AZ490" i="35"/>
  <c r="BD489" i="35"/>
  <c r="BE489" i="35" s="1"/>
  <c r="BB489" i="35"/>
  <c r="AZ489" i="35"/>
  <c r="BD488" i="35"/>
  <c r="BE488" i="35" s="1"/>
  <c r="BB488" i="35"/>
  <c r="AZ488" i="35"/>
  <c r="BD487" i="35"/>
  <c r="BE487" i="35" s="1"/>
  <c r="BB487" i="35"/>
  <c r="AZ487" i="35"/>
  <c r="BD486" i="35"/>
  <c r="BE486" i="35" s="1"/>
  <c r="BB486" i="35"/>
  <c r="AZ486" i="35"/>
  <c r="BD485" i="35"/>
  <c r="BE485" i="35" s="1"/>
  <c r="BB485" i="35"/>
  <c r="AZ485" i="35"/>
  <c r="BD484" i="35"/>
  <c r="BE484" i="35" s="1"/>
  <c r="BB484" i="35"/>
  <c r="AZ484" i="35"/>
  <c r="BD483" i="35"/>
  <c r="BE483" i="35" s="1"/>
  <c r="BB483" i="35"/>
  <c r="AZ483" i="35"/>
  <c r="BD482" i="35"/>
  <c r="BE482" i="35" s="1"/>
  <c r="BB482" i="35"/>
  <c r="AZ482" i="35"/>
  <c r="BD481" i="35"/>
  <c r="BE481" i="35" s="1"/>
  <c r="BB481" i="35"/>
  <c r="AZ481" i="35"/>
  <c r="BD480" i="35"/>
  <c r="BE480" i="35" s="1"/>
  <c r="BB480" i="35"/>
  <c r="AZ480" i="35"/>
  <c r="BD479" i="35"/>
  <c r="BE479" i="35" s="1"/>
  <c r="BB479" i="35"/>
  <c r="AZ479" i="35"/>
  <c r="BD478" i="35"/>
  <c r="BE478" i="35" s="1"/>
  <c r="BB478" i="35"/>
  <c r="AZ478" i="35"/>
  <c r="BD477" i="35"/>
  <c r="BE477" i="35" s="1"/>
  <c r="BB477" i="35"/>
  <c r="AZ477" i="35"/>
  <c r="BD476" i="35"/>
  <c r="BE476" i="35" s="1"/>
  <c r="BB476" i="35"/>
  <c r="AZ476" i="35"/>
  <c r="BD475" i="35"/>
  <c r="BE475" i="35" s="1"/>
  <c r="BB475" i="35"/>
  <c r="AZ475" i="35"/>
  <c r="BD474" i="35"/>
  <c r="BE474" i="35" s="1"/>
  <c r="BB474" i="35"/>
  <c r="AZ474" i="35"/>
  <c r="BD473" i="35"/>
  <c r="BE473" i="35" s="1"/>
  <c r="BB473" i="35"/>
  <c r="AZ473" i="35"/>
  <c r="BD472" i="35"/>
  <c r="BE472" i="35" s="1"/>
  <c r="BB472" i="35"/>
  <c r="AZ472" i="35"/>
  <c r="BD471" i="35"/>
  <c r="BE471" i="35" s="1"/>
  <c r="BB471" i="35"/>
  <c r="AZ471" i="35"/>
  <c r="BD470" i="35"/>
  <c r="BE470" i="35" s="1"/>
  <c r="BB470" i="35"/>
  <c r="AZ470" i="35"/>
  <c r="BD469" i="35"/>
  <c r="BE469" i="35" s="1"/>
  <c r="BB469" i="35"/>
  <c r="AZ469" i="35"/>
  <c r="BD468" i="35"/>
  <c r="BE468" i="35" s="1"/>
  <c r="BB468" i="35"/>
  <c r="AZ468" i="35"/>
  <c r="BD467" i="35"/>
  <c r="BE467" i="35" s="1"/>
  <c r="BB467" i="35"/>
  <c r="AZ467" i="35"/>
  <c r="BD466" i="35"/>
  <c r="BE466" i="35" s="1"/>
  <c r="BB466" i="35"/>
  <c r="AZ466" i="35"/>
  <c r="BD465" i="35"/>
  <c r="BE465" i="35" s="1"/>
  <c r="BB465" i="35"/>
  <c r="AZ465" i="35"/>
  <c r="BD464" i="35"/>
  <c r="BE464" i="35" s="1"/>
  <c r="BB464" i="35"/>
  <c r="AZ464" i="35"/>
  <c r="BD463" i="35"/>
  <c r="BE463" i="35" s="1"/>
  <c r="BB463" i="35"/>
  <c r="AZ463" i="35"/>
  <c r="BD462" i="35"/>
  <c r="BE462" i="35" s="1"/>
  <c r="BB462" i="35"/>
  <c r="AZ462" i="35"/>
  <c r="BD461" i="35"/>
  <c r="BE461" i="35" s="1"/>
  <c r="BB461" i="35"/>
  <c r="AZ461" i="35"/>
  <c r="BD460" i="35"/>
  <c r="BE460" i="35" s="1"/>
  <c r="BB460" i="35"/>
  <c r="AZ460" i="35"/>
  <c r="BD459" i="35"/>
  <c r="BE459" i="35" s="1"/>
  <c r="BB459" i="35"/>
  <c r="AZ459" i="35"/>
  <c r="BD458" i="35"/>
  <c r="BE458" i="35" s="1"/>
  <c r="BB458" i="35"/>
  <c r="AZ458" i="35"/>
  <c r="BD457" i="35"/>
  <c r="BE457" i="35" s="1"/>
  <c r="BB457" i="35"/>
  <c r="AZ457" i="35"/>
  <c r="BD456" i="35"/>
  <c r="BE456" i="35" s="1"/>
  <c r="BB456" i="35"/>
  <c r="AZ456" i="35"/>
  <c r="BD455" i="35"/>
  <c r="BE455" i="35" s="1"/>
  <c r="BB455" i="35"/>
  <c r="AZ455" i="35"/>
  <c r="BD454" i="35"/>
  <c r="BE454" i="35" s="1"/>
  <c r="BB454" i="35"/>
  <c r="AZ454" i="35"/>
  <c r="BD453" i="35"/>
  <c r="BE453" i="35" s="1"/>
  <c r="BB453" i="35"/>
  <c r="AZ453" i="35"/>
  <c r="BD452" i="35"/>
  <c r="BE452" i="35" s="1"/>
  <c r="BB452" i="35"/>
  <c r="AZ452" i="35"/>
  <c r="BD451" i="35"/>
  <c r="BE451" i="35" s="1"/>
  <c r="BB451" i="35"/>
  <c r="AZ451" i="35"/>
  <c r="BD450" i="35"/>
  <c r="BE450" i="35" s="1"/>
  <c r="BB450" i="35"/>
  <c r="AZ450" i="35"/>
  <c r="BD449" i="35"/>
  <c r="BE449" i="35" s="1"/>
  <c r="BB449" i="35"/>
  <c r="AZ449" i="35"/>
  <c r="BD448" i="35"/>
  <c r="BE448" i="35" s="1"/>
  <c r="BB448" i="35"/>
  <c r="AZ448" i="35"/>
  <c r="BD447" i="35"/>
  <c r="BE447" i="35" s="1"/>
  <c r="BB447" i="35"/>
  <c r="AZ447" i="35"/>
  <c r="BD446" i="35"/>
  <c r="BE446" i="35" s="1"/>
  <c r="BB446" i="35"/>
  <c r="AZ446" i="35"/>
  <c r="BD445" i="35"/>
  <c r="BE445" i="35" s="1"/>
  <c r="BB445" i="35"/>
  <c r="AZ445" i="35"/>
  <c r="BD444" i="35"/>
  <c r="BE444" i="35" s="1"/>
  <c r="BB444" i="35"/>
  <c r="AZ444" i="35"/>
  <c r="BD443" i="35"/>
  <c r="BE443" i="35" s="1"/>
  <c r="BB443" i="35"/>
  <c r="AZ443" i="35"/>
  <c r="BD442" i="35"/>
  <c r="BE442" i="35" s="1"/>
  <c r="BB442" i="35"/>
  <c r="AZ442" i="35"/>
  <c r="BD441" i="35"/>
  <c r="BE441" i="35" s="1"/>
  <c r="BB441" i="35"/>
  <c r="AZ441" i="35"/>
  <c r="BD440" i="35"/>
  <c r="BE440" i="35" s="1"/>
  <c r="BB440" i="35"/>
  <c r="AZ440" i="35"/>
  <c r="BD439" i="35"/>
  <c r="BE439" i="35" s="1"/>
  <c r="BB439" i="35"/>
  <c r="AZ439" i="35"/>
  <c r="BD438" i="35"/>
  <c r="BE438" i="35" s="1"/>
  <c r="BB438" i="35"/>
  <c r="AZ438" i="35"/>
  <c r="BD437" i="35"/>
  <c r="BE437" i="35" s="1"/>
  <c r="BB437" i="35"/>
  <c r="AZ437" i="35"/>
  <c r="BD436" i="35"/>
  <c r="BE436" i="35" s="1"/>
  <c r="BB436" i="35"/>
  <c r="AZ436" i="35"/>
  <c r="BD435" i="35"/>
  <c r="BE435" i="35" s="1"/>
  <c r="BB435" i="35"/>
  <c r="AZ435" i="35"/>
  <c r="BD434" i="35"/>
  <c r="BE434" i="35" s="1"/>
  <c r="BB434" i="35"/>
  <c r="AZ434" i="35"/>
  <c r="BD433" i="35"/>
  <c r="BE433" i="35" s="1"/>
  <c r="BB433" i="35"/>
  <c r="AZ433" i="35"/>
  <c r="BD432" i="35"/>
  <c r="BE432" i="35" s="1"/>
  <c r="BB432" i="35"/>
  <c r="AZ432" i="35"/>
  <c r="BD431" i="35"/>
  <c r="BE431" i="35" s="1"/>
  <c r="BB431" i="35"/>
  <c r="AZ431" i="35"/>
  <c r="BD430" i="35"/>
  <c r="BE430" i="35" s="1"/>
  <c r="BB430" i="35"/>
  <c r="AZ430" i="35"/>
  <c r="BD429" i="35"/>
  <c r="BE429" i="35" s="1"/>
  <c r="BB429" i="35"/>
  <c r="AZ429" i="35"/>
  <c r="BD428" i="35"/>
  <c r="BE428" i="35" s="1"/>
  <c r="BB428" i="35"/>
  <c r="AZ428" i="35"/>
  <c r="BD427" i="35"/>
  <c r="BE427" i="35" s="1"/>
  <c r="BB427" i="35"/>
  <c r="AZ427" i="35"/>
  <c r="BD426" i="35"/>
  <c r="BE426" i="35" s="1"/>
  <c r="BB426" i="35"/>
  <c r="AZ426" i="35"/>
  <c r="BD425" i="35"/>
  <c r="BE425" i="35" s="1"/>
  <c r="BB425" i="35"/>
  <c r="AZ425" i="35"/>
  <c r="BD424" i="35"/>
  <c r="BE424" i="35" s="1"/>
  <c r="BB424" i="35"/>
  <c r="AZ424" i="35"/>
  <c r="BD423" i="35"/>
  <c r="BE423" i="35" s="1"/>
  <c r="BB423" i="35"/>
  <c r="AZ423" i="35"/>
  <c r="BD422" i="35"/>
  <c r="BE422" i="35" s="1"/>
  <c r="BB422" i="35"/>
  <c r="AZ422" i="35"/>
  <c r="BD421" i="35"/>
  <c r="BE421" i="35" s="1"/>
  <c r="BB421" i="35"/>
  <c r="AZ421" i="35"/>
  <c r="BD420" i="35"/>
  <c r="BE420" i="35" s="1"/>
  <c r="BB420" i="35"/>
  <c r="AZ420" i="35"/>
  <c r="BD419" i="35"/>
  <c r="BE419" i="35" s="1"/>
  <c r="BB419" i="35"/>
  <c r="AZ419" i="35"/>
  <c r="BD418" i="35"/>
  <c r="BE418" i="35" s="1"/>
  <c r="BB418" i="35"/>
  <c r="AZ418" i="35"/>
  <c r="BD417" i="35"/>
  <c r="BE417" i="35" s="1"/>
  <c r="BB417" i="35"/>
  <c r="AZ417" i="35"/>
  <c r="BD416" i="35"/>
  <c r="BE416" i="35" s="1"/>
  <c r="BB416" i="35"/>
  <c r="AZ416" i="35"/>
  <c r="BD415" i="35"/>
  <c r="BE415" i="35" s="1"/>
  <c r="BB415" i="35"/>
  <c r="AZ415" i="35"/>
  <c r="BD414" i="35"/>
  <c r="BE414" i="35" s="1"/>
  <c r="BB414" i="35"/>
  <c r="AZ414" i="35"/>
  <c r="BD413" i="35"/>
  <c r="BE413" i="35" s="1"/>
  <c r="BB413" i="35"/>
  <c r="AZ413" i="35"/>
  <c r="BD412" i="35"/>
  <c r="BE412" i="35" s="1"/>
  <c r="BB412" i="35"/>
  <c r="AZ412" i="35"/>
  <c r="BD411" i="35"/>
  <c r="BE411" i="35" s="1"/>
  <c r="BB411" i="35"/>
  <c r="AZ411" i="35"/>
  <c r="BD410" i="35"/>
  <c r="BE410" i="35" s="1"/>
  <c r="BB410" i="35"/>
  <c r="AZ410" i="35"/>
  <c r="BD409" i="35"/>
  <c r="BE409" i="35" s="1"/>
  <c r="BB409" i="35"/>
  <c r="AZ409" i="35"/>
  <c r="BD408" i="35"/>
  <c r="BE408" i="35" s="1"/>
  <c r="BB408" i="35"/>
  <c r="AZ408" i="35"/>
  <c r="BD407" i="35"/>
  <c r="BE407" i="35" s="1"/>
  <c r="BB407" i="35"/>
  <c r="AZ407" i="35"/>
  <c r="BD406" i="35"/>
  <c r="BE406" i="35" s="1"/>
  <c r="BB406" i="35"/>
  <c r="AZ406" i="35"/>
  <c r="BD405" i="35"/>
  <c r="BE405" i="35" s="1"/>
  <c r="BB405" i="35"/>
  <c r="AZ405" i="35"/>
  <c r="BD404" i="35"/>
  <c r="BE404" i="35" s="1"/>
  <c r="BB404" i="35"/>
  <c r="AZ404" i="35"/>
  <c r="BD403" i="35"/>
  <c r="BE403" i="35" s="1"/>
  <c r="BB403" i="35"/>
  <c r="AZ403" i="35"/>
  <c r="BD402" i="35"/>
  <c r="BE402" i="35" s="1"/>
  <c r="BB402" i="35"/>
  <c r="AZ402" i="35"/>
  <c r="BD401" i="35"/>
  <c r="BE401" i="35" s="1"/>
  <c r="BB401" i="35"/>
  <c r="AZ401" i="35"/>
  <c r="BD400" i="35"/>
  <c r="BE400" i="35" s="1"/>
  <c r="BB400" i="35"/>
  <c r="AZ400" i="35"/>
  <c r="BD399" i="35"/>
  <c r="BE399" i="35" s="1"/>
  <c r="BB399" i="35"/>
  <c r="AZ399" i="35"/>
  <c r="BD398" i="35"/>
  <c r="BE398" i="35" s="1"/>
  <c r="BB398" i="35"/>
  <c r="AZ398" i="35"/>
  <c r="BD397" i="35"/>
  <c r="BE397" i="35" s="1"/>
  <c r="BB397" i="35"/>
  <c r="AZ397" i="35"/>
  <c r="BD396" i="35"/>
  <c r="BE396" i="35" s="1"/>
  <c r="BB396" i="35"/>
  <c r="AZ396" i="35"/>
  <c r="BD395" i="35"/>
  <c r="BE395" i="35" s="1"/>
  <c r="BB395" i="35"/>
  <c r="AZ395" i="35"/>
  <c r="BD394" i="35"/>
  <c r="BE394" i="35" s="1"/>
  <c r="BB394" i="35"/>
  <c r="AZ394" i="35"/>
  <c r="BD393" i="35"/>
  <c r="BE393" i="35" s="1"/>
  <c r="BB393" i="35"/>
  <c r="AZ393" i="35"/>
  <c r="BD392" i="35"/>
  <c r="BE392" i="35" s="1"/>
  <c r="BB392" i="35"/>
  <c r="AZ392" i="35"/>
  <c r="BD391" i="35"/>
  <c r="BE391" i="35" s="1"/>
  <c r="BB391" i="35"/>
  <c r="AZ391" i="35"/>
  <c r="BD390" i="35"/>
  <c r="BE390" i="35" s="1"/>
  <c r="BB390" i="35"/>
  <c r="AZ390" i="35"/>
  <c r="BD389" i="35"/>
  <c r="BE389" i="35" s="1"/>
  <c r="BB389" i="35"/>
  <c r="AZ389" i="35"/>
  <c r="BD388" i="35"/>
  <c r="BE388" i="35" s="1"/>
  <c r="BB388" i="35"/>
  <c r="AZ388" i="35"/>
  <c r="BD387" i="35"/>
  <c r="BE387" i="35" s="1"/>
  <c r="BB387" i="35"/>
  <c r="AZ387" i="35"/>
  <c r="BD386" i="35"/>
  <c r="BE386" i="35" s="1"/>
  <c r="BB386" i="35"/>
  <c r="AZ386" i="35"/>
  <c r="BD385" i="35"/>
  <c r="BE385" i="35" s="1"/>
  <c r="BB385" i="35"/>
  <c r="AZ385" i="35"/>
  <c r="BD384" i="35"/>
  <c r="BE384" i="35" s="1"/>
  <c r="BB384" i="35"/>
  <c r="AZ384" i="35"/>
  <c r="BD383" i="35"/>
  <c r="BE383" i="35" s="1"/>
  <c r="BB383" i="35"/>
  <c r="AZ383" i="35"/>
  <c r="BD382" i="35"/>
  <c r="BE382" i="35" s="1"/>
  <c r="BB382" i="35"/>
  <c r="AZ382" i="35"/>
  <c r="BD381" i="35"/>
  <c r="BE381" i="35" s="1"/>
  <c r="BB381" i="35"/>
  <c r="AZ381" i="35"/>
  <c r="BD380" i="35"/>
  <c r="BE380" i="35" s="1"/>
  <c r="BB380" i="35"/>
  <c r="AZ380" i="35"/>
  <c r="BD379" i="35"/>
  <c r="BE379" i="35" s="1"/>
  <c r="BB379" i="35"/>
  <c r="AZ379" i="35"/>
  <c r="BD378" i="35"/>
  <c r="BE378" i="35" s="1"/>
  <c r="BB378" i="35"/>
  <c r="AZ378" i="35"/>
  <c r="BD377" i="35"/>
  <c r="BE377" i="35" s="1"/>
  <c r="BB377" i="35"/>
  <c r="AZ377" i="35"/>
  <c r="BD376" i="35"/>
  <c r="BE376" i="35" s="1"/>
  <c r="BB376" i="35"/>
  <c r="AZ376" i="35"/>
  <c r="BD375" i="35"/>
  <c r="BE375" i="35" s="1"/>
  <c r="BB375" i="35"/>
  <c r="AZ375" i="35"/>
  <c r="BD374" i="35"/>
  <c r="BE374" i="35" s="1"/>
  <c r="BB374" i="35"/>
  <c r="AZ374" i="35"/>
  <c r="BD373" i="35"/>
  <c r="BE373" i="35" s="1"/>
  <c r="BB373" i="35"/>
  <c r="AZ373" i="35"/>
  <c r="BD372" i="35"/>
  <c r="BE372" i="35" s="1"/>
  <c r="BB372" i="35"/>
  <c r="AZ372" i="35"/>
  <c r="BD371" i="35"/>
  <c r="BE371" i="35" s="1"/>
  <c r="BB371" i="35"/>
  <c r="AZ371" i="35"/>
  <c r="BD370" i="35"/>
  <c r="BE370" i="35" s="1"/>
  <c r="BB370" i="35"/>
  <c r="AZ370" i="35"/>
  <c r="BD369" i="35"/>
  <c r="BE369" i="35" s="1"/>
  <c r="BB369" i="35"/>
  <c r="AZ369" i="35"/>
  <c r="BD368" i="35"/>
  <c r="BE368" i="35" s="1"/>
  <c r="BB368" i="35"/>
  <c r="AZ368" i="35"/>
  <c r="BD367" i="35"/>
  <c r="BE367" i="35" s="1"/>
  <c r="BB367" i="35"/>
  <c r="AZ367" i="35"/>
  <c r="BD366" i="35"/>
  <c r="BE366" i="35" s="1"/>
  <c r="BB366" i="35"/>
  <c r="AZ366" i="35"/>
  <c r="BD365" i="35"/>
  <c r="BE365" i="35" s="1"/>
  <c r="BB365" i="35"/>
  <c r="AZ365" i="35"/>
  <c r="BD364" i="35"/>
  <c r="BE364" i="35" s="1"/>
  <c r="BB364" i="35"/>
  <c r="AZ364" i="35"/>
  <c r="BD363" i="35"/>
  <c r="BE363" i="35" s="1"/>
  <c r="BB363" i="35"/>
  <c r="AZ363" i="35"/>
  <c r="BD362" i="35"/>
  <c r="BE362" i="35" s="1"/>
  <c r="BB362" i="35"/>
  <c r="AZ362" i="35"/>
  <c r="BD361" i="35"/>
  <c r="BE361" i="35" s="1"/>
  <c r="BB361" i="35"/>
  <c r="AZ361" i="35"/>
  <c r="BD360" i="35"/>
  <c r="BE360" i="35" s="1"/>
  <c r="BB360" i="35"/>
  <c r="AZ360" i="35"/>
  <c r="BD359" i="35"/>
  <c r="BE359" i="35" s="1"/>
  <c r="BB359" i="35"/>
  <c r="AZ359" i="35"/>
  <c r="BD358" i="35"/>
  <c r="BE358" i="35" s="1"/>
  <c r="BB358" i="35"/>
  <c r="AZ358" i="35"/>
  <c r="BD357" i="35"/>
  <c r="BE357" i="35" s="1"/>
  <c r="BB357" i="35"/>
  <c r="AZ357" i="35"/>
  <c r="BD356" i="35"/>
  <c r="BE356" i="35" s="1"/>
  <c r="BB356" i="35"/>
  <c r="AZ356" i="35"/>
  <c r="BD355" i="35"/>
  <c r="BE355" i="35" s="1"/>
  <c r="BB355" i="35"/>
  <c r="AZ355" i="35"/>
  <c r="BD354" i="35"/>
  <c r="BE354" i="35" s="1"/>
  <c r="BB354" i="35"/>
  <c r="AZ354" i="35"/>
  <c r="BD353" i="35"/>
  <c r="BE353" i="35" s="1"/>
  <c r="BB353" i="35"/>
  <c r="AZ353" i="35"/>
  <c r="BD352" i="35"/>
  <c r="BE352" i="35" s="1"/>
  <c r="BB352" i="35"/>
  <c r="AZ352" i="35"/>
  <c r="BD351" i="35"/>
  <c r="BE351" i="35" s="1"/>
  <c r="BB351" i="35"/>
  <c r="AZ351" i="35"/>
  <c r="BD350" i="35"/>
  <c r="BE350" i="35" s="1"/>
  <c r="BB350" i="35"/>
  <c r="AZ350" i="35"/>
  <c r="BD349" i="35"/>
  <c r="BE349" i="35" s="1"/>
  <c r="BB349" i="35"/>
  <c r="AZ349" i="35"/>
  <c r="BD348" i="35"/>
  <c r="BE348" i="35" s="1"/>
  <c r="BB348" i="35"/>
  <c r="AZ348" i="35"/>
  <c r="BD347" i="35"/>
  <c r="BE347" i="35" s="1"/>
  <c r="BB347" i="35"/>
  <c r="AZ347" i="35"/>
  <c r="BD346" i="35"/>
  <c r="BE346" i="35" s="1"/>
  <c r="BB346" i="35"/>
  <c r="AZ346" i="35"/>
  <c r="BD345" i="35"/>
  <c r="BE345" i="35" s="1"/>
  <c r="BB345" i="35"/>
  <c r="AZ345" i="35"/>
  <c r="BD344" i="35"/>
  <c r="BE344" i="35" s="1"/>
  <c r="BB344" i="35"/>
  <c r="AZ344" i="35"/>
  <c r="BD343" i="35"/>
  <c r="BE343" i="35" s="1"/>
  <c r="BB343" i="35"/>
  <c r="AZ343" i="35"/>
  <c r="BD342" i="35"/>
  <c r="BE342" i="35" s="1"/>
  <c r="BB342" i="35"/>
  <c r="AZ342" i="35"/>
  <c r="BD341" i="35"/>
  <c r="BE341" i="35" s="1"/>
  <c r="BB341" i="35"/>
  <c r="AZ341" i="35"/>
  <c r="BD340" i="35"/>
  <c r="BE340" i="35" s="1"/>
  <c r="BB340" i="35"/>
  <c r="AZ340" i="35"/>
  <c r="BD339" i="35"/>
  <c r="BE339" i="35" s="1"/>
  <c r="BB339" i="35"/>
  <c r="AZ339" i="35"/>
  <c r="BD338" i="35"/>
  <c r="BE338" i="35" s="1"/>
  <c r="BB338" i="35"/>
  <c r="AZ338" i="35"/>
  <c r="BD337" i="35"/>
  <c r="BE337" i="35" s="1"/>
  <c r="BB337" i="35"/>
  <c r="AZ337" i="35"/>
  <c r="BD336" i="35"/>
  <c r="BE336" i="35" s="1"/>
  <c r="BB336" i="35"/>
  <c r="AZ336" i="35"/>
  <c r="BD335" i="35"/>
  <c r="BE335" i="35" s="1"/>
  <c r="BB335" i="35"/>
  <c r="AZ335" i="35"/>
  <c r="BD334" i="35"/>
  <c r="BE334" i="35" s="1"/>
  <c r="BB334" i="35"/>
  <c r="AZ334" i="35"/>
  <c r="BD333" i="35"/>
  <c r="BE333" i="35" s="1"/>
  <c r="BB333" i="35"/>
  <c r="AZ333" i="35"/>
  <c r="BD332" i="35"/>
  <c r="BE332" i="35" s="1"/>
  <c r="BB332" i="35"/>
  <c r="AZ332" i="35"/>
  <c r="BD331" i="35"/>
  <c r="BE331" i="35" s="1"/>
  <c r="BB331" i="35"/>
  <c r="AZ331" i="35"/>
  <c r="BD330" i="35"/>
  <c r="BE330" i="35" s="1"/>
  <c r="BB330" i="35"/>
  <c r="AZ330" i="35"/>
  <c r="BD329" i="35"/>
  <c r="BE329" i="35" s="1"/>
  <c r="BB329" i="35"/>
  <c r="AZ329" i="35"/>
  <c r="BD328" i="35"/>
  <c r="BE328" i="35" s="1"/>
  <c r="BB328" i="35"/>
  <c r="AZ328" i="35"/>
  <c r="BD327" i="35"/>
  <c r="BE327" i="35" s="1"/>
  <c r="BB327" i="35"/>
  <c r="AZ327" i="35"/>
  <c r="BD326" i="35"/>
  <c r="BE326" i="35" s="1"/>
  <c r="BB326" i="35"/>
  <c r="AZ326" i="35"/>
  <c r="BD325" i="35"/>
  <c r="BE325" i="35" s="1"/>
  <c r="BB325" i="35"/>
  <c r="AZ325" i="35"/>
  <c r="BD324" i="35"/>
  <c r="BE324" i="35" s="1"/>
  <c r="BB324" i="35"/>
  <c r="AZ324" i="35"/>
  <c r="BD323" i="35"/>
  <c r="BE323" i="35" s="1"/>
  <c r="BB323" i="35"/>
  <c r="AZ323" i="35"/>
  <c r="BD322" i="35"/>
  <c r="BE322" i="35" s="1"/>
  <c r="BB322" i="35"/>
  <c r="AZ322" i="35"/>
  <c r="BD321" i="35"/>
  <c r="BE321" i="35" s="1"/>
  <c r="BB321" i="35"/>
  <c r="AZ321" i="35"/>
  <c r="BD320" i="35"/>
  <c r="BE320" i="35" s="1"/>
  <c r="BB320" i="35"/>
  <c r="AZ320" i="35"/>
  <c r="BD319" i="35"/>
  <c r="BE319" i="35" s="1"/>
  <c r="BB319" i="35"/>
  <c r="AZ319" i="35"/>
  <c r="BD318" i="35"/>
  <c r="BE318" i="35" s="1"/>
  <c r="BB318" i="35"/>
  <c r="AZ318" i="35"/>
  <c r="BD317" i="35"/>
  <c r="BE317" i="35" s="1"/>
  <c r="BB317" i="35"/>
  <c r="AZ317" i="35"/>
  <c r="BD316" i="35"/>
  <c r="BE316" i="35" s="1"/>
  <c r="BB316" i="35"/>
  <c r="AZ316" i="35"/>
  <c r="BD315" i="35"/>
  <c r="BE315" i="35" s="1"/>
  <c r="BB315" i="35"/>
  <c r="AZ315" i="35"/>
  <c r="BD314" i="35"/>
  <c r="BE314" i="35" s="1"/>
  <c r="BB314" i="35"/>
  <c r="AZ314" i="35"/>
  <c r="BD313" i="35"/>
  <c r="BE313" i="35" s="1"/>
  <c r="BB313" i="35"/>
  <c r="AZ313" i="35"/>
  <c r="BD312" i="35"/>
  <c r="BE312" i="35" s="1"/>
  <c r="BB312" i="35"/>
  <c r="AZ312" i="35"/>
  <c r="BD311" i="35"/>
  <c r="BE311" i="35" s="1"/>
  <c r="BB311" i="35"/>
  <c r="AZ311" i="35"/>
  <c r="BD310" i="35"/>
  <c r="BE310" i="35" s="1"/>
  <c r="BB310" i="35"/>
  <c r="AZ310" i="35"/>
  <c r="BD309" i="35"/>
  <c r="BE309" i="35" s="1"/>
  <c r="BB309" i="35"/>
  <c r="AZ309" i="35"/>
  <c r="BD308" i="35"/>
  <c r="BE308" i="35" s="1"/>
  <c r="BB308" i="35"/>
  <c r="AZ308" i="35"/>
  <c r="BD307" i="35"/>
  <c r="BE307" i="35" s="1"/>
  <c r="BB307" i="35"/>
  <c r="AZ307" i="35"/>
  <c r="BD306" i="35"/>
  <c r="BE306" i="35" s="1"/>
  <c r="BB306" i="35"/>
  <c r="AZ306" i="35"/>
  <c r="BD305" i="35"/>
  <c r="BE305" i="35" s="1"/>
  <c r="BB305" i="35"/>
  <c r="AZ305" i="35"/>
  <c r="BD304" i="35"/>
  <c r="BE304" i="35" s="1"/>
  <c r="BB304" i="35"/>
  <c r="AZ304" i="35"/>
  <c r="BD303" i="35"/>
  <c r="BE303" i="35" s="1"/>
  <c r="BB303" i="35"/>
  <c r="AZ303" i="35"/>
  <c r="BD302" i="35"/>
  <c r="BE302" i="35" s="1"/>
  <c r="BB302" i="35"/>
  <c r="AZ302" i="35"/>
  <c r="BD301" i="35"/>
  <c r="BE301" i="35" s="1"/>
  <c r="BB301" i="35"/>
  <c r="AZ301" i="35"/>
  <c r="BD300" i="35"/>
  <c r="BE300" i="35" s="1"/>
  <c r="BB300" i="35"/>
  <c r="AZ300" i="35"/>
  <c r="BD299" i="35"/>
  <c r="BE299" i="35" s="1"/>
  <c r="BB299" i="35"/>
  <c r="AZ299" i="35"/>
  <c r="BD298" i="35"/>
  <c r="BE298" i="35" s="1"/>
  <c r="BB298" i="35"/>
  <c r="AZ298" i="35"/>
  <c r="BD297" i="35"/>
  <c r="BE297" i="35" s="1"/>
  <c r="BB297" i="35"/>
  <c r="AZ297" i="35"/>
  <c r="BD296" i="35"/>
  <c r="BE296" i="35" s="1"/>
  <c r="BB296" i="35"/>
  <c r="AZ296" i="35"/>
  <c r="BD295" i="35"/>
  <c r="BE295" i="35" s="1"/>
  <c r="BB295" i="35"/>
  <c r="AZ295" i="35"/>
  <c r="BD294" i="35"/>
  <c r="BE294" i="35" s="1"/>
  <c r="BB294" i="35"/>
  <c r="AZ294" i="35"/>
  <c r="BD293" i="35"/>
  <c r="BE293" i="35" s="1"/>
  <c r="BB293" i="35"/>
  <c r="AZ293" i="35"/>
  <c r="BD292" i="35"/>
  <c r="BE292" i="35" s="1"/>
  <c r="BB292" i="35"/>
  <c r="AZ292" i="35"/>
  <c r="BD291" i="35"/>
  <c r="BE291" i="35" s="1"/>
  <c r="BB291" i="35"/>
  <c r="AZ291" i="35"/>
  <c r="BD290" i="35"/>
  <c r="BE290" i="35" s="1"/>
  <c r="BB290" i="35"/>
  <c r="AZ290" i="35"/>
  <c r="BD289" i="35"/>
  <c r="BE289" i="35" s="1"/>
  <c r="BB289" i="35"/>
  <c r="AZ289" i="35"/>
  <c r="BD288" i="35"/>
  <c r="BE288" i="35" s="1"/>
  <c r="BB288" i="35"/>
  <c r="AZ288" i="35"/>
  <c r="BD287" i="35"/>
  <c r="BE287" i="35" s="1"/>
  <c r="BB287" i="35"/>
  <c r="AZ287" i="35"/>
  <c r="BD286" i="35"/>
  <c r="BE286" i="35" s="1"/>
  <c r="BB286" i="35"/>
  <c r="AZ286" i="35"/>
  <c r="BD285" i="35"/>
  <c r="BE285" i="35" s="1"/>
  <c r="BB285" i="35"/>
  <c r="AZ285" i="35"/>
  <c r="BD284" i="35"/>
  <c r="BE284" i="35" s="1"/>
  <c r="BB284" i="35"/>
  <c r="AZ284" i="35"/>
  <c r="BD283" i="35"/>
  <c r="BE283" i="35" s="1"/>
  <c r="BB283" i="35"/>
  <c r="AZ283" i="35"/>
  <c r="BD282" i="35"/>
  <c r="BE282" i="35" s="1"/>
  <c r="BB282" i="35"/>
  <c r="AZ282" i="35"/>
  <c r="BD281" i="35"/>
  <c r="BE281" i="35" s="1"/>
  <c r="BB281" i="35"/>
  <c r="AZ281" i="35"/>
  <c r="BD280" i="35"/>
  <c r="BE280" i="35" s="1"/>
  <c r="BB280" i="35"/>
  <c r="AZ280" i="35"/>
  <c r="BD279" i="35"/>
  <c r="BE279" i="35" s="1"/>
  <c r="BB279" i="35"/>
  <c r="AZ279" i="35"/>
  <c r="BD278" i="35"/>
  <c r="BE278" i="35" s="1"/>
  <c r="BB278" i="35"/>
  <c r="AZ278" i="35"/>
  <c r="BD277" i="35"/>
  <c r="BE277" i="35" s="1"/>
  <c r="BB277" i="35"/>
  <c r="AZ277" i="35"/>
  <c r="BD276" i="35"/>
  <c r="BE276" i="35" s="1"/>
  <c r="BB276" i="35"/>
  <c r="AZ276" i="35"/>
  <c r="BD275" i="35"/>
  <c r="BE275" i="35" s="1"/>
  <c r="BB275" i="35"/>
  <c r="AZ275" i="35"/>
  <c r="BD274" i="35"/>
  <c r="BE274" i="35" s="1"/>
  <c r="BB274" i="35"/>
  <c r="AZ274" i="35"/>
  <c r="BD273" i="35"/>
  <c r="BE273" i="35" s="1"/>
  <c r="BB273" i="35"/>
  <c r="AZ273" i="35"/>
  <c r="BD272" i="35"/>
  <c r="BE272" i="35" s="1"/>
  <c r="BB272" i="35"/>
  <c r="AZ272" i="35"/>
  <c r="BD271" i="35"/>
  <c r="BE271" i="35" s="1"/>
  <c r="BB271" i="35"/>
  <c r="AZ271" i="35"/>
  <c r="BD270" i="35"/>
  <c r="BE270" i="35" s="1"/>
  <c r="BB270" i="35"/>
  <c r="AZ270" i="35"/>
  <c r="BD269" i="35"/>
  <c r="BE269" i="35" s="1"/>
  <c r="BB269" i="35"/>
  <c r="AZ269" i="35"/>
  <c r="BD268" i="35"/>
  <c r="BE268" i="35" s="1"/>
  <c r="BB268" i="35"/>
  <c r="AZ268" i="35"/>
  <c r="BD267" i="35"/>
  <c r="BE267" i="35" s="1"/>
  <c r="BB267" i="35"/>
  <c r="AZ267" i="35"/>
  <c r="BD266" i="35"/>
  <c r="BE266" i="35" s="1"/>
  <c r="BB266" i="35"/>
  <c r="AZ266" i="35"/>
  <c r="BD265" i="35"/>
  <c r="BE265" i="35" s="1"/>
  <c r="BB265" i="35"/>
  <c r="AZ265" i="35"/>
  <c r="BD264" i="35"/>
  <c r="BE264" i="35" s="1"/>
  <c r="BB264" i="35"/>
  <c r="AZ264" i="35"/>
  <c r="BD263" i="35"/>
  <c r="BE263" i="35" s="1"/>
  <c r="BB263" i="35"/>
  <c r="AZ263" i="35"/>
  <c r="BD262" i="35"/>
  <c r="BE262" i="35" s="1"/>
  <c r="BB262" i="35"/>
  <c r="AZ262" i="35"/>
  <c r="BD261" i="35"/>
  <c r="BE261" i="35" s="1"/>
  <c r="BB261" i="35"/>
  <c r="AZ261" i="35"/>
  <c r="BD260" i="35"/>
  <c r="BE260" i="35" s="1"/>
  <c r="BB260" i="35"/>
  <c r="AZ260" i="35"/>
  <c r="BD259" i="35"/>
  <c r="BE259" i="35" s="1"/>
  <c r="BB259" i="35"/>
  <c r="AZ259" i="35"/>
  <c r="BD258" i="35"/>
  <c r="BE258" i="35" s="1"/>
  <c r="BB258" i="35"/>
  <c r="AZ258" i="35"/>
  <c r="BD257" i="35"/>
  <c r="BE257" i="35" s="1"/>
  <c r="BB257" i="35"/>
  <c r="AZ257" i="35"/>
  <c r="BD256" i="35"/>
  <c r="BE256" i="35" s="1"/>
  <c r="BB256" i="35"/>
  <c r="AZ256" i="35"/>
  <c r="BD255" i="35"/>
  <c r="BE255" i="35" s="1"/>
  <c r="BB255" i="35"/>
  <c r="AZ255" i="35"/>
  <c r="BD254" i="35"/>
  <c r="BE254" i="35" s="1"/>
  <c r="BB254" i="35"/>
  <c r="AZ254" i="35"/>
  <c r="BD253" i="35"/>
  <c r="BE253" i="35" s="1"/>
  <c r="BB253" i="35"/>
  <c r="AZ253" i="35"/>
  <c r="BD252" i="35"/>
  <c r="BE252" i="35" s="1"/>
  <c r="BB252" i="35"/>
  <c r="AZ252" i="35"/>
  <c r="BD251" i="35"/>
  <c r="BE251" i="35" s="1"/>
  <c r="BB251" i="35"/>
  <c r="AZ251" i="35"/>
  <c r="BD250" i="35"/>
  <c r="BE250" i="35" s="1"/>
  <c r="BB250" i="35"/>
  <c r="AZ250" i="35"/>
  <c r="BD249" i="35"/>
  <c r="BE249" i="35" s="1"/>
  <c r="BB249" i="35"/>
  <c r="AZ249" i="35"/>
  <c r="BD248" i="35"/>
  <c r="BE248" i="35" s="1"/>
  <c r="BB248" i="35"/>
  <c r="AZ248" i="35"/>
  <c r="BD247" i="35"/>
  <c r="BE247" i="35" s="1"/>
  <c r="BB247" i="35"/>
  <c r="AZ247" i="35"/>
  <c r="BD246" i="35"/>
  <c r="BE246" i="35" s="1"/>
  <c r="BB246" i="35"/>
  <c r="AZ246" i="35"/>
  <c r="BD245" i="35"/>
  <c r="BE245" i="35" s="1"/>
  <c r="BB245" i="35"/>
  <c r="AZ245" i="35"/>
  <c r="BD244" i="35"/>
  <c r="BE244" i="35" s="1"/>
  <c r="BB244" i="35"/>
  <c r="AZ244" i="35"/>
  <c r="BD243" i="35"/>
  <c r="BE243" i="35" s="1"/>
  <c r="BB243" i="35"/>
  <c r="AZ243" i="35"/>
  <c r="BD242" i="35"/>
  <c r="BE242" i="35" s="1"/>
  <c r="BB242" i="35"/>
  <c r="AZ242" i="35"/>
  <c r="BD241" i="35"/>
  <c r="BE241" i="35" s="1"/>
  <c r="BB241" i="35"/>
  <c r="AZ241" i="35"/>
  <c r="BD240" i="35"/>
  <c r="BE240" i="35" s="1"/>
  <c r="BB240" i="35"/>
  <c r="AZ240" i="35"/>
  <c r="BD239" i="35"/>
  <c r="BE239" i="35" s="1"/>
  <c r="BB239" i="35"/>
  <c r="AZ239" i="35"/>
  <c r="BD238" i="35"/>
  <c r="BE238" i="35" s="1"/>
  <c r="BB238" i="35"/>
  <c r="AZ238" i="35"/>
  <c r="BD237" i="35"/>
  <c r="BE237" i="35" s="1"/>
  <c r="BB237" i="35"/>
  <c r="AZ237" i="35"/>
  <c r="BD236" i="35"/>
  <c r="BE236" i="35" s="1"/>
  <c r="BB236" i="35"/>
  <c r="AZ236" i="35"/>
  <c r="BD235" i="35"/>
  <c r="BE235" i="35" s="1"/>
  <c r="BB235" i="35"/>
  <c r="AZ235" i="35"/>
  <c r="BD234" i="35"/>
  <c r="BE234" i="35" s="1"/>
  <c r="BB234" i="35"/>
  <c r="AZ234" i="35"/>
  <c r="BD233" i="35"/>
  <c r="BE233" i="35" s="1"/>
  <c r="BB233" i="35"/>
  <c r="AZ233" i="35"/>
  <c r="BD232" i="35"/>
  <c r="BE232" i="35" s="1"/>
  <c r="BB232" i="35"/>
  <c r="AZ232" i="35"/>
  <c r="BD231" i="35"/>
  <c r="BE231" i="35" s="1"/>
  <c r="BB231" i="35"/>
  <c r="AZ231" i="35"/>
  <c r="BD230" i="35"/>
  <c r="BE230" i="35" s="1"/>
  <c r="BB230" i="35"/>
  <c r="AZ230" i="35"/>
  <c r="BD229" i="35"/>
  <c r="BE229" i="35" s="1"/>
  <c r="BB229" i="35"/>
  <c r="AZ229" i="35"/>
  <c r="BD228" i="35"/>
  <c r="BE228" i="35" s="1"/>
  <c r="BB228" i="35"/>
  <c r="AZ228" i="35"/>
  <c r="BD227" i="35"/>
  <c r="BE227" i="35" s="1"/>
  <c r="BB227" i="35"/>
  <c r="AZ227" i="35"/>
  <c r="BD226" i="35"/>
  <c r="BE226" i="35" s="1"/>
  <c r="BB226" i="35"/>
  <c r="AZ226" i="35"/>
  <c r="BD225" i="35"/>
  <c r="BE225" i="35" s="1"/>
  <c r="BB225" i="35"/>
  <c r="AZ225" i="35"/>
  <c r="BD224" i="35"/>
  <c r="BE224" i="35" s="1"/>
  <c r="BB224" i="35"/>
  <c r="AZ224" i="35"/>
  <c r="BD223" i="35"/>
  <c r="BE223" i="35" s="1"/>
  <c r="BB223" i="35"/>
  <c r="AZ223" i="35"/>
  <c r="BD222" i="35"/>
  <c r="BE222" i="35" s="1"/>
  <c r="BB222" i="35"/>
  <c r="AZ222" i="35"/>
  <c r="BD221" i="35"/>
  <c r="BE221" i="35" s="1"/>
  <c r="BB221" i="35"/>
  <c r="AZ221" i="35"/>
  <c r="BD220" i="35"/>
  <c r="BE220" i="35" s="1"/>
  <c r="BB220" i="35"/>
  <c r="AZ220" i="35"/>
  <c r="BD219" i="35"/>
  <c r="BE219" i="35" s="1"/>
  <c r="BB219" i="35"/>
  <c r="AZ219" i="35"/>
  <c r="BD218" i="35"/>
  <c r="BE218" i="35" s="1"/>
  <c r="BB218" i="35"/>
  <c r="AZ218" i="35"/>
  <c r="BD217" i="35"/>
  <c r="BE217" i="35" s="1"/>
  <c r="BB217" i="35"/>
  <c r="AZ217" i="35"/>
  <c r="BD216" i="35"/>
  <c r="BE216" i="35" s="1"/>
  <c r="BB216" i="35"/>
  <c r="AZ216" i="35"/>
  <c r="BD215" i="35"/>
  <c r="BE215" i="35" s="1"/>
  <c r="BB215" i="35"/>
  <c r="AZ215" i="35"/>
  <c r="BD214" i="35"/>
  <c r="BE214" i="35" s="1"/>
  <c r="BB214" i="35"/>
  <c r="AZ214" i="35"/>
  <c r="BD213" i="35"/>
  <c r="BE213" i="35" s="1"/>
  <c r="BB213" i="35"/>
  <c r="AZ213" i="35"/>
  <c r="BD212" i="35"/>
  <c r="BE212" i="35" s="1"/>
  <c r="BB212" i="35"/>
  <c r="AZ212" i="35"/>
  <c r="BD211" i="35"/>
  <c r="BE211" i="35" s="1"/>
  <c r="BB211" i="35"/>
  <c r="AZ211" i="35"/>
  <c r="BD210" i="35"/>
  <c r="BE210" i="35" s="1"/>
  <c r="BB210" i="35"/>
  <c r="AZ210" i="35"/>
  <c r="BD209" i="35"/>
  <c r="BE209" i="35" s="1"/>
  <c r="BB209" i="35"/>
  <c r="AZ209" i="35"/>
  <c r="BD208" i="35"/>
  <c r="BE208" i="35" s="1"/>
  <c r="BB208" i="35"/>
  <c r="AZ208" i="35"/>
  <c r="BD207" i="35"/>
  <c r="BE207" i="35" s="1"/>
  <c r="BB207" i="35"/>
  <c r="AZ207" i="35"/>
  <c r="BD206" i="35"/>
  <c r="BE206" i="35" s="1"/>
  <c r="BB206" i="35"/>
  <c r="AZ206" i="35"/>
  <c r="BD205" i="35"/>
  <c r="BE205" i="35" s="1"/>
  <c r="BB205" i="35"/>
  <c r="AZ205" i="35"/>
  <c r="BD204" i="35"/>
  <c r="BE204" i="35" s="1"/>
  <c r="BB204" i="35"/>
  <c r="AZ204" i="35"/>
  <c r="BD203" i="35"/>
  <c r="BE203" i="35" s="1"/>
  <c r="BB203" i="35"/>
  <c r="AZ203" i="35"/>
  <c r="BD202" i="35"/>
  <c r="BE202" i="35" s="1"/>
  <c r="BB202" i="35"/>
  <c r="AZ202" i="35"/>
  <c r="BD201" i="35"/>
  <c r="BE201" i="35" s="1"/>
  <c r="BB201" i="35"/>
  <c r="AZ201" i="35"/>
  <c r="BD200" i="35"/>
  <c r="BE200" i="35" s="1"/>
  <c r="BB200" i="35"/>
  <c r="AZ200" i="35"/>
  <c r="BD199" i="35"/>
  <c r="BE199" i="35" s="1"/>
  <c r="BB199" i="35"/>
  <c r="AZ199" i="35"/>
  <c r="BD198" i="35"/>
  <c r="BE198" i="35" s="1"/>
  <c r="BB198" i="35"/>
  <c r="AZ198" i="35"/>
  <c r="BD197" i="35"/>
  <c r="BE197" i="35" s="1"/>
  <c r="BB197" i="35"/>
  <c r="AZ197" i="35"/>
  <c r="BD196" i="35"/>
  <c r="BE196" i="35" s="1"/>
  <c r="BB196" i="35"/>
  <c r="AZ196" i="35"/>
  <c r="BD195" i="35"/>
  <c r="BE195" i="35" s="1"/>
  <c r="BB195" i="35"/>
  <c r="AZ195" i="35"/>
  <c r="BD194" i="35"/>
  <c r="BE194" i="35" s="1"/>
  <c r="BB194" i="35"/>
  <c r="AZ194" i="35"/>
  <c r="BD193" i="35"/>
  <c r="BE193" i="35" s="1"/>
  <c r="BB193" i="35"/>
  <c r="AZ193" i="35"/>
  <c r="BD192" i="35"/>
  <c r="BE192" i="35" s="1"/>
  <c r="BB192" i="35"/>
  <c r="AZ192" i="35"/>
  <c r="BD191" i="35"/>
  <c r="BE191" i="35" s="1"/>
  <c r="BB191" i="35"/>
  <c r="AZ191" i="35"/>
  <c r="BD190" i="35"/>
  <c r="BE190" i="35" s="1"/>
  <c r="BB190" i="35"/>
  <c r="AZ190" i="35"/>
  <c r="BD189" i="35"/>
  <c r="BE189" i="35" s="1"/>
  <c r="BB189" i="35"/>
  <c r="AZ189" i="35"/>
  <c r="BD188" i="35"/>
  <c r="BE188" i="35" s="1"/>
  <c r="BB188" i="35"/>
  <c r="AZ188" i="35"/>
  <c r="BD187" i="35"/>
  <c r="BE187" i="35" s="1"/>
  <c r="BB187" i="35"/>
  <c r="AZ187" i="35"/>
  <c r="BD186" i="35"/>
  <c r="BE186" i="35" s="1"/>
  <c r="BB186" i="35"/>
  <c r="AZ186" i="35"/>
  <c r="BD185" i="35"/>
  <c r="BE185" i="35" s="1"/>
  <c r="BB185" i="35"/>
  <c r="AZ185" i="35"/>
  <c r="BD184" i="35"/>
  <c r="BE184" i="35" s="1"/>
  <c r="BB184" i="35"/>
  <c r="AZ184" i="35"/>
  <c r="BD183" i="35"/>
  <c r="BE183" i="35" s="1"/>
  <c r="BB183" i="35"/>
  <c r="AZ183" i="35"/>
  <c r="BD182" i="35"/>
  <c r="BE182" i="35" s="1"/>
  <c r="BB182" i="35"/>
  <c r="AZ182" i="35"/>
  <c r="BD181" i="35"/>
  <c r="BE181" i="35" s="1"/>
  <c r="BB181" i="35"/>
  <c r="AZ181" i="35"/>
  <c r="BD180" i="35"/>
  <c r="BE180" i="35" s="1"/>
  <c r="BB180" i="35"/>
  <c r="AZ180" i="35"/>
  <c r="BD179" i="35"/>
  <c r="BE179" i="35" s="1"/>
  <c r="BB179" i="35"/>
  <c r="AZ179" i="35"/>
  <c r="BD178" i="35"/>
  <c r="BE178" i="35" s="1"/>
  <c r="BB178" i="35"/>
  <c r="AZ178" i="35"/>
  <c r="BD177" i="35"/>
  <c r="BE177" i="35" s="1"/>
  <c r="BB177" i="35"/>
  <c r="AZ177" i="35"/>
  <c r="BD176" i="35"/>
  <c r="BE176" i="35" s="1"/>
  <c r="BB176" i="35"/>
  <c r="AZ176" i="35"/>
  <c r="BD175" i="35"/>
  <c r="BE175" i="35" s="1"/>
  <c r="BB175" i="35"/>
  <c r="AZ175" i="35"/>
  <c r="BD174" i="35"/>
  <c r="BE174" i="35" s="1"/>
  <c r="BB174" i="35"/>
  <c r="AZ174" i="35"/>
  <c r="BD173" i="35"/>
  <c r="BE173" i="35" s="1"/>
  <c r="BB173" i="35"/>
  <c r="AZ173" i="35"/>
  <c r="BD172" i="35"/>
  <c r="BE172" i="35" s="1"/>
  <c r="BB172" i="35"/>
  <c r="AZ172" i="35"/>
  <c r="BD171" i="35"/>
  <c r="BE171" i="35" s="1"/>
  <c r="BB171" i="35"/>
  <c r="AZ171" i="35"/>
  <c r="BD170" i="35"/>
  <c r="BE170" i="35" s="1"/>
  <c r="BB170" i="35"/>
  <c r="AZ170" i="35"/>
  <c r="BD169" i="35"/>
  <c r="BE169" i="35" s="1"/>
  <c r="BB169" i="35"/>
  <c r="AZ169" i="35"/>
  <c r="BD168" i="35"/>
  <c r="BE168" i="35" s="1"/>
  <c r="BB168" i="35"/>
  <c r="AZ168" i="35"/>
  <c r="BD167" i="35"/>
  <c r="BE167" i="35" s="1"/>
  <c r="BB167" i="35"/>
  <c r="AZ167" i="35"/>
  <c r="BD166" i="35"/>
  <c r="BE166" i="35" s="1"/>
  <c r="BB166" i="35"/>
  <c r="AZ166" i="35"/>
  <c r="BD165" i="35"/>
  <c r="BE165" i="35" s="1"/>
  <c r="BB165" i="35"/>
  <c r="AZ165" i="35"/>
  <c r="BD164" i="35"/>
  <c r="BE164" i="35" s="1"/>
  <c r="BB164" i="35"/>
  <c r="AZ164" i="35"/>
  <c r="BD163" i="35"/>
  <c r="BE163" i="35" s="1"/>
  <c r="BB163" i="35"/>
  <c r="AZ163" i="35"/>
  <c r="BD162" i="35"/>
  <c r="BE162" i="35" s="1"/>
  <c r="BB162" i="35"/>
  <c r="AZ162" i="35"/>
  <c r="BD161" i="35"/>
  <c r="BE161" i="35" s="1"/>
  <c r="BB161" i="35"/>
  <c r="AZ161" i="35"/>
  <c r="BD160" i="35"/>
  <c r="BE160" i="35" s="1"/>
  <c r="BB160" i="35"/>
  <c r="AZ160" i="35"/>
  <c r="BD159" i="35"/>
  <c r="BE159" i="35" s="1"/>
  <c r="BB159" i="35"/>
  <c r="AZ159" i="35"/>
  <c r="BD158" i="35"/>
  <c r="BE158" i="35" s="1"/>
  <c r="BB158" i="35"/>
  <c r="AZ158" i="35"/>
  <c r="BD157" i="35"/>
  <c r="BE157" i="35" s="1"/>
  <c r="BB157" i="35"/>
  <c r="AZ157" i="35"/>
  <c r="BD156" i="35"/>
  <c r="BE156" i="35" s="1"/>
  <c r="BB156" i="35"/>
  <c r="AZ156" i="35"/>
  <c r="BD155" i="35"/>
  <c r="BE155" i="35" s="1"/>
  <c r="BB155" i="35"/>
  <c r="AZ155" i="35"/>
  <c r="BD154" i="35"/>
  <c r="BE154" i="35" s="1"/>
  <c r="BB154" i="35"/>
  <c r="AZ154" i="35"/>
  <c r="BD153" i="35"/>
  <c r="BE153" i="35" s="1"/>
  <c r="BB153" i="35"/>
  <c r="AZ153" i="35"/>
  <c r="BD152" i="35"/>
  <c r="BE152" i="35" s="1"/>
  <c r="BB152" i="35"/>
  <c r="AZ152" i="35"/>
  <c r="BD151" i="35"/>
  <c r="BE151" i="35" s="1"/>
  <c r="BB151" i="35"/>
  <c r="AZ151" i="35"/>
  <c r="BD150" i="35"/>
  <c r="BE150" i="35" s="1"/>
  <c r="BB150" i="35"/>
  <c r="AZ150" i="35"/>
  <c r="BD149" i="35"/>
  <c r="BE149" i="35" s="1"/>
  <c r="BB149" i="35"/>
  <c r="AZ149" i="35"/>
  <c r="BD148" i="35"/>
  <c r="BE148" i="35" s="1"/>
  <c r="BB148" i="35"/>
  <c r="AZ148" i="35"/>
  <c r="BD147" i="35"/>
  <c r="BE147" i="35" s="1"/>
  <c r="BB147" i="35"/>
  <c r="AZ147" i="35"/>
  <c r="BD146" i="35"/>
  <c r="BE146" i="35" s="1"/>
  <c r="BB146" i="35"/>
  <c r="AZ146" i="35"/>
  <c r="BD145" i="35"/>
  <c r="BE145" i="35" s="1"/>
  <c r="BB145" i="35"/>
  <c r="AZ145" i="35"/>
  <c r="BD144" i="35"/>
  <c r="BE144" i="35" s="1"/>
  <c r="BB144" i="35"/>
  <c r="AZ144" i="35"/>
  <c r="BD143" i="35"/>
  <c r="BE143" i="35" s="1"/>
  <c r="BB143" i="35"/>
  <c r="AZ143" i="35"/>
  <c r="BD142" i="35"/>
  <c r="BE142" i="35" s="1"/>
  <c r="BB142" i="35"/>
  <c r="AZ142" i="35"/>
  <c r="BD141" i="35"/>
  <c r="BE141" i="35" s="1"/>
  <c r="BB141" i="35"/>
  <c r="AZ141" i="35"/>
  <c r="BD140" i="35"/>
  <c r="BE140" i="35" s="1"/>
  <c r="BB140" i="35"/>
  <c r="AZ140" i="35"/>
  <c r="BD139" i="35"/>
  <c r="BE139" i="35" s="1"/>
  <c r="BB139" i="35"/>
  <c r="AZ139" i="35"/>
  <c r="BD138" i="35"/>
  <c r="BE138" i="35" s="1"/>
  <c r="BB138" i="35"/>
  <c r="AZ138" i="35"/>
  <c r="BD137" i="35"/>
  <c r="BE137" i="35" s="1"/>
  <c r="BB137" i="35"/>
  <c r="AZ137" i="35"/>
  <c r="BD136" i="35"/>
  <c r="BE136" i="35" s="1"/>
  <c r="BB136" i="35"/>
  <c r="AZ136" i="35"/>
  <c r="BD135" i="35"/>
  <c r="BE135" i="35" s="1"/>
  <c r="BB135" i="35"/>
  <c r="AZ135" i="35"/>
  <c r="BD134" i="35"/>
  <c r="BE134" i="35" s="1"/>
  <c r="BB134" i="35"/>
  <c r="AZ134" i="35"/>
  <c r="BD133" i="35"/>
  <c r="BE133" i="35" s="1"/>
  <c r="BB133" i="35"/>
  <c r="AZ133" i="35"/>
  <c r="BD132" i="35"/>
  <c r="BE132" i="35" s="1"/>
  <c r="BB132" i="35"/>
  <c r="AZ132" i="35"/>
  <c r="BD131" i="35"/>
  <c r="BE131" i="35" s="1"/>
  <c r="BB131" i="35"/>
  <c r="AZ131" i="35"/>
  <c r="BD130" i="35"/>
  <c r="BE130" i="35" s="1"/>
  <c r="BB130" i="35"/>
  <c r="AZ130" i="35"/>
  <c r="BD129" i="35"/>
  <c r="BE129" i="35" s="1"/>
  <c r="BB129" i="35"/>
  <c r="AZ129" i="35"/>
  <c r="BD128" i="35"/>
  <c r="BE128" i="35" s="1"/>
  <c r="BB128" i="35"/>
  <c r="AZ128" i="35"/>
  <c r="BD127" i="35"/>
  <c r="BE127" i="35" s="1"/>
  <c r="BB127" i="35"/>
  <c r="AZ127" i="35"/>
  <c r="BD126" i="35"/>
  <c r="BE126" i="35" s="1"/>
  <c r="BB126" i="35"/>
  <c r="AZ126" i="35"/>
  <c r="BD125" i="35"/>
  <c r="BE125" i="35" s="1"/>
  <c r="BB125" i="35"/>
  <c r="AZ125" i="35"/>
  <c r="BD124" i="35"/>
  <c r="BE124" i="35" s="1"/>
  <c r="BB124" i="35"/>
  <c r="AZ124" i="35"/>
  <c r="BD123" i="35"/>
  <c r="BE123" i="35" s="1"/>
  <c r="BB123" i="35"/>
  <c r="AZ123" i="35"/>
  <c r="BD122" i="35"/>
  <c r="BE122" i="35" s="1"/>
  <c r="BB122" i="35"/>
  <c r="AZ122" i="35"/>
  <c r="BD121" i="35"/>
  <c r="BE121" i="35" s="1"/>
  <c r="BB121" i="35"/>
  <c r="AZ121" i="35"/>
  <c r="BD120" i="35"/>
  <c r="BE120" i="35" s="1"/>
  <c r="BB120" i="35"/>
  <c r="AZ120" i="35"/>
  <c r="BD119" i="35"/>
  <c r="BE119" i="35" s="1"/>
  <c r="BB119" i="35"/>
  <c r="AZ119" i="35"/>
  <c r="BD118" i="35"/>
  <c r="BE118" i="35" s="1"/>
  <c r="BB118" i="35"/>
  <c r="AZ118" i="35"/>
  <c r="BD117" i="35"/>
  <c r="BE117" i="35" s="1"/>
  <c r="BB117" i="35"/>
  <c r="AZ117" i="35"/>
  <c r="BD116" i="35"/>
  <c r="BE116" i="35" s="1"/>
  <c r="BB116" i="35"/>
  <c r="AZ116" i="35"/>
  <c r="BD115" i="35"/>
  <c r="BE115" i="35" s="1"/>
  <c r="BB115" i="35"/>
  <c r="AZ115" i="35"/>
  <c r="BD114" i="35"/>
  <c r="BE114" i="35" s="1"/>
  <c r="BB114" i="35"/>
  <c r="AZ114" i="35"/>
  <c r="BD113" i="35"/>
  <c r="BE113" i="35" s="1"/>
  <c r="BB113" i="35"/>
  <c r="AZ113" i="35"/>
  <c r="BD112" i="35"/>
  <c r="BE112" i="35" s="1"/>
  <c r="BB112" i="35"/>
  <c r="AZ112" i="35"/>
  <c r="BD111" i="35"/>
  <c r="BE111" i="35" s="1"/>
  <c r="BB111" i="35"/>
  <c r="AZ111" i="35"/>
  <c r="BD110" i="35"/>
  <c r="BE110" i="35" s="1"/>
  <c r="BB110" i="35"/>
  <c r="AZ110" i="35"/>
  <c r="BD109" i="35"/>
  <c r="BE109" i="35" s="1"/>
  <c r="BB109" i="35"/>
  <c r="AZ109" i="35"/>
  <c r="BD108" i="35"/>
  <c r="BE108" i="35" s="1"/>
  <c r="BB108" i="35"/>
  <c r="AZ108" i="35"/>
  <c r="BD107" i="35"/>
  <c r="BE107" i="35" s="1"/>
  <c r="BB107" i="35"/>
  <c r="AZ107" i="35"/>
  <c r="BD106" i="35"/>
  <c r="BE106" i="35" s="1"/>
  <c r="BB106" i="35"/>
  <c r="AZ106" i="35"/>
  <c r="BD105" i="35"/>
  <c r="BE105" i="35" s="1"/>
  <c r="BB105" i="35"/>
  <c r="AZ105" i="35"/>
  <c r="BD104" i="35"/>
  <c r="BE104" i="35" s="1"/>
  <c r="BB104" i="35"/>
  <c r="AZ104" i="35"/>
  <c r="BD103" i="35"/>
  <c r="BE103" i="35" s="1"/>
  <c r="BB103" i="35"/>
  <c r="AZ103" i="35"/>
  <c r="BD102" i="35"/>
  <c r="BE102" i="35" s="1"/>
  <c r="BB102" i="35"/>
  <c r="AZ102" i="35"/>
  <c r="BD101" i="35"/>
  <c r="BE101" i="35" s="1"/>
  <c r="BB101" i="35"/>
  <c r="AZ101" i="35"/>
  <c r="BD100" i="35"/>
  <c r="BE100" i="35" s="1"/>
  <c r="BB100" i="35"/>
  <c r="AZ100" i="35"/>
  <c r="BD99" i="35"/>
  <c r="BE99" i="35" s="1"/>
  <c r="BB99" i="35"/>
  <c r="AZ99" i="35"/>
  <c r="BD98" i="35"/>
  <c r="BE98" i="35" s="1"/>
  <c r="BB98" i="35"/>
  <c r="AZ98" i="35"/>
  <c r="BD97" i="35"/>
  <c r="BE97" i="35" s="1"/>
  <c r="BB97" i="35"/>
  <c r="AZ97" i="35"/>
  <c r="BD96" i="35"/>
  <c r="BE96" i="35" s="1"/>
  <c r="BB96" i="35"/>
  <c r="AZ96" i="35"/>
  <c r="BD95" i="35"/>
  <c r="BE95" i="35" s="1"/>
  <c r="BB95" i="35"/>
  <c r="AZ95" i="35"/>
  <c r="BD94" i="35"/>
  <c r="BE94" i="35" s="1"/>
  <c r="BB94" i="35"/>
  <c r="AZ94" i="35"/>
  <c r="BD93" i="35"/>
  <c r="BE93" i="35" s="1"/>
  <c r="BB93" i="35"/>
  <c r="AZ93" i="35"/>
  <c r="BD92" i="35"/>
  <c r="BE92" i="35" s="1"/>
  <c r="BB92" i="35"/>
  <c r="AZ92" i="35"/>
  <c r="BD91" i="35"/>
  <c r="BE91" i="35" s="1"/>
  <c r="BB91" i="35"/>
  <c r="AZ91" i="35"/>
  <c r="BD90" i="35"/>
  <c r="BE90" i="35" s="1"/>
  <c r="BB90" i="35"/>
  <c r="AZ90" i="35"/>
  <c r="BD89" i="35"/>
  <c r="BE89" i="35" s="1"/>
  <c r="BB89" i="35"/>
  <c r="AZ89" i="35"/>
  <c r="BD88" i="35"/>
  <c r="BE88" i="35" s="1"/>
  <c r="BB88" i="35"/>
  <c r="AZ88" i="35"/>
  <c r="BD87" i="35"/>
  <c r="BE87" i="35" s="1"/>
  <c r="BB87" i="35"/>
  <c r="AZ87" i="35"/>
  <c r="BD86" i="35"/>
  <c r="BE86" i="35" s="1"/>
  <c r="BB86" i="35"/>
  <c r="AZ86" i="35"/>
  <c r="BD85" i="35"/>
  <c r="BE85" i="35" s="1"/>
  <c r="BB85" i="35"/>
  <c r="AZ85" i="35"/>
  <c r="BD84" i="35"/>
  <c r="BE84" i="35" s="1"/>
  <c r="BB84" i="35"/>
  <c r="AZ84" i="35"/>
  <c r="BD83" i="35"/>
  <c r="BE83" i="35" s="1"/>
  <c r="BB83" i="35"/>
  <c r="AZ83" i="35"/>
  <c r="BD82" i="35"/>
  <c r="BE82" i="35" s="1"/>
  <c r="BB82" i="35"/>
  <c r="AZ82" i="35"/>
  <c r="BD81" i="35"/>
  <c r="BE81" i="35" s="1"/>
  <c r="BB81" i="35"/>
  <c r="AZ81" i="35"/>
  <c r="BD80" i="35"/>
  <c r="BE80" i="35" s="1"/>
  <c r="BB80" i="35"/>
  <c r="AZ80" i="35"/>
  <c r="BD79" i="35"/>
  <c r="BE79" i="35" s="1"/>
  <c r="BB79" i="35"/>
  <c r="AZ79" i="35"/>
  <c r="BD78" i="35"/>
  <c r="BE78" i="35" s="1"/>
  <c r="BB78" i="35"/>
  <c r="AZ78" i="35"/>
  <c r="BD77" i="35"/>
  <c r="BE77" i="35" s="1"/>
  <c r="BB77" i="35"/>
  <c r="AZ77" i="35"/>
  <c r="BD76" i="35"/>
  <c r="BE76" i="35" s="1"/>
  <c r="BB76" i="35"/>
  <c r="AZ76" i="35"/>
  <c r="BD75" i="35"/>
  <c r="BE75" i="35" s="1"/>
  <c r="BB75" i="35"/>
  <c r="AZ75" i="35"/>
  <c r="BD74" i="35"/>
  <c r="BE74" i="35" s="1"/>
  <c r="BB74" i="35"/>
  <c r="AZ74" i="35"/>
  <c r="BD73" i="35"/>
  <c r="BE73" i="35" s="1"/>
  <c r="BB73" i="35"/>
  <c r="AZ73" i="35"/>
  <c r="BD72" i="35"/>
  <c r="BE72" i="35" s="1"/>
  <c r="BB72" i="35"/>
  <c r="AZ72" i="35"/>
  <c r="BD71" i="35"/>
  <c r="BE71" i="35" s="1"/>
  <c r="BB71" i="35"/>
  <c r="AZ71" i="35"/>
  <c r="BD70" i="35"/>
  <c r="BE70" i="35" s="1"/>
  <c r="BB70" i="35"/>
  <c r="AZ70" i="35"/>
  <c r="BD69" i="35"/>
  <c r="BE69" i="35" s="1"/>
  <c r="BB69" i="35"/>
  <c r="AZ69" i="35"/>
  <c r="BD68" i="35"/>
  <c r="BE68" i="35" s="1"/>
  <c r="BB68" i="35"/>
  <c r="AZ68" i="35"/>
  <c r="BD67" i="35"/>
  <c r="BE67" i="35" s="1"/>
  <c r="BB67" i="35"/>
  <c r="AZ67" i="35"/>
  <c r="BD66" i="35"/>
  <c r="BE66" i="35" s="1"/>
  <c r="BB66" i="35"/>
  <c r="AZ66" i="35"/>
  <c r="BD65" i="35"/>
  <c r="BE65" i="35" s="1"/>
  <c r="BB65" i="35"/>
  <c r="AZ65" i="35"/>
  <c r="BD64" i="35"/>
  <c r="BE64" i="35" s="1"/>
  <c r="BB64" i="35"/>
  <c r="AZ64" i="35"/>
  <c r="BD63" i="35"/>
  <c r="BE63" i="35" s="1"/>
  <c r="BB63" i="35"/>
  <c r="AZ63" i="35"/>
  <c r="BD62" i="35"/>
  <c r="BE62" i="35" s="1"/>
  <c r="BB62" i="35"/>
  <c r="AZ62" i="35"/>
  <c r="BD61" i="35"/>
  <c r="BE61" i="35" s="1"/>
  <c r="BB61" i="35"/>
  <c r="AZ61" i="35"/>
  <c r="BD60" i="35"/>
  <c r="BE60" i="35" s="1"/>
  <c r="BB60" i="35"/>
  <c r="AZ60" i="35"/>
  <c r="BD59" i="35"/>
  <c r="BE59" i="35" s="1"/>
  <c r="BB59" i="35"/>
  <c r="AZ59" i="35"/>
  <c r="BD58" i="35"/>
  <c r="BE58" i="35" s="1"/>
  <c r="BB58" i="35"/>
  <c r="AZ58" i="35"/>
  <c r="BD57" i="35"/>
  <c r="BE57" i="35" s="1"/>
  <c r="BB57" i="35"/>
  <c r="AZ57" i="35"/>
  <c r="BD56" i="35"/>
  <c r="BE56" i="35" s="1"/>
  <c r="BB56" i="35"/>
  <c r="AZ56" i="35"/>
  <c r="BD55" i="35"/>
  <c r="BE55" i="35" s="1"/>
  <c r="BB55" i="35"/>
  <c r="AZ55" i="35"/>
  <c r="BD54" i="35"/>
  <c r="BE54" i="35" s="1"/>
  <c r="BB54" i="35"/>
  <c r="AZ54" i="35"/>
  <c r="BD53" i="35"/>
  <c r="BE53" i="35" s="1"/>
  <c r="BB53" i="35"/>
  <c r="AZ53" i="35"/>
  <c r="BD52" i="35"/>
  <c r="BE52" i="35" s="1"/>
  <c r="BB52" i="35"/>
  <c r="AZ52" i="35"/>
  <c r="BD51" i="35"/>
  <c r="BE51" i="35" s="1"/>
  <c r="BB51" i="35"/>
  <c r="AZ51" i="35"/>
  <c r="BD50" i="35"/>
  <c r="BE50" i="35" s="1"/>
  <c r="BB50" i="35"/>
  <c r="AZ50" i="35"/>
  <c r="BD49" i="35"/>
  <c r="BE49" i="35" s="1"/>
  <c r="BB49" i="35"/>
  <c r="AZ49" i="35"/>
  <c r="BD48" i="35"/>
  <c r="BE48" i="35" s="1"/>
  <c r="BB48" i="35"/>
  <c r="AZ48" i="35"/>
  <c r="BD47" i="35"/>
  <c r="BE47" i="35" s="1"/>
  <c r="BB47" i="35"/>
  <c r="AZ47" i="35"/>
  <c r="BD46" i="35"/>
  <c r="BE46" i="35" s="1"/>
  <c r="BB46" i="35"/>
  <c r="AZ46" i="35"/>
  <c r="BD45" i="35"/>
  <c r="BE45" i="35" s="1"/>
  <c r="BB45" i="35"/>
  <c r="AZ45" i="35"/>
  <c r="BD44" i="35"/>
  <c r="BE44" i="35" s="1"/>
  <c r="BB44" i="35"/>
  <c r="AZ44" i="35"/>
  <c r="BD43" i="35"/>
  <c r="BE43" i="35" s="1"/>
  <c r="BB43" i="35"/>
  <c r="AZ43" i="35"/>
  <c r="BD42" i="35"/>
  <c r="BE42" i="35" s="1"/>
  <c r="BB42" i="35"/>
  <c r="AZ42" i="35"/>
  <c r="BD41" i="35"/>
  <c r="BE41" i="35" s="1"/>
  <c r="BB41" i="35"/>
  <c r="AZ41" i="35"/>
  <c r="BD40" i="35"/>
  <c r="BE40" i="35" s="1"/>
  <c r="BB40" i="35"/>
  <c r="AZ40" i="35"/>
  <c r="BD39" i="35"/>
  <c r="BE39" i="35" s="1"/>
  <c r="BB39" i="35"/>
  <c r="AZ39" i="35"/>
  <c r="BD38" i="35"/>
  <c r="BE38" i="35" s="1"/>
  <c r="BB38" i="35"/>
  <c r="AZ38" i="35"/>
  <c r="BD37" i="35"/>
  <c r="BE37" i="35" s="1"/>
  <c r="BB37" i="35"/>
  <c r="AZ37" i="35"/>
  <c r="BD36" i="35"/>
  <c r="BE36" i="35" s="1"/>
  <c r="BB36" i="35"/>
  <c r="AZ36" i="35"/>
  <c r="BD35" i="35"/>
  <c r="BE35" i="35" s="1"/>
  <c r="BB35" i="35"/>
  <c r="AZ35" i="35"/>
  <c r="BD34" i="35"/>
  <c r="BE34" i="35" s="1"/>
  <c r="BB34" i="35"/>
  <c r="AZ34" i="35"/>
  <c r="BD33" i="35"/>
  <c r="BE33" i="35" s="1"/>
  <c r="BB33" i="35"/>
  <c r="AZ33" i="35"/>
  <c r="BD32" i="35"/>
  <c r="BE32" i="35" s="1"/>
  <c r="BB32" i="35"/>
  <c r="AZ32" i="35"/>
  <c r="BE30" i="35"/>
  <c r="BF30" i="35" s="1"/>
  <c r="BC30" i="35"/>
  <c r="BA30" i="35"/>
  <c r="BE29" i="35"/>
  <c r="BF29" i="35" s="1"/>
  <c r="BC29" i="35"/>
  <c r="BA29" i="35"/>
  <c r="BE28" i="35"/>
  <c r="BF28" i="35" s="1"/>
  <c r="BC28" i="35"/>
  <c r="BA28" i="35"/>
  <c r="BG27" i="35"/>
  <c r="BH27" i="35" s="1"/>
  <c r="BE27" i="35"/>
  <c r="BC27" i="35"/>
  <c r="BK26" i="35"/>
  <c r="BL26" i="35" s="1"/>
  <c r="BI26" i="35"/>
  <c r="BG26" i="35"/>
  <c r="BK25" i="35"/>
  <c r="BL25" i="35" s="1"/>
  <c r="BI25" i="35"/>
  <c r="BG25" i="35"/>
  <c r="BK23" i="35"/>
  <c r="BL23" i="35" s="1"/>
  <c r="BI23" i="35"/>
  <c r="BG23" i="35"/>
  <c r="BC16" i="35"/>
  <c r="BD16" i="35" s="1"/>
  <c r="BA16" i="35"/>
  <c r="AY16" i="35"/>
  <c r="AZ14" i="35"/>
  <c r="BA14" i="35" s="1"/>
  <c r="AX14" i="35"/>
  <c r="AV14" i="35"/>
  <c r="AZ12" i="35"/>
  <c r="BA12" i="35" s="1"/>
  <c r="AX12" i="35"/>
  <c r="AV12" i="35"/>
  <c r="AZ11" i="35"/>
  <c r="BA11" i="35" s="1"/>
  <c r="AX11" i="35"/>
  <c r="AV11" i="35"/>
  <c r="AZ10" i="35"/>
  <c r="BA10" i="35" s="1"/>
  <c r="AX10" i="35"/>
  <c r="AV10" i="35"/>
  <c r="H29" i="35" l="1"/>
  <c r="K13" i="35"/>
  <c r="K12" i="35"/>
  <c r="I13" i="35"/>
  <c r="H30" i="35"/>
  <c r="R31" i="35"/>
  <c r="R29" i="35"/>
  <c r="M31" i="35"/>
  <c r="H31" i="35"/>
  <c r="R30" i="35"/>
  <c r="K11" i="35" s="1"/>
  <c r="M29" i="35"/>
  <c r="M30" i="35"/>
  <c r="I11" i="35" s="1"/>
  <c r="F21" i="16"/>
  <c r="F24" i="16" s="1"/>
  <c r="D17" i="16"/>
  <c r="I12" i="35"/>
  <c r="D21" i="16" l="1"/>
  <c r="F10" i="48"/>
  <c r="M32" i="35"/>
  <c r="F7" i="16" s="1"/>
  <c r="H22" i="35"/>
  <c r="R32" i="35"/>
  <c r="H21" i="35"/>
  <c r="G11" i="35"/>
  <c r="E11" i="35" s="1"/>
  <c r="H32" i="35"/>
  <c r="H23" i="35" s="1"/>
  <c r="H20" i="35"/>
  <c r="G12" i="35"/>
  <c r="G7" i="16"/>
  <c r="G8" i="16" s="1"/>
  <c r="I14" i="35"/>
  <c r="F8" i="16" s="1"/>
  <c r="F27" i="16" s="1"/>
  <c r="E7" i="16"/>
  <c r="E13" i="35"/>
  <c r="K14" i="35"/>
  <c r="G14" i="35" l="1"/>
  <c r="E14" i="35" s="1"/>
  <c r="F26" i="16"/>
  <c r="E12" i="35"/>
  <c r="E8" i="16"/>
  <c r="D8" i="16" s="1"/>
  <c r="D7" i="16"/>
  <c r="G27" i="43" l="1"/>
  <c r="G34" i="43"/>
  <c r="G22" i="43"/>
  <c r="G35" i="43"/>
  <c r="G30" i="43"/>
  <c r="G23" i="43"/>
  <c r="G24" i="43" l="1"/>
  <c r="G36" i="43"/>
  <c r="G32" i="43"/>
  <c r="G33" i="43"/>
  <c r="G29" i="43"/>
  <c r="G25" i="43"/>
  <c r="G31" i="43"/>
  <c r="G28" i="43"/>
  <c r="G26" i="43"/>
  <c r="G21" i="43"/>
  <c r="G37" i="43" l="1"/>
  <c r="E12" i="16" s="1"/>
  <c r="E14" i="16" s="1"/>
  <c r="E24" i="16" s="1"/>
  <c r="E26" i="16" l="1"/>
  <c r="D12" i="16"/>
  <c r="E27" i="16" l="1"/>
  <c r="M23" i="20" l="1"/>
  <c r="G13" i="16"/>
  <c r="G14" i="16" s="1"/>
  <c r="G24" i="16" l="1"/>
  <c r="D13" i="16"/>
  <c r="D14" i="16" l="1"/>
  <c r="D24" i="16" s="1"/>
  <c r="F7" i="48"/>
  <c r="G26" i="16"/>
  <c r="G27" i="16"/>
  <c r="D27" i="16" l="1"/>
  <c r="D2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<sst xmlns="http://schemas.openxmlformats.org/spreadsheetml/2006/main" count="1770" uniqueCount="763">
  <si>
    <t>Capital Costs</t>
  </si>
  <si>
    <t>Total Costs</t>
  </si>
  <si>
    <t>Effects on System and Service Performance</t>
  </si>
  <si>
    <t>Train Operating Cost Savings</t>
  </si>
  <si>
    <t>Residual Value</t>
  </si>
  <si>
    <t>Sub-total</t>
  </si>
  <si>
    <t>Effects on Safety, Competitiveness, Reliability, Trip Time, and Resilience</t>
  </si>
  <si>
    <t>Emissions Reductions</t>
  </si>
  <si>
    <t>Qualitative</t>
  </si>
  <si>
    <t>Total Benefits</t>
  </si>
  <si>
    <t>Outcome</t>
  </si>
  <si>
    <t>Benefit-Cost Ratio</t>
  </si>
  <si>
    <t>Current Status/Baseline &amp; Problem to be Addressed</t>
  </si>
  <si>
    <t>Change to Baseline or Alternatives</t>
  </si>
  <si>
    <t>Types of Impacts</t>
  </si>
  <si>
    <t>Affected Population</t>
  </si>
  <si>
    <t>Page Reference in BCA</t>
  </si>
  <si>
    <t>Input</t>
  </si>
  <si>
    <t xml:space="preserve">Value </t>
  </si>
  <si>
    <t xml:space="preserve">Source </t>
  </si>
  <si>
    <t>General</t>
  </si>
  <si>
    <t xml:space="preserve">Discount Rate </t>
  </si>
  <si>
    <t>Discount Year</t>
  </si>
  <si>
    <t>Operations Start Year</t>
  </si>
  <si>
    <t>Annualization - days per year</t>
  </si>
  <si>
    <t>Emissions Savings</t>
  </si>
  <si>
    <t>O&amp;M Cost Savings</t>
  </si>
  <si>
    <t>VHT Avoided</t>
  </si>
  <si>
    <t>Baseline</t>
  </si>
  <si>
    <t>Build</t>
  </si>
  <si>
    <t>Project Year</t>
  </si>
  <si>
    <t>Year</t>
  </si>
  <si>
    <t>Capital Cost</t>
  </si>
  <si>
    <t>Total (2022$)</t>
  </si>
  <si>
    <t>Construction Cost</t>
  </si>
  <si>
    <t>Contingency</t>
  </si>
  <si>
    <t>Total</t>
  </si>
  <si>
    <t xml:space="preserve">Total </t>
  </si>
  <si>
    <t>Annual VHT Reduction</t>
  </si>
  <si>
    <t>Beginning Period of Analysis</t>
  </si>
  <si>
    <t>Period of Analysis</t>
  </si>
  <si>
    <t>Ending Period of Analysis</t>
  </si>
  <si>
    <r>
      <t>Service Life of Railroad Replacement Track (Years)</t>
    </r>
    <r>
      <rPr>
        <vertAlign val="superscript"/>
        <sz val="10"/>
        <color theme="1"/>
        <rFont val="Calibri"/>
        <family val="2"/>
        <scheme val="minor"/>
      </rPr>
      <t>(1)</t>
    </r>
  </si>
  <si>
    <r>
      <t>Service Life of Other Railroad Structures (Years)</t>
    </r>
    <r>
      <rPr>
        <vertAlign val="superscript"/>
        <sz val="10"/>
        <color theme="1"/>
        <rFont val="Calibri"/>
        <family val="2"/>
        <scheme val="minor"/>
      </rPr>
      <t>(1)</t>
    </r>
  </si>
  <si>
    <t>Source: (1) BEA Rate of Depreciation, Service Lives, Declining-Balance Rates, and Hulten-Wykoff Categories</t>
  </si>
  <si>
    <t>TOTAL</t>
  </si>
  <si>
    <t>Annualization</t>
  </si>
  <si>
    <t xml:space="preserve"> Baseline</t>
  </si>
  <si>
    <t xml:space="preserve"> Build</t>
  </si>
  <si>
    <t>Net O&amp;M Savings</t>
  </si>
  <si>
    <t>Table 10.1 - GROSS DOMESTIC PRODUCT AND DEFLATORS USED IN THE HISTORICAL TABLES:  1940 - 2025</t>
  </si>
  <si>
    <t>(Fiscal Year 2020 = 1.000)</t>
  </si>
  <si>
    <t>Fiscal Year</t>
  </si>
  <si>
    <t>GDP (in
billions of
dollars)</t>
  </si>
  <si>
    <t>GDP
(Chained)
Price Index</t>
  </si>
  <si>
    <t>Composite Outlay Deflators</t>
  </si>
  <si>
    <t>Total
Defense</t>
  </si>
  <si>
    <t>Total
Nondefense</t>
  </si>
  <si>
    <t>Payment for Individuals</t>
  </si>
  <si>
    <t>Other
Grants</t>
  </si>
  <si>
    <t>Net Interest</t>
  </si>
  <si>
    <t>Undis-
tributed
Offsetting
Receipts</t>
  </si>
  <si>
    <t>All Other</t>
  </si>
  <si>
    <t>Addendum: Direct Capital</t>
  </si>
  <si>
    <t>Direct</t>
  </si>
  <si>
    <t>Grants</t>
  </si>
  <si>
    <t>Defense</t>
  </si>
  <si>
    <t>Nondefense</t>
  </si>
  <si>
    <t>TQ</t>
  </si>
  <si>
    <t>Note: Constant dollar research and development outlays are based on the GDP (chained) price index.</t>
  </si>
  <si>
    <t>Construction Start Year</t>
  </si>
  <si>
    <t>BNSF</t>
  </si>
  <si>
    <t>Cost (2024$)</t>
  </si>
  <si>
    <t>Discounted Capital (3.1%)</t>
  </si>
  <si>
    <t>Construction Cost (2022$)</t>
  </si>
  <si>
    <t>Total Cost (2022$)</t>
  </si>
  <si>
    <t>Discounted Capital Total (3.1%)</t>
  </si>
  <si>
    <t xml:space="preserve">Source: </t>
  </si>
  <si>
    <t>Subdivision</t>
  </si>
  <si>
    <t>Milepost</t>
  </si>
  <si>
    <t>Station</t>
  </si>
  <si>
    <t>Issue</t>
  </si>
  <si>
    <t>Work Description</t>
  </si>
  <si>
    <t>Reasoning</t>
  </si>
  <si>
    <t>Red Rock</t>
  </si>
  <si>
    <t>497.1-497.5</t>
  </si>
  <si>
    <t>Pauls Valley</t>
  </si>
  <si>
    <t>Subgrade</t>
  </si>
  <si>
    <t>Riprap/Ballast install and surfacing</t>
  </si>
  <si>
    <t>Remove slow orders</t>
  </si>
  <si>
    <t>No. of Trains per Day*</t>
  </si>
  <si>
    <t>389.6-391.3</t>
  </si>
  <si>
    <t>Flynn Siding</t>
  </si>
  <si>
    <t>Rail</t>
  </si>
  <si>
    <t>Rail Replacement; 7000ft of track on both rails 136#</t>
  </si>
  <si>
    <t>Speed increase</t>
  </si>
  <si>
    <t>501.2-502.9</t>
  </si>
  <si>
    <t>Paoli Siding</t>
  </si>
  <si>
    <t>Subgrade/Turnout</t>
  </si>
  <si>
    <t>Riprap/Ballast install and surfacing; (2) #20 136# RBM POTOs</t>
  </si>
  <si>
    <t>493.6-495.3</t>
  </si>
  <si>
    <t>Pauls Valley Siding</t>
  </si>
  <si>
    <t>Riprap/Ballast install and surfacing; #11 136# RBM Manual TO</t>
  </si>
  <si>
    <t>Wynnewood</t>
  </si>
  <si>
    <t xml:space="preserve">Riprap/Ballast install, surfacing and grout injections </t>
  </si>
  <si>
    <t>CP 4631</t>
  </si>
  <si>
    <t>459.4-461.2</t>
  </si>
  <si>
    <t>Gene Autry Siding</t>
  </si>
  <si>
    <t>Marietta</t>
  </si>
  <si>
    <t>Riprap/Ballast install, surfacing and grout injections</t>
  </si>
  <si>
    <t>Fort Worth</t>
  </si>
  <si>
    <t>Metro</t>
  </si>
  <si>
    <t>Line Swing at Bridge</t>
  </si>
  <si>
    <t>Correct line swing at bridge to remove slow order</t>
  </si>
  <si>
    <t>Alignment Issues</t>
  </si>
  <si>
    <t>Gainesville</t>
  </si>
  <si>
    <t>Bridge Deck</t>
  </si>
  <si>
    <t>Replace deck to eliminate ballast loss and remove slow orders/SIs</t>
  </si>
  <si>
    <t>Failing Bridge Deck</t>
  </si>
  <si>
    <t xml:space="preserve">No. of Passenger Trains </t>
  </si>
  <si>
    <t>Distance Affected (miles)</t>
  </si>
  <si>
    <t>Freight</t>
  </si>
  <si>
    <t>Passenger</t>
  </si>
  <si>
    <t>VHT per Train (Baseline)</t>
  </si>
  <si>
    <t>VHT per Train (Build)</t>
  </si>
  <si>
    <t>Total VHT (Baseline)</t>
  </si>
  <si>
    <t>Total VHT (Build)</t>
  </si>
  <si>
    <t>Net</t>
  </si>
  <si>
    <t>Annual VHT Increase due to deteriorating conditions (Baseline)</t>
  </si>
  <si>
    <t>Annual VHT Increase due to natural aging conditions (Build)</t>
  </si>
  <si>
    <t>BNSF-O&amp;M Costs Related to Bridge Deck (2022$)</t>
  </si>
  <si>
    <t>Discounted (3.1%)</t>
  </si>
  <si>
    <t>BNSF- Freight</t>
  </si>
  <si>
    <t>BNSF- Passenger</t>
  </si>
  <si>
    <t>2022$</t>
  </si>
  <si>
    <t>Train Operating Cost Savings - Freight</t>
  </si>
  <si>
    <t>Train Operating Cost Savings - Passenger</t>
  </si>
  <si>
    <t>Travel Time Savings, All Purposes (2022$)</t>
  </si>
  <si>
    <t>Travel Time Savings (2022$)</t>
  </si>
  <si>
    <t>Benefits (2022 $M)</t>
  </si>
  <si>
    <t>Summary</t>
  </si>
  <si>
    <t>Net Present Value (2022 $M)</t>
  </si>
  <si>
    <t>Ability to Meet Existing or Anticipated Demand</t>
  </si>
  <si>
    <t>Travel Time Savings</t>
  </si>
  <si>
    <t>Cost(2022$)</t>
  </si>
  <si>
    <t>Project Component</t>
  </si>
  <si>
    <t xml:space="preserve">2024 Benefit-Cost Analysis Guidance for Discretionary Grant Programs </t>
  </si>
  <si>
    <t>Discounted, 3.1%</t>
  </si>
  <si>
    <t>Rail Road Replacement</t>
  </si>
  <si>
    <t>Other Railroad Structure</t>
  </si>
  <si>
    <t>Passenger Train, Non-CO2 emission cost per hour, hauling, 2022$</t>
  </si>
  <si>
    <t>Passenger Train, CO2 emission cost per hour, hauling, 2022$</t>
  </si>
  <si>
    <r>
      <t>Passenger Train, Non-CO</t>
    </r>
    <r>
      <rPr>
        <b/>
        <vertAlign val="subscript"/>
        <sz val="10"/>
        <color theme="1"/>
        <rFont val="Calibri"/>
        <family val="2"/>
        <scheme val="minor"/>
      </rPr>
      <t>2</t>
    </r>
    <r>
      <rPr>
        <b/>
        <sz val="10"/>
        <color theme="1"/>
        <rFont val="Calibri"/>
        <family val="2"/>
        <scheme val="minor"/>
      </rPr>
      <t xml:space="preserve"> Emissions</t>
    </r>
  </si>
  <si>
    <r>
      <t>Passenger Train, CO</t>
    </r>
    <r>
      <rPr>
        <b/>
        <vertAlign val="subscript"/>
        <sz val="10"/>
        <color theme="1"/>
        <rFont val="Calibri"/>
        <family val="2"/>
        <scheme val="minor"/>
      </rPr>
      <t>2</t>
    </r>
    <r>
      <rPr>
        <b/>
        <sz val="10"/>
        <color theme="1"/>
        <rFont val="Calibri"/>
        <family val="2"/>
        <scheme val="minor"/>
      </rPr>
      <t xml:space="preserve"> Emissions</t>
    </r>
  </si>
  <si>
    <r>
      <t>Discounted Non-CO</t>
    </r>
    <r>
      <rPr>
        <b/>
        <vertAlign val="subscript"/>
        <sz val="10"/>
        <color theme="1"/>
        <rFont val="Calibri"/>
        <family val="2"/>
        <scheme val="minor"/>
      </rPr>
      <t>2</t>
    </r>
    <r>
      <rPr>
        <b/>
        <sz val="10"/>
        <color theme="1"/>
        <rFont val="Calibri"/>
        <family val="2"/>
        <scheme val="minor"/>
      </rPr>
      <t xml:space="preserve"> Emissions, 3.1%</t>
    </r>
  </si>
  <si>
    <r>
      <t>Discounted CO</t>
    </r>
    <r>
      <rPr>
        <b/>
        <vertAlign val="subscript"/>
        <sz val="10"/>
        <color theme="1"/>
        <rFont val="Calibri"/>
        <family val="2"/>
        <scheme val="minor"/>
      </rPr>
      <t>2</t>
    </r>
    <r>
      <rPr>
        <b/>
        <sz val="10"/>
        <color theme="1"/>
        <rFont val="Calibri"/>
        <family val="2"/>
        <scheme val="minor"/>
      </rPr>
      <t xml:space="preserve"> Emissions, 2%</t>
    </r>
  </si>
  <si>
    <t xml:space="preserve">VHT Avoided </t>
  </si>
  <si>
    <t>Value of Emissions (2022$)</t>
  </si>
  <si>
    <t>Baseline: Annual O&amp;M Cost related to Failing Bridge Deck (2024$)</t>
  </si>
  <si>
    <t>Baseline: Annual O&amp;M Cost related to  Failing Bridge Deck  (2022$)</t>
  </si>
  <si>
    <t>ROW (2022$)</t>
  </si>
  <si>
    <t>Construction</t>
  </si>
  <si>
    <t>ROW</t>
  </si>
  <si>
    <t>PDE</t>
  </si>
  <si>
    <t>2023$</t>
  </si>
  <si>
    <t>Total Cost</t>
  </si>
  <si>
    <t>Design</t>
  </si>
  <si>
    <t>2024$</t>
  </si>
  <si>
    <t xml:space="preserve">Resiliency </t>
  </si>
  <si>
    <t>Davis</t>
  </si>
  <si>
    <t>Valley View</t>
  </si>
  <si>
    <t>Number of Trains</t>
  </si>
  <si>
    <t>Distance</t>
  </si>
  <si>
    <t xml:space="preserve">Assumed Average Speed, mph (Build, with no slow orders) </t>
  </si>
  <si>
    <t xml:space="preserve">Assumed Average Speed, mph (Baseline, with  slow orders) </t>
  </si>
  <si>
    <t xml:space="preserve">Build: Freight - Average Speed with Project (mph), No Slow Orders </t>
  </si>
  <si>
    <t xml:space="preserve">Build: PAX - Average Speed with Project (mph), No Slow Orders </t>
  </si>
  <si>
    <t>No. of Freight Trains</t>
  </si>
  <si>
    <t>Source: BNSF, Meeting 5/14</t>
  </si>
  <si>
    <t>Average hourly operating cost per train, Amtrak State-Supported (2022$)</t>
  </si>
  <si>
    <t>Baseline: Annual Increase in Delays</t>
  </si>
  <si>
    <t>Build: Annual Increase in Delays</t>
  </si>
  <si>
    <t>Benefit-Cost Analysis - Traffic Analysis Worksheet</t>
  </si>
  <si>
    <t>Daily Traffic Counts</t>
  </si>
  <si>
    <t>Peak Hourly Traffic (9%)</t>
  </si>
  <si>
    <t>Off-Peak Hourly Traffic (5%)</t>
  </si>
  <si>
    <t>Annual Delay (PHTs, Auto) - No Build</t>
  </si>
  <si>
    <t>Annual Delay (PHTs, Truck) - No Build</t>
  </si>
  <si>
    <t>Annual Delay (PHTs, Auto) - Build</t>
  </si>
  <si>
    <t>Annual Delay (PHTs, Truck) - Build</t>
  </si>
  <si>
    <t>Reduction in Delay (PHTs, Auto) - Build</t>
  </si>
  <si>
    <t>Reduction in Delay (PHTs, Truck) - Build</t>
  </si>
  <si>
    <t>City of Davis Railroad Crossing Elimination</t>
  </si>
  <si>
    <t>Benton Ave</t>
  </si>
  <si>
    <t>E Main St</t>
  </si>
  <si>
    <t>N 3310 Rd</t>
  </si>
  <si>
    <t>Hanover Rd</t>
  </si>
  <si>
    <t>Atlanta Ave</t>
  </si>
  <si>
    <t>Oklahoma DOT</t>
  </si>
  <si>
    <t>Traffic Characteristics</t>
  </si>
  <si>
    <t>Auto</t>
  </si>
  <si>
    <t>Truck</t>
  </si>
  <si>
    <t>CAGR</t>
  </si>
  <si>
    <t>Vehicle Occupancy Rate (Auto)</t>
  </si>
  <si>
    <t>Vehicle Occupancy Rate (Truck)</t>
  </si>
  <si>
    <t>Project Opening Year</t>
  </si>
  <si>
    <t xml:space="preserve">Davis </t>
  </si>
  <si>
    <t xml:space="preserve"> Freight Train (VHT)</t>
  </si>
  <si>
    <t>Passenger Train (VHT)</t>
  </si>
  <si>
    <t>Resiliency Component</t>
  </si>
  <si>
    <t>Discount (3.1%)</t>
  </si>
  <si>
    <t>Baseline:  Average Speed due to Slow Orders (mph), Rail Replacement Segment</t>
  </si>
  <si>
    <t>Baseline:  Average Speed due to Slow Orders (mph)</t>
  </si>
  <si>
    <t>Build: Freight - Average Speed with Project (mph), No Slow Orders - Rail Replacement</t>
  </si>
  <si>
    <t>Build: PAX - Average Speed with Project (mph), No Slow Orders - Rail Replacement</t>
  </si>
  <si>
    <t>Average Hourly Traffic (70% Peak, 30% Off-Peak)</t>
  </si>
  <si>
    <t>Average Hourly Traffic Detouring</t>
  </si>
  <si>
    <t>Average Hourly Traffic Waiting</t>
  </si>
  <si>
    <t>Annual Detour VMTs - No Build</t>
  </si>
  <si>
    <t>Annual Detour VMTs (Auto) - No Build</t>
  </si>
  <si>
    <t>Annual Detour VMTs (Truck) - No Build</t>
  </si>
  <si>
    <t>Annual Detour VMTs (Auto) - Build</t>
  </si>
  <si>
    <t>Annual Detour VMTs (Truck) - Build</t>
  </si>
  <si>
    <t>Reduction in Detour VMTs (Auto) - Build</t>
  </si>
  <si>
    <t>Reduction in Detour VMTs (Truck) - Build</t>
  </si>
  <si>
    <t>Annual Extended Delay (hours)</t>
  </si>
  <si>
    <t>Reduction in Extended Delay</t>
  </si>
  <si>
    <t>% of Traffic Detouring</t>
  </si>
  <si>
    <t>Average Detour Length (miles)</t>
  </si>
  <si>
    <t>Average Detour Time (hours)</t>
  </si>
  <si>
    <t>Vehicle Operating Cost, Light Duty Vehicles (per mile) (2022$)</t>
  </si>
  <si>
    <t>Reduction in Auto VMT</t>
  </si>
  <si>
    <t>Reduction in Truck VMT</t>
  </si>
  <si>
    <t>Annual VMT Reduction</t>
  </si>
  <si>
    <t>Discount Rate</t>
  </si>
  <si>
    <t>Value of Reduced Fatalities and Injuries -Fatal Crash (2022$)</t>
  </si>
  <si>
    <t>Value of Reduced Fatalities and Injuries -Injury Crash (2022$)</t>
  </si>
  <si>
    <t>Value of PDO, per vehicle (2022$)</t>
  </si>
  <si>
    <t>Crash Rates</t>
  </si>
  <si>
    <t>Crash severity</t>
  </si>
  <si>
    <t>Rates per 100 million vehicle-miles</t>
  </si>
  <si>
    <t>Fatal</t>
  </si>
  <si>
    <t>Injury</t>
  </si>
  <si>
    <t>PDO**</t>
  </si>
  <si>
    <t>Fatalities</t>
  </si>
  <si>
    <t>Injured persons</t>
  </si>
  <si>
    <t>Source: Overview of Motor Vehicle Crashes in 2022</t>
  </si>
  <si>
    <t>AVERAGE</t>
  </si>
  <si>
    <t>Percent of Tot</t>
  </si>
  <si>
    <t>**Reduced PDO crashes held constant at 70.5% of all crashes</t>
  </si>
  <si>
    <t>Annual VMT Reduced</t>
  </si>
  <si>
    <t xml:space="preserve">Reduced PDO Crashes </t>
  </si>
  <si>
    <t>Cost Savings from Accidents Avoided (2022$)</t>
  </si>
  <si>
    <t>PDO</t>
  </si>
  <si>
    <t>Discounted Crash Costs at 3.1%</t>
  </si>
  <si>
    <t>Safety Savings</t>
  </si>
  <si>
    <t>Auto and Truck Operating Cost Savings</t>
  </si>
  <si>
    <t>Vehicle Operating Cost (Auto-Diversion)</t>
  </si>
  <si>
    <t>Vehicle Operating Cost ( Truck-Diversion)</t>
  </si>
  <si>
    <t>Vehicle Operating Cost (Auto Delay-Idling)</t>
  </si>
  <si>
    <t>Vehicle Operating Cost ( Truck Delay-Idling)</t>
  </si>
  <si>
    <t>Vehicle Operating Cost- Idling, Light Duty Vehicles (per hour)</t>
  </si>
  <si>
    <t>Vehicle Operating Cost- Idling, Trucks (per hour)</t>
  </si>
  <si>
    <t>Design Costs (2022$)</t>
  </si>
  <si>
    <t>ROW/Utilities</t>
  </si>
  <si>
    <t>Resiliency</t>
  </si>
  <si>
    <t>Reduced Auto VMT</t>
  </si>
  <si>
    <t>Pollutant Emissions Rates (g/mile)</t>
  </si>
  <si>
    <t>Reduced Pollutant Emissions (metric tons)</t>
  </si>
  <si>
    <t>Reduced Pollutant Emissions (2022$)</t>
  </si>
  <si>
    <t>Total Value</t>
  </si>
  <si>
    <t>Nox</t>
  </si>
  <si>
    <t>CO2</t>
  </si>
  <si>
    <t>PM2.5</t>
  </si>
  <si>
    <t>Sox</t>
  </si>
  <si>
    <t>NOx</t>
  </si>
  <si>
    <t>Discounted Emissions 2%</t>
  </si>
  <si>
    <t>Discounted Emissions 3.1%</t>
  </si>
  <si>
    <t>Reduced Truck VMT</t>
  </si>
  <si>
    <t xml:space="preserve">2050 projection source: </t>
  </si>
  <si>
    <t>CO2 Emissions from a gallon of gasoline ( grams CO2/ gallon)</t>
  </si>
  <si>
    <t>Fuel Type</t>
  </si>
  <si>
    <t>Source: California Air Resources Board
https://arb.ca.gov/emfac/emissions-inventory/b63464fd92fc8220a78715221ed7159727297627</t>
  </si>
  <si>
    <t>https://arb.ca.gov/emfac/emissions-inventory/747eda1236e185f07668f8c5fabd093d532c0f50</t>
  </si>
  <si>
    <t>Conversion rate for grams per metric ton</t>
  </si>
  <si>
    <t>Gasoline</t>
  </si>
  <si>
    <t>Inputs for output on website:</t>
  </si>
  <si>
    <t>Running</t>
  </si>
  <si>
    <t>Output: On road Emission Rates</t>
  </si>
  <si>
    <t>Emission Rates (grams/mile) - Passenger Vehicles</t>
  </si>
  <si>
    <t>Model Version: EMFAC2-21v1.0.1</t>
  </si>
  <si>
    <t>So2</t>
  </si>
  <si>
    <t>Region Type: Statewide</t>
  </si>
  <si>
    <t>Historical Data</t>
  </si>
  <si>
    <t>Calendar year: 2019-2050</t>
  </si>
  <si>
    <t>Vehicle: LDA</t>
  </si>
  <si>
    <t>LDA = Passenger Vehicle</t>
  </si>
  <si>
    <t>Season: Annual</t>
  </si>
  <si>
    <t>Model Year: Aggregate</t>
  </si>
  <si>
    <t>Speed: Aggregate</t>
  </si>
  <si>
    <t>Projections</t>
  </si>
  <si>
    <t>Fuel: Gasoline</t>
  </si>
  <si>
    <t>For existing data:</t>
  </si>
  <si>
    <t>Diesel - Heavy Duty Vehicles</t>
  </si>
  <si>
    <t>FOR 2050 Projections:</t>
  </si>
  <si>
    <t>T7 NNOOS Class 8	Heavy-Heavy Duty Non-Neighboring Out-of-state Truck	T7 NNOOS</t>
  </si>
  <si>
    <t>Emission Rates (grams/mile) - Trucks</t>
  </si>
  <si>
    <t xml:space="preserve">PM2.5 </t>
  </si>
  <si>
    <t>Grams per metric ton</t>
  </si>
  <si>
    <t>Damage Costs for Emissions per metric ton (2022$)</t>
  </si>
  <si>
    <t>SO2</t>
  </si>
  <si>
    <t>Vehicle External User Cost</t>
  </si>
  <si>
    <t>Truck External User Cost</t>
  </si>
  <si>
    <t>Auto VMT Saved</t>
  </si>
  <si>
    <t>Congestion Cost</t>
  </si>
  <si>
    <t>Noise Cost</t>
  </si>
  <si>
    <t>Safety Cost</t>
  </si>
  <si>
    <t>Total ($)</t>
  </si>
  <si>
    <t>Discounted at 3.1%</t>
  </si>
  <si>
    <t>Truck VMT Saved</t>
  </si>
  <si>
    <t>External Highway User Cost</t>
  </si>
  <si>
    <t xml:space="preserve"> Reduction in Passenger Hours (hrs)</t>
  </si>
  <si>
    <t>Benefit-Cost Analysis - Safety Calculations Worksheet</t>
  </si>
  <si>
    <t>Variable</t>
  </si>
  <si>
    <t>Source</t>
  </si>
  <si>
    <t>Units</t>
  </si>
  <si>
    <t>Constant (Likely Case)</t>
  </si>
  <si>
    <t>Guidance</t>
  </si>
  <si>
    <t>Safety Analysis</t>
  </si>
  <si>
    <t>Limits of Project Segment #1</t>
  </si>
  <si>
    <t>User Input</t>
  </si>
  <si>
    <t>mile posts/area</t>
  </si>
  <si>
    <t>E Benton Street</t>
  </si>
  <si>
    <t>Limits of Project Segment #2</t>
  </si>
  <si>
    <t>Haliburton Rd/N 3310 Rd Crossing</t>
  </si>
  <si>
    <t>Limits of Project Segment #3</t>
  </si>
  <si>
    <t>Limits of Project Segment #4</t>
  </si>
  <si>
    <t>Auto and Truck Safety Analysis - Inputs</t>
  </si>
  <si>
    <t>Auto and Truck Safety Analysis (based on Crash Data) - Inputs</t>
  </si>
  <si>
    <t>Project Segment #1</t>
  </si>
  <si>
    <t>Total Historical Crashes in Project Segment #1 [PDO]</t>
  </si>
  <si>
    <t>FRA At-Grade Crossing Report, 2014-2021</t>
  </si>
  <si>
    <t>crashes</t>
  </si>
  <si>
    <t>Total Historical Crashes in Project Segment #1 [Injured]</t>
  </si>
  <si>
    <t>Total Historical Crashes in Project Segment #1 [Fatal]</t>
  </si>
  <si>
    <t>Total Years of Crash History</t>
  </si>
  <si>
    <t>years</t>
  </si>
  <si>
    <t>Crash Modification Factor</t>
  </si>
  <si>
    <t>factor</t>
  </si>
  <si>
    <t>Percentage Reduction in Crashes</t>
  </si>
  <si>
    <t>Calculation</t>
  </si>
  <si>
    <t>percentage</t>
  </si>
  <si>
    <t>Project Segment #2</t>
  </si>
  <si>
    <t>Total Historical Crashes in Project Segment #2 [PDO]</t>
  </si>
  <si>
    <t>Total Historical Crashes in Project Segment #2 [Injured]</t>
  </si>
  <si>
    <t>Total Historical Crashes in Project Segment #2 [Fatal]</t>
  </si>
  <si>
    <t>Auto and Truck Safety Analysis (based on KABCO Data) - Inputs</t>
  </si>
  <si>
    <t>Project Segment #3</t>
  </si>
  <si>
    <t>Total Historical Crashes in Project Segment #3 [No Injury - O]</t>
  </si>
  <si>
    <t>injuries</t>
  </si>
  <si>
    <t>Total Historical Crashes in Project Segment #3 [Possible Injury - C]</t>
  </si>
  <si>
    <t>Total Historical Crashes in Project Segment #3 [Non Incapacitating - B]</t>
  </si>
  <si>
    <t>Total Historical Crashes in Project Segment #3 [Incapacitating - A]</t>
  </si>
  <si>
    <t>Total Historical Crashes in Project Segment #3 [Killed - K]</t>
  </si>
  <si>
    <t>fatalities</t>
  </si>
  <si>
    <t>Total Historical Crashes in Project Segment #3 [Injured Severity Unknown]</t>
  </si>
  <si>
    <t>FRA WBAPS, Crossing #020740J</t>
  </si>
  <si>
    <t>Project Segment #4</t>
  </si>
  <si>
    <t>Total Historical Crashes in Project Segment #4 [No Injury - O]</t>
  </si>
  <si>
    <t>Total Historical Crashes in Project Segment #4 [Possible Injury - C]</t>
  </si>
  <si>
    <t>Total Historical Crashes in Project Segment #4 [Non Incapacitating - B]</t>
  </si>
  <si>
    <t>Total Historical Crashes in Project Segment #4 [Incapacitating - A]</t>
  </si>
  <si>
    <t>Total Historical Crashes in Project Segment #4 [Killed - K]</t>
  </si>
  <si>
    <t>Total Historical Crashes in Project Segment #4 [Injured Severity Unknown]</t>
  </si>
  <si>
    <t>FRA WBAPS, Crossing #020739P</t>
  </si>
  <si>
    <t>Auto and Truck Safety Analysis - Calculations</t>
  </si>
  <si>
    <t>Auto and Truck Safety Analysis (based on Crash Data) - Calculations</t>
  </si>
  <si>
    <t>Average Annual Crashes in Project Segment #1 [Fatal]</t>
  </si>
  <si>
    <t>Average Annual Crashes in Project Segment #1 [Injured]</t>
  </si>
  <si>
    <t>Average Annual Crashes in Project Segment #1 [PDO]</t>
  </si>
  <si>
    <t>Average Avoided Annual Crashes in Project Segment #1 [Fatal]</t>
  </si>
  <si>
    <t>Average Avoided Annual Crashes in Project Segment #1 [Injured]</t>
  </si>
  <si>
    <t>Average Avoided Annual Crashes in Project Segment #1 [PDO]</t>
  </si>
  <si>
    <t>Average Annual Crashes in Project Segment #2 [Fatal]</t>
  </si>
  <si>
    <t>Average Annual Crashes in Project Segment #2 [Injured]</t>
  </si>
  <si>
    <t>Average Annual Crashes in Project Segment #2 [PDO]</t>
  </si>
  <si>
    <t>Average Avoided Annual Crashes in Project Segment #2 [Fatal]</t>
  </si>
  <si>
    <t>Average Avoided Annual Crashes in Project Segment #2 [Injured]</t>
  </si>
  <si>
    <t>Average Avoided Annual Crashes in Project Segment #2 [PDO]</t>
  </si>
  <si>
    <t>Reduction in Annual Auto and Truck Vehicle Crashes (based on Crash Data)</t>
  </si>
  <si>
    <t>Reduction in Annual Crashes in Project Area [Fatal] (with Project)</t>
  </si>
  <si>
    <t>Reduction in Annual Crashes in Project Area [Injured] (with Project)</t>
  </si>
  <si>
    <t>Reduction in Annual Crashes in Project Area [PDO] (with Project)</t>
  </si>
  <si>
    <t>Auto and Truck Safety Analysis (based on KABCO Data) - Calculations</t>
  </si>
  <si>
    <t>Average Annual Crashes in Project Segment #3 [No Injury - O]</t>
  </si>
  <si>
    <t>Average Annual Crashes in Project Segment #3 [Possible Injury - C]</t>
  </si>
  <si>
    <t>Average Annual Crashes in Project Segment #3 [Non Incapacitating - B]</t>
  </si>
  <si>
    <t>Average Annual Crashes in Project Segment #3 [Incapacitating - A]</t>
  </si>
  <si>
    <t>Average Annual Crashes in Project Segment #3 [Killed - K]</t>
  </si>
  <si>
    <t>Average Annual Crashes in Project Segment #3 [Injured Severity Unknown]</t>
  </si>
  <si>
    <t>Average Avoided Annual Crashes in Project Segment #3 [No Injury - O]</t>
  </si>
  <si>
    <t>Average Avoided Annual Crashes in Project Segment #3 [Possible Injury - C]</t>
  </si>
  <si>
    <t>Average Avoided Annual Crashes in Project Segment #3 [Non Incapacitating - B]</t>
  </si>
  <si>
    <t>Average Avoided Annual Crashes in Project Segment #3 [Incapacitating - A]</t>
  </si>
  <si>
    <t>Average Avoided Annual Crashes in Project Segment #3 [Killed - K]</t>
  </si>
  <si>
    <t>Average Avoided Annual Crashes in Project Segment #3 [Injured Severity Unknown]</t>
  </si>
  <si>
    <t>Average Annual Crashes in Project Segment #4 [No Injury - O]</t>
  </si>
  <si>
    <t>Average Annual Crashes in Project Segment #4 [Possible Injury - C]</t>
  </si>
  <si>
    <t>Average Annual Crashes in Project Segment #4 [Non Incapacitating - B]</t>
  </si>
  <si>
    <t>Average Annual Crashes in Project Segment #4 [Incapacitating - A]</t>
  </si>
  <si>
    <t>Average Annual Crashes in Project Segment #4 [Killed - K]</t>
  </si>
  <si>
    <t>Average Annual Crashes in Project Segment #4 [Injured Severity Unknown]</t>
  </si>
  <si>
    <t>Average Avoided Annual Crashes in Project Segment #4 [No Injury - O]</t>
  </si>
  <si>
    <t>Average Avoided Annual Crashes in Project Segment #4 [Possible Injury - C]</t>
  </si>
  <si>
    <t>Average Avoided Annual Crashes in Project Segment #4 [Non Incapacitating - B]</t>
  </si>
  <si>
    <t>Average Avoided Annual Crashes in Project Segment #4 [Incapacitating - A]</t>
  </si>
  <si>
    <t>Average Avoided Annual Crashes in Project Segment #4 [Killed - K]</t>
  </si>
  <si>
    <t>Average Avoided Annual Crashes in Project Segment #4 [Injured Severity Unknown]</t>
  </si>
  <si>
    <t>Reduction in Annual Auto and Truck Vehicle Crashes (based on KABCO Data)</t>
  </si>
  <si>
    <t>Reduction in Annual Crashes in Project Area [No Injury - O] (with Project)</t>
  </si>
  <si>
    <t>Reduction in Annual Crashes in Project Area [Possible Injury - C] (with Project)</t>
  </si>
  <si>
    <t>Reduction in Annual Crashes in Project Area [Non Incapacitating - B] (with Project)</t>
  </si>
  <si>
    <t>Reduction in Annual Crashes in Project Area [Incapacitating - A] (with Project)</t>
  </si>
  <si>
    <t>Reduction in Annual Crashes in Project Area [Killed - K] (with Project)</t>
  </si>
  <si>
    <t>Reduction in Annual Crashes in Project Area [Injured Severity Unknown] (with Project)</t>
  </si>
  <si>
    <t>Safety Benefits from Detours Avoided</t>
  </si>
  <si>
    <t>Value of Injured - Severity Unknown (2022$)</t>
  </si>
  <si>
    <t>Annual Reduction in Crashes</t>
  </si>
  <si>
    <t>Daily Passenger Trains</t>
  </si>
  <si>
    <t>Train Operations &amp; Delays Avoided - Resiliency Component</t>
  </si>
  <si>
    <t>Train Operations &amp; Delays Avoided - Davis Component</t>
  </si>
  <si>
    <t>Train Operations &amp; Delays Avoided  - Valley View Component</t>
  </si>
  <si>
    <t>Train Count Base Year</t>
  </si>
  <si>
    <t>Data provided by BNSF.</t>
  </si>
  <si>
    <t>Traffic Count Base Year</t>
  </si>
  <si>
    <t>FRA WBAPS database.</t>
  </si>
  <si>
    <t>AADT</t>
  </si>
  <si>
    <t>Passenger Vehicle Percentage</t>
  </si>
  <si>
    <t>Calculated.</t>
  </si>
  <si>
    <t>Truck Percentage</t>
  </si>
  <si>
    <t>.</t>
  </si>
  <si>
    <t>Average Annual Freight Train Growth</t>
  </si>
  <si>
    <t>Avoided O&amp;M Cost</t>
  </si>
  <si>
    <t>Baseline Traffic Projections</t>
  </si>
  <si>
    <t>Travel Time Savings Calculations for Extended Delays at Railroad Crossing</t>
  </si>
  <si>
    <t>Vehicle-Miles Traveled Calculation for Extended Delays at Railroad Crossing</t>
  </si>
  <si>
    <t>Travel Time Savings Calculations for Regular Delays at Railroad Crossing</t>
  </si>
  <si>
    <t>Annual Delay - VHTs - No Build</t>
  </si>
  <si>
    <t>Annual Delay - VHTs - Build</t>
  </si>
  <si>
    <t>Annual Detour VMTs - Build</t>
  </si>
  <si>
    <t>Train VHTS - No Build</t>
  </si>
  <si>
    <t>Train VHTS - Build</t>
  </si>
  <si>
    <t>Reduction in VHTs</t>
  </si>
  <si>
    <t>Reduction in Opex Cost</t>
  </si>
  <si>
    <t>Reduction in Non-CO2 Cost</t>
  </si>
  <si>
    <t>Reduction in CO2 Cost</t>
  </si>
  <si>
    <t>Traffic Analysis Input Variables</t>
  </si>
  <si>
    <t>Input Variables for Vehicle Traffic Projections</t>
  </si>
  <si>
    <t>Input Variables for Train Regular Delay at Railroad Crossings</t>
  </si>
  <si>
    <t>Average Train Length (ft)</t>
  </si>
  <si>
    <t>% Change in Average Train Speed</t>
  </si>
  <si>
    <t>Average Train Speed, No Build (mph)</t>
  </si>
  <si>
    <t>Average Crossing Time, No Build (mins)</t>
  </si>
  <si>
    <t>Average Train Speed, Build (mph)</t>
  </si>
  <si>
    <t>Average Crossing Time, Build (mins)</t>
  </si>
  <si>
    <t>Average Daily Train Crossings</t>
  </si>
  <si>
    <t>Daily Train Crossing Time, No Build (hours)</t>
  </si>
  <si>
    <t>Daily Train Crossing Time, Build (hours)</t>
  </si>
  <si>
    <t>Input Variables for Train Operating Costs and Emissions</t>
  </si>
  <si>
    <t>Average Number of Railcars per Train</t>
  </si>
  <si>
    <t>Freight Car Operating Cost</t>
  </si>
  <si>
    <t>Freight Train Operating Cost at Idling</t>
  </si>
  <si>
    <t>Freight Train Non-Co2 Emissions Cost at Idling</t>
  </si>
  <si>
    <t>Freight Train CO2 Emissions Cost at Idling</t>
  </si>
  <si>
    <t>Freight Train Operating Cost at Hauling</t>
  </si>
  <si>
    <t>Freight Train Non-Co2 Emissions Cost at Hauling</t>
  </si>
  <si>
    <t>Freight Train CO2 Emissions Cost at Hauling</t>
  </si>
  <si>
    <t>Reduction in Truck Detours (VHT)</t>
  </si>
  <si>
    <t>Reduction in Auto Detours (VHT)</t>
  </si>
  <si>
    <t>Reduction in Auto Detour (VMT)</t>
  </si>
  <si>
    <t>Reduction in Truck Detour (VMT)</t>
  </si>
  <si>
    <t>Reduction in Auto Delays (Idling Cost - VOC)</t>
  </si>
  <si>
    <t>Reduction in Truck Delays (Idling Cost - VOC)</t>
  </si>
  <si>
    <t>Reduction in Auto VHT</t>
  </si>
  <si>
    <t xml:space="preserve">Freight Train - VHT Hauling Avoided </t>
  </si>
  <si>
    <t>Train Operating Cost Savings - Freight Idling</t>
  </si>
  <si>
    <t>Train Operating Cost Savings - Freight Hauling</t>
  </si>
  <si>
    <t>Average hourly operating cost per train, Freight - Hauling (2022$)</t>
  </si>
  <si>
    <t>Average hourly operating cost per train, Freight - Idling (2022$)</t>
  </si>
  <si>
    <t>No. of Railcars</t>
  </si>
  <si>
    <t xml:space="preserve">Freight Railcar, operating cost per hour </t>
  </si>
  <si>
    <t>Number of Freight Rail Cars</t>
  </si>
  <si>
    <t>Reduction in Truck VHT</t>
  </si>
  <si>
    <t>Reduction in Auto Delays due to Diversion (hrs)</t>
  </si>
  <si>
    <t>Reduction in Truck Delays due to Diversion (hrs)</t>
  </si>
  <si>
    <t>Reduction in Auto Delays due to Idling (hrs)</t>
  </si>
  <si>
    <t>Reduction in Truck Delays due to Idling (hrs)</t>
  </si>
  <si>
    <t>Detours Avoided</t>
  </si>
  <si>
    <t>Idling Avoided</t>
  </si>
  <si>
    <t>Freight- Idling</t>
  </si>
  <si>
    <t>Freight- Hauling</t>
  </si>
  <si>
    <r>
      <t>Freight Train - Idling, 
Non-CO</t>
    </r>
    <r>
      <rPr>
        <b/>
        <vertAlign val="subscript"/>
        <sz val="10"/>
        <color theme="1"/>
        <rFont val="Calibri"/>
        <family val="2"/>
        <scheme val="minor"/>
      </rPr>
      <t xml:space="preserve">2 </t>
    </r>
    <r>
      <rPr>
        <b/>
        <sz val="10"/>
        <color theme="1"/>
        <rFont val="Calibri"/>
        <family val="2"/>
        <scheme val="minor"/>
      </rPr>
      <t>Emissions</t>
    </r>
  </si>
  <si>
    <r>
      <t>Freight Train - Idling, 
CO</t>
    </r>
    <r>
      <rPr>
        <b/>
        <vertAlign val="subscript"/>
        <sz val="10"/>
        <color theme="1"/>
        <rFont val="Calibri"/>
        <family val="2"/>
        <scheme val="minor"/>
      </rPr>
      <t xml:space="preserve">2 </t>
    </r>
    <r>
      <rPr>
        <b/>
        <sz val="10"/>
        <color theme="1"/>
        <rFont val="Calibri"/>
        <family val="2"/>
        <scheme val="minor"/>
      </rPr>
      <t>Emissions</t>
    </r>
  </si>
  <si>
    <t>Freight Train - Hauling, 
Non-CO2 Emissions</t>
  </si>
  <si>
    <t>Freight Train - Hauling, 
CO2 Emissions</t>
  </si>
  <si>
    <t>Freight Train- Hauling, Non-CO2 emission cost per hour, Hauling, 2022$</t>
  </si>
  <si>
    <t>Freight Train- Hauling, CO2 emission cost per hour, Hauling, 2022$</t>
  </si>
  <si>
    <t>Freight - Hauling</t>
  </si>
  <si>
    <r>
      <t>Freight Train- Hauling, Non-CO</t>
    </r>
    <r>
      <rPr>
        <b/>
        <vertAlign val="subscript"/>
        <sz val="10"/>
        <color theme="1"/>
        <rFont val="Calibri"/>
        <family val="2"/>
        <scheme val="minor"/>
      </rPr>
      <t xml:space="preserve">2 </t>
    </r>
    <r>
      <rPr>
        <b/>
        <sz val="10"/>
        <color theme="1"/>
        <rFont val="Calibri"/>
        <family val="2"/>
        <scheme val="minor"/>
      </rPr>
      <t>Emissions</t>
    </r>
  </si>
  <si>
    <r>
      <t>Freight Train- Hauling, CO</t>
    </r>
    <r>
      <rPr>
        <b/>
        <vertAlign val="subscript"/>
        <sz val="10"/>
        <color theme="1"/>
        <rFont val="Calibri"/>
        <family val="2"/>
        <scheme val="minor"/>
      </rPr>
      <t>2</t>
    </r>
    <r>
      <rPr>
        <b/>
        <sz val="10"/>
        <color theme="1"/>
        <rFont val="Calibri"/>
        <family val="2"/>
        <scheme val="minor"/>
      </rPr>
      <t xml:space="preserve"> Emissions</t>
    </r>
  </si>
  <si>
    <t>Freight Train- Idling, Non-CO2 emission cost per hour, Hauling, 2022$</t>
  </si>
  <si>
    <t>Freight Train- Idling, CO2 emission cost per hour, Hauling, 2022$</t>
  </si>
  <si>
    <t>Freight Train, CO2 emission cost per hour, Idling (2022$)</t>
  </si>
  <si>
    <t>Freight Train, Non-CO2 emission cost per hour, Idling (2022$)</t>
  </si>
  <si>
    <r>
      <t>Passenger Train, CO</t>
    </r>
    <r>
      <rPr>
        <vertAlign val="subscript"/>
        <sz val="9"/>
        <rFont val="Arial"/>
        <family val="2"/>
      </rPr>
      <t>2</t>
    </r>
    <r>
      <rPr>
        <sz val="9"/>
        <rFont val="Arial"/>
        <family val="2"/>
      </rPr>
      <t xml:space="preserve"> emission cost per hour, Hauling, (2022$)</t>
    </r>
  </si>
  <si>
    <r>
      <t>Passenger Train, Non-CO</t>
    </r>
    <r>
      <rPr>
        <vertAlign val="subscript"/>
        <sz val="9"/>
        <rFont val="Arial"/>
        <family val="2"/>
      </rPr>
      <t>2</t>
    </r>
    <r>
      <rPr>
        <sz val="9"/>
        <rFont val="Arial"/>
        <family val="2"/>
      </rPr>
      <t xml:space="preserve"> emission cost per hour, Hauling, (2022$)</t>
    </r>
  </si>
  <si>
    <r>
      <t>Freight Train, CO</t>
    </r>
    <r>
      <rPr>
        <vertAlign val="subscript"/>
        <sz val="9"/>
        <rFont val="Arial"/>
        <family val="2"/>
      </rPr>
      <t>2</t>
    </r>
    <r>
      <rPr>
        <sz val="9"/>
        <rFont val="Arial"/>
        <family val="2"/>
      </rPr>
      <t xml:space="preserve"> emission cost per hour, Hauling, (2022$)</t>
    </r>
  </si>
  <si>
    <r>
      <t>Freight Train, Non-CO</t>
    </r>
    <r>
      <rPr>
        <vertAlign val="subscript"/>
        <sz val="9"/>
        <rFont val="Arial"/>
        <family val="2"/>
      </rPr>
      <t>2</t>
    </r>
    <r>
      <rPr>
        <sz val="9"/>
        <rFont val="Arial"/>
        <family val="2"/>
      </rPr>
      <t xml:space="preserve"> emission cost per hour, Hauling, (2022$)</t>
    </r>
  </si>
  <si>
    <t>-</t>
  </si>
  <si>
    <t>Project Area Net Detour Length (miles)</t>
  </si>
  <si>
    <t>Parameter Values &amp; Inputs</t>
  </si>
  <si>
    <t>Description</t>
  </si>
  <si>
    <t>Unit</t>
  </si>
  <si>
    <t>Value</t>
  </si>
  <si>
    <t>General Parameters</t>
  </si>
  <si>
    <t>Train Volumes</t>
  </si>
  <si>
    <t>Traffic Volume Inputs</t>
  </si>
  <si>
    <t>Train Data</t>
  </si>
  <si>
    <t>Freight Trains per Day</t>
  </si>
  <si>
    <t>trains per day</t>
  </si>
  <si>
    <t>Annual Freight Trains</t>
  </si>
  <si>
    <t>trains per year</t>
  </si>
  <si>
    <t>Passenger Trains per Day</t>
  </si>
  <si>
    <t>Annual Passenger Trains</t>
  </si>
  <si>
    <t>Traffic Data</t>
  </si>
  <si>
    <t>vehicles per day</t>
  </si>
  <si>
    <t>Passenger Vehicle AADT</t>
  </si>
  <si>
    <t>Truck AADT</t>
  </si>
  <si>
    <t>Annual Traffic Volumes</t>
  </si>
  <si>
    <t>vehicles per year</t>
  </si>
  <si>
    <t>Annual Passenger Vehicles</t>
  </si>
  <si>
    <t>Annual Trucks</t>
  </si>
  <si>
    <t>Detours due to Siding Activities</t>
  </si>
  <si>
    <t>Inputs &amp; Assumptions</t>
  </si>
  <si>
    <t>Grade Crossing/Train Data</t>
  </si>
  <si>
    <t>No Build Detours</t>
  </si>
  <si>
    <t>Probability of Detour</t>
  </si>
  <si>
    <t>Annual Passenger Vehicles Impacted by Trains</t>
  </si>
  <si>
    <t>Annual Trucks Impacted by Trains</t>
  </si>
  <si>
    <t>Annual Passenger Vehicles VMT due to Detours</t>
  </si>
  <si>
    <t>VMT per year</t>
  </si>
  <si>
    <t>Annual Truck VMT due to Detours</t>
  </si>
  <si>
    <t>Build Detours</t>
  </si>
  <si>
    <t>Avoided VMT</t>
  </si>
  <si>
    <t>Annual Avoided Passenger Vehicle VMT</t>
  </si>
  <si>
    <t>miles per year</t>
  </si>
  <si>
    <t>Annual Avoided Truck VMT</t>
  </si>
  <si>
    <t>Annual Avoided VMT</t>
  </si>
  <si>
    <t>AADT Growth</t>
  </si>
  <si>
    <t>`</t>
  </si>
  <si>
    <t>AMTRAK, https://www.railpassengers.org/site/assets/files/3478/29.pdf</t>
  </si>
  <si>
    <t>Annualization (days) -Assume Slow Orders 20% per year</t>
  </si>
  <si>
    <t>Jacobs</t>
  </si>
  <si>
    <t>Average Daily Crossings</t>
  </si>
  <si>
    <t>Davis Inputs "Tab"</t>
  </si>
  <si>
    <t>Calculated</t>
  </si>
  <si>
    <t>Period of Analysis (years)</t>
  </si>
  <si>
    <t>Vehicle Operating Cost &amp; Travel Time Savings</t>
  </si>
  <si>
    <t>Vehicle Operating Cost, Trucks (per mile) (2022$)</t>
  </si>
  <si>
    <t>Light-Duty Vehicle Idling Average Fuel Consumption per Hour (gasoline)</t>
  </si>
  <si>
    <t>Truck Idling Average Fuel Consumption per Hour (diesel)</t>
  </si>
  <si>
    <t>Argonne National Laboratory, User Guide for AFLEET Tool 2023.</t>
  </si>
  <si>
    <t>Cost of Fuel per Gallon (2022$)</t>
  </si>
  <si>
    <t>Truck Drivers, Hourly Wage (2022$)</t>
  </si>
  <si>
    <t>Safety</t>
  </si>
  <si>
    <t xml:space="preserve">Safety Benefits from Rail Crossing Elimination at Atlanta Avenue and Hanover Road </t>
  </si>
  <si>
    <t>Grams per Metric Ton</t>
  </si>
  <si>
    <t>Congestion Cost per VMT, Light-Duty Vehicles- All Locations (2022$)</t>
  </si>
  <si>
    <t>Noise Cost per VMT, Light-Duty Vehicles- All Locations(2022$)</t>
  </si>
  <si>
    <t>Safety Cost per VMT, Light-Duty Vehicles- All Locations(2022$)</t>
  </si>
  <si>
    <t>Congestion Cost per VMT, Buses and Trucks - All Locations (2022$)</t>
  </si>
  <si>
    <t>Noise Cost per VMT, Buses and Trucks, All Locations (2022$)</t>
  </si>
  <si>
    <t>Safety Cost per VMT, Buses and Trucks, All Locations Rural (2022$)</t>
  </si>
  <si>
    <t xml:space="preserve">Prices in 2024 and converted to 2022$; Source: AAA Gas Prices, by State </t>
  </si>
  <si>
    <t>Date:</t>
  </si>
  <si>
    <t>E-mail received 5/17/2024</t>
  </si>
  <si>
    <t>TranSystems</t>
  </si>
  <si>
    <t>Capital Cost - Resiliency Component</t>
  </si>
  <si>
    <t>Source:</t>
  </si>
  <si>
    <t>https://www.whitehouse.gov/omb/budget/historical-tables/</t>
  </si>
  <si>
    <t>Downloaded, May 12,2024</t>
  </si>
  <si>
    <t>miles per hour</t>
  </si>
  <si>
    <t>Train Operations Annualization Factor</t>
  </si>
  <si>
    <t>days per year</t>
  </si>
  <si>
    <t>year</t>
  </si>
  <si>
    <t>Daily Freight Trains</t>
  </si>
  <si>
    <t>Annual Average Freight Train Growth</t>
  </si>
  <si>
    <t>Annual Average Passenger Train Growth</t>
  </si>
  <si>
    <t>Annual Traffic Volume Growth</t>
  </si>
  <si>
    <t>Travel Time Cost Benefit</t>
  </si>
  <si>
    <t>Vehicle Occupancy Rates</t>
  </si>
  <si>
    <t>Value of Travel Time Savings (Value per Person-Hour)</t>
  </si>
  <si>
    <t>2022 dollars</t>
  </si>
  <si>
    <t>Avoided Travel Time</t>
  </si>
  <si>
    <t>Annual Avoided Passenger Vehicle VHT</t>
  </si>
  <si>
    <t>hours</t>
  </si>
  <si>
    <t>Annual Avoided Truck VHT</t>
  </si>
  <si>
    <t>Passenger Vehicle Person-Hours of Delay</t>
  </si>
  <si>
    <t>hours per year</t>
  </si>
  <si>
    <t>Truck Person-Hours of Delay</t>
  </si>
  <si>
    <t>Passenger Vehicle Value of Time</t>
  </si>
  <si>
    <t>Truck Value of Time</t>
  </si>
  <si>
    <t>Total Value of Time</t>
  </si>
  <si>
    <t>Total Value of Time ($1000's)</t>
  </si>
  <si>
    <t>Analysis Period Travel Time Impacts</t>
  </si>
  <si>
    <t>Passenger Vehicle Hours of Delay</t>
  </si>
  <si>
    <t>Truck Hours of Delay</t>
  </si>
  <si>
    <t>Total Person-Hours of Delay</t>
  </si>
  <si>
    <t>Project Area Average Vehicle Speed</t>
  </si>
  <si>
    <t>Project Area Average Vehicle Speed (mph)</t>
  </si>
  <si>
    <t>Passenger Vehicles (All Travel)</t>
  </si>
  <si>
    <t>Trucks</t>
  </si>
  <si>
    <t>Personal</t>
  </si>
  <si>
    <t>Truck Drivers</t>
  </si>
  <si>
    <t>Remaining Value</t>
  </si>
  <si>
    <t>Government Nonresidential Structures, Other</t>
  </si>
  <si>
    <t xml:space="preserve"> Reduction in Idling Cost</t>
  </si>
  <si>
    <t>Reduction in Idling Cost</t>
  </si>
  <si>
    <t>No .of Rail Cars - Davis</t>
  </si>
  <si>
    <t>O&amp;M Cost Related to Bridge Deck (Baseline), 2022$</t>
  </si>
  <si>
    <t xml:space="preserve">Cost-Residual </t>
  </si>
  <si>
    <t>Project Specific Factors</t>
  </si>
  <si>
    <t>Inflation Adjustment Multipliers to Adjust to Real 2022 Dollars</t>
  </si>
  <si>
    <t>Project Cost in 2024 Dollars</t>
  </si>
  <si>
    <t>Project Cost</t>
  </si>
  <si>
    <t>2024 dollars</t>
  </si>
  <si>
    <t>ROW Acquisition</t>
  </si>
  <si>
    <t>Signals</t>
  </si>
  <si>
    <t>Track</t>
  </si>
  <si>
    <t>Structures</t>
  </si>
  <si>
    <t>Project Cost in 2022 dollars &amp; 30-Year Project Residual Value</t>
  </si>
  <si>
    <t>Estimated Life</t>
  </si>
  <si>
    <t>Build Residual Value</t>
  </si>
  <si>
    <t>20-Year Project Residual Value</t>
  </si>
  <si>
    <t>BNSF, TranSystems</t>
  </si>
  <si>
    <t>Valley View Capital Cost Estimates</t>
  </si>
  <si>
    <t>Daily Train Meets</t>
  </si>
  <si>
    <t>meets per day</t>
  </si>
  <si>
    <t>Annual Train Meets</t>
  </si>
  <si>
    <t>meets per year</t>
  </si>
  <si>
    <t xml:space="preserve">Annual Crossing Occupancy Time </t>
  </si>
  <si>
    <t>Avoided Train Delay due to Siding Extension</t>
  </si>
  <si>
    <t>Train Travel Time Data</t>
  </si>
  <si>
    <t xml:space="preserve">Trains Utilizing Siding per Meet </t>
  </si>
  <si>
    <t>trains per meet</t>
  </si>
  <si>
    <t>Freight Train Hauling Time</t>
  </si>
  <si>
    <t>Avoided Freight Train Hauling Time</t>
  </si>
  <si>
    <t>Reduction in Auto PHT</t>
  </si>
  <si>
    <t>Reduction in Truck PHT</t>
  </si>
  <si>
    <t>Average Occupancy- Passenger Vehicles</t>
  </si>
  <si>
    <t>Average Occupancy - Passenger Vehicles</t>
  </si>
  <si>
    <t>Reduced Fatal Crashes</t>
  </si>
  <si>
    <t>Reduced Injury Crashes</t>
  </si>
  <si>
    <t>Fatal Crashes</t>
  </si>
  <si>
    <t>Injury Crashes</t>
  </si>
  <si>
    <t>Train Operating Cost Savings- Freight Hauling</t>
  </si>
  <si>
    <t>Utilities(2022$)</t>
  </si>
  <si>
    <t>Annual Growth in Occupancy Time per Meet</t>
  </si>
  <si>
    <t>No Build Crossing (Siding) Occupancy Time per Meet (hours)</t>
  </si>
  <si>
    <t>Build Crossing (No Siding) Occupancy Time per Meet (hours)</t>
  </si>
  <si>
    <t>No Build Average Speed for Freight Trains Utilizing Siding</t>
  </si>
  <si>
    <t>Build Average Speed for Freight Trains Utilizing Siding</t>
  </si>
  <si>
    <t>Distance Impacted by Build Operational Speed</t>
  </si>
  <si>
    <t>miles</t>
  </si>
  <si>
    <t>Days per Year</t>
  </si>
  <si>
    <t>No Build Average Speed for Freight Trains Utilizing Siding (mph)</t>
  </si>
  <si>
    <t>Build Average Speed for Freight Trains Utilizing Siding (mph)</t>
  </si>
  <si>
    <t>Distance Impacted by Build Operational Speed (miles)</t>
  </si>
  <si>
    <t>Value (2022$)</t>
  </si>
  <si>
    <t>Right-of-Way</t>
  </si>
  <si>
    <t>Average Travel Time without Project (Baseline) (Daily)</t>
  </si>
  <si>
    <t>Average Travel Time with Project (Build) (Daily)</t>
  </si>
  <si>
    <t>Average Daily Occupancy for AMTRAK train, Heartland Flyer</t>
  </si>
  <si>
    <t>Vehicle Operating Cost Savings</t>
  </si>
  <si>
    <t>Discounted Non-CO2 Emissions, Discounted 3.1%</t>
  </si>
  <si>
    <t>Discounted CO2 Emissions, Discounted 2%</t>
  </si>
  <si>
    <t>Total Emissions, 2022$</t>
  </si>
  <si>
    <t>Activities</t>
  </si>
  <si>
    <t>1,5,6</t>
  </si>
  <si>
    <t>2,3</t>
  </si>
  <si>
    <t>Mode</t>
  </si>
  <si>
    <t>Freight Train</t>
  </si>
  <si>
    <t>Passenger Train</t>
  </si>
  <si>
    <t>Average Daily Passenger Train Occupancy</t>
  </si>
  <si>
    <t>Passenger Hours (PHT)</t>
  </si>
  <si>
    <t>Heartland Flyer Services, 2022</t>
  </si>
  <si>
    <t>Analysis Period of Captured Benefits</t>
  </si>
  <si>
    <t>Analysis Period of Captured Benefits for Sensitivity Analysis</t>
  </si>
  <si>
    <t>Hours per Year</t>
  </si>
  <si>
    <t>Project Area Net Detour Length</t>
  </si>
  <si>
    <t xml:space="preserve">miles </t>
  </si>
  <si>
    <t>No Build Crossing (Siding) Occupancy Time per Meet</t>
  </si>
  <si>
    <t>Build Crossing (No Siding) Occupancy Time per Meet</t>
  </si>
  <si>
    <t>Annual Growth in Train Meets</t>
  </si>
  <si>
    <t>20-year benefits period (2028-2047), 2022 $M, Discounted at 3.1%</t>
  </si>
  <si>
    <r>
      <t xml:space="preserve">Costs </t>
    </r>
    <r>
      <rPr>
        <b/>
        <i/>
        <sz val="11"/>
        <color theme="0"/>
        <rFont val="Calibri"/>
        <family val="2"/>
      </rPr>
      <t>(2022 $M)</t>
    </r>
  </si>
  <si>
    <t>Heartland Flyer Corridor Safety, Efficiency, and Resiliency</t>
  </si>
  <si>
    <t xml:space="preserve">Correct line swing at bridge </t>
  </si>
  <si>
    <t>Replace deck to address ballast loss and remove slow orders</t>
  </si>
  <si>
    <t>See Inputs Tab</t>
  </si>
  <si>
    <t>TxDOT</t>
  </si>
  <si>
    <t>AADT 2022</t>
  </si>
  <si>
    <t>Davis - Train Operating Cost</t>
  </si>
  <si>
    <t>Valley View - Auto and Truck Operating Cost</t>
  </si>
  <si>
    <t>Davis- Auto &amp; Truck  Operating Cost</t>
  </si>
  <si>
    <t>Source: BNSF, 5/8</t>
  </si>
  <si>
    <t>Source: Jacobs</t>
  </si>
  <si>
    <t>E-mail received 5/21/2024</t>
  </si>
  <si>
    <t>Economic Benefit (Net Present Values, $2022 M)</t>
  </si>
  <si>
    <t>TxDOT, ODOT, BNSF</t>
  </si>
  <si>
    <t>BNSF, Amtrak</t>
  </si>
  <si>
    <t>Community</t>
  </si>
  <si>
    <t>Road Users, Amtrak</t>
  </si>
  <si>
    <t>Road Users</t>
  </si>
  <si>
    <t>Road Users, Community</t>
  </si>
  <si>
    <t>The Project is expected to improve the resiliency of infrastructure on the line and reduce conflict points at two siding relocations: Davis, OK and Valley View, TX. The growing demand for freight and passenger services along the Heartland Flyer corridor is increasing pressure on the already constrained network.</t>
  </si>
  <si>
    <t>The analysis assesses the Project as the summation of three individual elements that have independent utility: Davis, Valley View, and Resiliency.
In Davis, the Project improvements consist of closing two at-grade crossing locations and removing the siding track.
In Valley View, the Project will relocate a siding to south of Farm to Market (FM) Road 922 to stop road blockages.
The Resiliency component of the Project will address issues to eliminate slow orders, improving reliability and operational efficiency and resilience along the corridor.</t>
  </si>
  <si>
    <t>Daily Train Meets (occurrences)</t>
  </si>
  <si>
    <t>Reduction in Auto Delays - Idling (hrs.)</t>
  </si>
  <si>
    <t>Reduction in Truck Delays - Idling (hrs.)</t>
  </si>
  <si>
    <t>Freight Train - Idling (hrs.)</t>
  </si>
  <si>
    <t>Valley View - Train Operating Cost</t>
  </si>
  <si>
    <t>Utilities</t>
  </si>
  <si>
    <t>Vehicle-Hours of Train Vehicle Idling during Extended Delay at Railroad Crossing</t>
  </si>
  <si>
    <t>Vehicle-Hours of Train Vehicle Hauling during Regular Delay at Railroad Crossing</t>
  </si>
  <si>
    <t>occurrences</t>
  </si>
  <si>
    <t>Project Area Length (miles)</t>
  </si>
  <si>
    <t>Average Daily Amtrak Train Crossings</t>
  </si>
  <si>
    <t>Amtrak Heartland Flyer Annual Ridership</t>
  </si>
  <si>
    <t>Amtrak Heartland Flyer Annual Ridership Growth Rate</t>
  </si>
  <si>
    <t>Amtrak Heartland Flyer Annual Train-Trips</t>
  </si>
  <si>
    <t>Amtrak Heartland Flyer Occupancy Rate (%)</t>
  </si>
  <si>
    <t>Amtrak Heartland Flyer Passengers per Train</t>
  </si>
  <si>
    <t>Annual Hours of Passenger Delay, No Build</t>
  </si>
  <si>
    <t>Annual Hours of Passenger Delay, Build</t>
  </si>
  <si>
    <t>Amtrak Train Operating Cost at Hauling</t>
  </si>
  <si>
    <t>Amtrak Train Non-Co2 Emissions Cost at Hauling</t>
  </si>
  <si>
    <t>Amtrak Train CO2 Emissions Cost at Hauling</t>
  </si>
  <si>
    <t>Vehicle-Hours of Amtrak Long-Distance Train Vehicle Hauling during Regular Delay at Railroad Crossing</t>
  </si>
  <si>
    <t>Person-Hours of Delay, Amtrak Long-Distance Train Vehicle</t>
  </si>
  <si>
    <t>Intercity PHTS - No Build</t>
  </si>
  <si>
    <t>Intercity PHTS - Build</t>
  </si>
  <si>
    <t>Reduction in PHTs</t>
  </si>
  <si>
    <t xml:space="preserve">Passenger Train- VHT Hauling </t>
  </si>
  <si>
    <t>Passenger Hours of Delay</t>
  </si>
  <si>
    <t xml:space="preserve"> Reduction in Passenger Hours on Amtrak (hrs)</t>
  </si>
  <si>
    <t>Passenger- Hauling</t>
  </si>
  <si>
    <t>Passenger Train - Hauling, 
Non-CO2 Emissions</t>
  </si>
  <si>
    <t>Passenger Train - Hauling, 
CO2 Emissions</t>
  </si>
  <si>
    <t>Train Operating Cost Savings - Passenger Hauling</t>
  </si>
  <si>
    <t>Train Operations</t>
  </si>
  <si>
    <t>Passenger Train, Disc Non-Co2</t>
  </si>
  <si>
    <t>Passenger Train, CO2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</si>
</sst>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
    <numFmt numFmtId="165" formatCode="_(&quot;$&quot;* #,##0_);_(&quot;$&quot;* \(#,##0\);_(&quot;$&quot;* &quot;-&quot;??_);_(@_)"/>
    <numFmt numFmtId="166" formatCode="_(* #,##0_);_(* \(#,##0\);_(* &quot;-&quot;??_);_(@_)"/>
    <numFmt numFmtId="167" formatCode="&quot;$&quot;#,##0.00"/>
    <numFmt numFmtId="168" formatCode="##,##0.0"/>
    <numFmt numFmtId="169" formatCode="##,##0.0000"/>
    <numFmt numFmtId="170" formatCode="_(&quot;$&quot;* #,##0.0_);_(&quot;$&quot;* \(#,##0.0\);_(&quot;$&quot;* &quot;-&quot;?_);_(@_)"/>
    <numFmt numFmtId="171" formatCode="&quot;$&quot;#,##0.0"/>
    <numFmt numFmtId="172" formatCode="0.0000"/>
    <numFmt numFmtId="173" formatCode="0.0%"/>
    <numFmt numFmtId="174" formatCode="0.0"/>
    <numFmt numFmtId="175" formatCode="_(* #,##0.0_);_(* \(#,##0.0\);_(* &quot;-&quot;??_);_(@_)"/>
    <numFmt numFmtId="176" formatCode="#,##0.0"/>
    <numFmt numFmtId="177" formatCode="_(* #,##0.00000_);_(* \(#,##0.00000\);_(* &quot;-&quot;??_);_(@_)"/>
    <numFmt numFmtId="178" formatCode="#,##0.000"/>
    <numFmt numFmtId="179" formatCode="#,##0.0000"/>
    <numFmt numFmtId="180" formatCode="#,##0.0000000"/>
    <numFmt numFmtId="181" formatCode="_(* #,##0.000000_);_(* \(#,##0.000000\);_(* &quot;-&quot;??_);_(@_)"/>
    <numFmt numFmtId="182" formatCode="_(* #,##0.0000_);_(* \(#,##0.0000\);_(* &quot;-&quot;??_);_(@_)"/>
    <numFmt numFmtId="183" formatCode="0.000%"/>
    <numFmt numFmtId="184" formatCode="&quot;$&quot;#,##0.000"/>
    <numFmt numFmtId="185" formatCode="#,##0.0_);\(#,##0.0\)"/>
    <numFmt numFmtId="186" formatCode="0.000"/>
  </numFmts>
  <fonts count="6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u/>
      <sz val="11"/>
      <color theme="10"/>
      <name val="Calibri"/>
      <family val="2"/>
      <scheme val="minor"/>
    </font>
    <font>
      <sz val="11"/>
      <color rgb="FF000000"/>
      <name val="Calibri"/>
      <family val="2"/>
    </font>
    <font>
      <b/>
      <i/>
      <sz val="11"/>
      <color rgb="FF000000"/>
      <name val="Calibri"/>
      <family val="2"/>
    </font>
    <font>
      <b/>
      <i/>
      <sz val="11"/>
      <color theme="1"/>
      <name val="Calibri"/>
      <family val="2"/>
      <scheme val="minor"/>
    </font>
    <font>
      <sz val="10"/>
      <color theme="1"/>
      <name val="Calibri"/>
      <family val="2"/>
      <scheme val="minor"/>
    </font>
    <font>
      <sz val="8"/>
      <name val="Arial"/>
      <family val="2"/>
    </font>
    <font>
      <b/>
      <sz val="10"/>
      <color indexed="8"/>
      <name val="Times New Roman"/>
      <family val="1"/>
    </font>
    <font>
      <sz val="10"/>
      <color indexed="8"/>
      <name val="Times New Roman"/>
      <family val="1"/>
    </font>
    <font>
      <b/>
      <sz val="10"/>
      <name val="Calibri"/>
      <family val="2"/>
      <scheme val="minor"/>
    </font>
    <font>
      <b/>
      <sz val="10"/>
      <color theme="1"/>
      <name val="Calibri"/>
      <family val="2"/>
      <scheme val="minor"/>
    </font>
    <font>
      <sz val="10"/>
      <name val="Calibri"/>
      <family val="2"/>
      <scheme val="minor"/>
    </font>
    <font>
      <b/>
      <sz val="11"/>
      <color theme="0"/>
      <name val="Calibri"/>
      <family val="2"/>
    </font>
    <font>
      <sz val="10"/>
      <color rgb="FFFF0000"/>
      <name val="Calibri"/>
      <family val="2"/>
      <scheme val="minor"/>
    </font>
    <font>
      <i/>
      <sz val="11"/>
      <color theme="1"/>
      <name val="Calibri"/>
      <family val="2"/>
      <scheme val="minor"/>
    </font>
    <font>
      <sz val="10"/>
      <color theme="1"/>
      <name val="Arial"/>
      <family val="2"/>
    </font>
    <font>
      <b/>
      <sz val="9"/>
      <color theme="0"/>
      <name val="Arial"/>
      <family val="2"/>
    </font>
    <font>
      <sz val="9"/>
      <name val="Arial"/>
      <family val="2"/>
    </font>
    <font>
      <b/>
      <u/>
      <sz val="10"/>
      <color theme="1"/>
      <name val="Calibri"/>
      <family val="2"/>
      <scheme val="minor"/>
    </font>
    <font>
      <sz val="11"/>
      <color indexed="8"/>
      <name val="Calibri"/>
      <family val="2"/>
      <scheme val="minor"/>
    </font>
    <font>
      <sz val="11"/>
      <name val="Calibri"/>
      <family val="2"/>
      <scheme val="minor"/>
    </font>
    <font>
      <sz val="8"/>
      <name val="Calibri"/>
      <family val="2"/>
      <scheme val="minor"/>
    </font>
    <font>
      <vertAlign val="superscript"/>
      <sz val="10"/>
      <color theme="1"/>
      <name val="Calibri"/>
      <family val="2"/>
      <scheme val="minor"/>
    </font>
    <font>
      <vertAlign val="subscript"/>
      <sz val="9"/>
      <name val="Arial"/>
      <family val="2"/>
    </font>
    <font>
      <b/>
      <vertAlign val="subscript"/>
      <sz val="10"/>
      <color theme="1"/>
      <name val="Calibri"/>
      <family val="2"/>
      <scheme val="minor"/>
    </font>
    <font>
      <sz val="10"/>
      <color rgb="FFFF0000"/>
      <name val="Arial"/>
      <family val="2"/>
    </font>
    <font>
      <b/>
      <u/>
      <sz val="11"/>
      <color theme="1"/>
      <name val="Calibri"/>
      <family val="2"/>
      <scheme val="minor"/>
    </font>
    <font>
      <sz val="11"/>
      <color rgb="FFFF0000"/>
      <name val="Calibri"/>
      <family val="2"/>
      <scheme val="minor"/>
    </font>
    <font>
      <b/>
      <sz val="11"/>
      <name val="Calibri"/>
      <family val="2"/>
      <scheme val="minor"/>
    </font>
    <font>
      <b/>
      <sz val="12"/>
      <color theme="1"/>
      <name val="Calibri"/>
      <family val="2"/>
      <scheme val="minor"/>
    </font>
    <font>
      <sz val="11"/>
      <name val="Calibri"/>
      <family val="2"/>
    </font>
    <font>
      <u/>
      <sz val="11"/>
      <color theme="1"/>
      <name val="Calibri"/>
      <family val="2"/>
      <scheme val="minor"/>
    </font>
    <font>
      <sz val="11"/>
      <color indexed="12"/>
      <name val="Calibri"/>
      <family val="2"/>
      <scheme val="minor"/>
    </font>
    <font>
      <sz val="11"/>
      <color indexed="10"/>
      <name val="Calibri"/>
      <family val="2"/>
      <scheme val="minor"/>
    </font>
    <font>
      <b/>
      <sz val="11"/>
      <name val="Calibri"/>
      <family val="2"/>
    </font>
    <font>
      <b/>
      <sz val="11"/>
      <color theme="0"/>
      <name val="Calibri"/>
      <family val="2"/>
      <scheme val="minor"/>
    </font>
    <font>
      <sz val="11"/>
      <color theme="0"/>
      <name val="Calibri"/>
      <family val="2"/>
      <scheme val="minor"/>
    </font>
    <font>
      <b/>
      <sz val="12"/>
      <color theme="0"/>
      <name val="Calibri Light"/>
      <family val="3"/>
      <scheme val="major"/>
    </font>
    <font>
      <sz val="12"/>
      <color theme="1"/>
      <name val="Calibri Light"/>
      <family val="3"/>
      <scheme val="major"/>
    </font>
    <font>
      <i/>
      <sz val="12"/>
      <name val="Calibri Light"/>
      <family val="3"/>
      <scheme val="major"/>
    </font>
    <font>
      <sz val="12"/>
      <name val="Calibri Light"/>
      <family val="3"/>
      <scheme val="major"/>
    </font>
    <font>
      <b/>
      <sz val="16"/>
      <color theme="0"/>
      <name val="Calibri"/>
      <family val="2"/>
      <scheme val="minor"/>
    </font>
    <font>
      <b/>
      <sz val="12"/>
      <color theme="0"/>
      <name val="Calibri"/>
      <family val="2"/>
      <scheme val="minor"/>
    </font>
    <font>
      <sz val="12"/>
      <color theme="1"/>
      <name val="Calibri"/>
      <family val="2"/>
      <scheme val="minor"/>
    </font>
    <font>
      <sz val="12"/>
      <name val="Calibri"/>
      <family val="2"/>
      <scheme val="minor"/>
    </font>
    <font>
      <u/>
      <sz val="10"/>
      <color theme="10"/>
      <name val="Calibri"/>
      <family val="2"/>
      <scheme val="minor"/>
    </font>
    <font>
      <u/>
      <sz val="9"/>
      <color theme="10"/>
      <name val="Calibri"/>
      <family val="2"/>
      <scheme val="minor"/>
    </font>
    <font>
      <sz val="11"/>
      <color rgb="FF0070C0"/>
      <name val="Calibri"/>
      <family val="2"/>
      <scheme val="minor"/>
    </font>
    <font>
      <sz val="12"/>
      <color theme="7"/>
      <name val="Calibri"/>
      <family val="2"/>
      <scheme val="minor"/>
    </font>
    <font>
      <i/>
      <sz val="12"/>
      <name val="Calibri"/>
      <family val="2"/>
      <scheme val="minor"/>
    </font>
    <font>
      <b/>
      <sz val="12"/>
      <name val="Calibri"/>
      <family val="2"/>
      <scheme val="minor"/>
    </font>
    <font>
      <b/>
      <sz val="16"/>
      <color theme="0"/>
      <name val="Calibri Light"/>
      <family val="2"/>
      <scheme val="major"/>
    </font>
    <font>
      <sz val="16"/>
      <color theme="0"/>
      <name val="Calibri Light"/>
      <family val="2"/>
      <scheme val="major"/>
    </font>
    <font>
      <sz val="12"/>
      <color theme="1"/>
      <name val="Calibri Light"/>
      <family val="2"/>
      <scheme val="major"/>
    </font>
    <font>
      <b/>
      <sz val="11"/>
      <color theme="0"/>
      <name val="Calibri Light"/>
      <family val="2"/>
      <scheme val="major"/>
    </font>
    <font>
      <b/>
      <sz val="12"/>
      <color theme="0"/>
      <name val="Calibri Light"/>
      <family val="2"/>
      <scheme val="major"/>
    </font>
    <font>
      <sz val="12"/>
      <name val="Arial"/>
      <family val="2"/>
    </font>
    <font>
      <sz val="12"/>
      <name val="Calibri Light"/>
      <family val="2"/>
      <scheme val="major"/>
    </font>
    <font>
      <b/>
      <sz val="12"/>
      <name val="Calibri Light"/>
      <family val="2"/>
      <scheme val="major"/>
    </font>
    <font>
      <b/>
      <sz val="12"/>
      <name val="Calibri Light"/>
      <family val="3"/>
      <scheme val="major"/>
    </font>
    <font>
      <b/>
      <sz val="12"/>
      <color theme="1"/>
      <name val="Calibri Light"/>
      <family val="2"/>
      <scheme val="major"/>
    </font>
    <font>
      <sz val="10"/>
      <color theme="0"/>
      <name val="Calibri"/>
      <family val="2"/>
      <scheme val="minor"/>
    </font>
    <font>
      <b/>
      <i/>
      <sz val="11"/>
      <color theme="0"/>
      <name val="Calibri"/>
      <family val="2"/>
    </font>
    <font>
      <b/>
      <sz val="11"/>
      <color rgb="FF000000"/>
      <name val="Calibri"/>
      <family val="2"/>
      <scheme val="minor"/>
    </font>
    <font>
      <sz val="11"/>
      <color rgb="FF000000"/>
      <name val="Calibri"/>
      <family val="2"/>
      <scheme val="minor"/>
    </font>
  </fonts>
  <fills count="20">
    <fill>
      <patternFill patternType="none"/>
    </fill>
    <fill>
      <patternFill patternType="gray125"/>
    </fill>
    <fill>
      <patternFill patternType="solid">
        <fgColor rgb="FFF2F2F2"/>
        <bgColor indexed="64"/>
      </patternFill>
    </fill>
    <fill>
      <patternFill patternType="solid">
        <fgColor theme="0" tint="-4.9989318521683403E-2"/>
        <bgColor indexed="64"/>
      </patternFill>
    </fill>
    <fill>
      <patternFill patternType="solid">
        <fgColor rgb="FF008769"/>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rgb="FFFFCCCC"/>
        <bgColor indexed="64"/>
      </patternFill>
    </fill>
    <fill>
      <patternFill patternType="solid">
        <fgColor theme="9" tint="0.79998168889431442"/>
        <bgColor indexed="64"/>
      </patternFill>
    </fill>
    <fill>
      <patternFill patternType="solid">
        <fgColor indexed="43"/>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FF99"/>
        <bgColor indexed="64"/>
      </patternFill>
    </fill>
    <fill>
      <patternFill patternType="solid">
        <fgColor rgb="FFE7FFFA"/>
        <bgColor indexed="64"/>
      </patternFill>
    </fill>
    <fill>
      <patternFill patternType="solid">
        <fgColor theme="3"/>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theme="5" tint="0.79998168889431442"/>
        <bgColor indexed="64"/>
      </patternFill>
    </fill>
  </fills>
  <borders count="79">
    <border>
      <left/>
      <right/>
      <top/>
      <bottom/>
      <diagonal/>
    </border>
    <border>
      <left style="thin">
        <color indexed="64"/>
      </left>
      <right/>
      <top/>
      <bottom/>
      <diagonal/>
    </border>
    <border>
      <left/>
      <right/>
      <top style="thin">
        <color rgb="FF000000"/>
      </top>
      <bottom style="thin">
        <color rgb="FF000000"/>
      </bottom>
      <diagonal/>
    </border>
    <border>
      <left/>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top style="medium">
        <color auto="1"/>
      </top>
      <bottom style="thin">
        <color auto="1"/>
      </bottom>
      <diagonal/>
    </border>
    <border>
      <left/>
      <right/>
      <top style="thin">
        <color auto="1"/>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thin">
        <color auto="1"/>
      </right>
      <top style="thin">
        <color indexed="64"/>
      </top>
      <bottom/>
      <diagonal/>
    </border>
    <border>
      <left style="thin">
        <color auto="1"/>
      </left>
      <right style="thin">
        <color auto="1"/>
      </right>
      <top/>
      <bottom style="double">
        <color auto="1"/>
      </bottom>
      <diagonal/>
    </border>
    <border>
      <left style="thin">
        <color indexed="64"/>
      </left>
      <right style="dashed">
        <color indexed="64"/>
      </right>
      <top/>
      <bottom style="double">
        <color auto="1"/>
      </bottom>
      <diagonal/>
    </border>
    <border>
      <left style="dashed">
        <color indexed="64"/>
      </left>
      <right style="dashed">
        <color indexed="64"/>
      </right>
      <top/>
      <bottom style="double">
        <color auto="1"/>
      </bottom>
      <diagonal/>
    </border>
    <border>
      <left style="dashed">
        <color indexed="64"/>
      </left>
      <right/>
      <top/>
      <bottom style="double">
        <color auto="1"/>
      </bottom>
      <diagonal/>
    </border>
    <border>
      <left style="dashed">
        <color indexed="64"/>
      </left>
      <right style="thin">
        <color auto="1"/>
      </right>
      <top/>
      <bottom style="double">
        <color auto="1"/>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style="dashed">
        <color indexed="64"/>
      </left>
      <right style="thin">
        <color auto="1"/>
      </right>
      <top/>
      <bottom/>
      <diagonal/>
    </border>
    <border>
      <left style="thin">
        <color indexed="64"/>
      </left>
      <right style="dashed">
        <color indexed="64"/>
      </right>
      <top/>
      <bottom style="thin">
        <color auto="1"/>
      </bottom>
      <diagonal/>
    </border>
    <border>
      <left style="dashed">
        <color indexed="64"/>
      </left>
      <right style="dashed">
        <color indexed="64"/>
      </right>
      <top/>
      <bottom style="thin">
        <color auto="1"/>
      </bottom>
      <diagonal/>
    </border>
    <border>
      <left style="dashed">
        <color indexed="64"/>
      </left>
      <right/>
      <top/>
      <bottom style="thin">
        <color auto="1"/>
      </bottom>
      <diagonal/>
    </border>
    <border>
      <left style="dashed">
        <color indexed="64"/>
      </left>
      <right style="thin">
        <color auto="1"/>
      </right>
      <top/>
      <bottom style="thin">
        <color auto="1"/>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auto="1"/>
      </right>
      <top/>
      <bottom style="thin">
        <color auto="1"/>
      </bottom>
      <diagonal/>
    </border>
    <border>
      <left/>
      <right style="medium">
        <color auto="1"/>
      </right>
      <top style="thin">
        <color indexed="64"/>
      </top>
      <bottom style="thin">
        <color auto="1"/>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top/>
      <bottom style="medium">
        <color indexed="64"/>
      </bottom>
      <diagonal/>
    </border>
    <border>
      <left style="thin">
        <color theme="0"/>
      </left>
      <right/>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style="thin">
        <color rgb="FF008769"/>
      </left>
      <right style="thin">
        <color rgb="FF008769"/>
      </right>
      <top style="thin">
        <color rgb="FF008769"/>
      </top>
      <bottom style="thin">
        <color rgb="FF008769"/>
      </bottom>
      <diagonal/>
    </border>
    <border>
      <left style="thin">
        <color rgb="FFE7FFFA"/>
      </left>
      <right style="thin">
        <color rgb="FFE7FFFA"/>
      </right>
      <top style="thin">
        <color rgb="FFE7FFFA"/>
      </top>
      <bottom style="thin">
        <color rgb="FF008769"/>
      </bottom>
      <diagonal/>
    </border>
    <border>
      <left style="thin">
        <color rgb="FF008769"/>
      </left>
      <right style="thin">
        <color rgb="FF008769"/>
      </right>
      <top style="thin">
        <color rgb="FF008769"/>
      </top>
      <bottom/>
      <diagonal/>
    </border>
    <border>
      <left style="thin">
        <color rgb="FFE7FFFA"/>
      </left>
      <right style="thin">
        <color rgb="FFE7FFFA"/>
      </right>
      <top style="thin">
        <color rgb="FFE7FFFA"/>
      </top>
      <bottom style="thin">
        <color rgb="FFE7FFFA"/>
      </bottom>
      <diagonal/>
    </border>
    <border>
      <left style="thin">
        <color rgb="FF008769"/>
      </left>
      <right/>
      <top style="thin">
        <color rgb="FF008769"/>
      </top>
      <bottom style="thin">
        <color rgb="FF008769"/>
      </bottom>
      <diagonal/>
    </border>
    <border>
      <left/>
      <right/>
      <top style="thin">
        <color rgb="FF008769"/>
      </top>
      <bottom style="thin">
        <color rgb="FF008769"/>
      </bottom>
      <diagonal/>
    </border>
    <border>
      <left/>
      <right style="thin">
        <color rgb="FF008769"/>
      </right>
      <top style="thin">
        <color rgb="FF008769"/>
      </top>
      <bottom style="thin">
        <color rgb="FF008769"/>
      </bottom>
      <diagonal/>
    </border>
  </borders>
  <cellStyleXfs count="22">
    <xf numFmtId="0" fontId="0" fillId="0" borderId="0"/>
    <xf numFmtId="44" fontId="1" fillId="0" borderId="0" applyFont="0" applyFill="0" applyBorder="0" applyAlignment="0" applyProtection="0"/>
    <xf numFmtId="43" fontId="1" fillId="0" borderId="0" applyFont="0" applyFill="0" applyBorder="0" applyAlignment="0" applyProtection="0"/>
    <xf numFmtId="0" fontId="3" fillId="0" borderId="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9" fillId="0" borderId="0"/>
    <xf numFmtId="43" fontId="9" fillId="0" borderId="0" applyFont="0" applyFill="0" applyBorder="0" applyAlignment="0" applyProtection="0"/>
    <xf numFmtId="44" fontId="1" fillId="0" borderId="0" applyFont="0" applyFill="0" applyBorder="0" applyAlignment="0" applyProtection="0"/>
    <xf numFmtId="0" fontId="4" fillId="0" borderId="0" applyNumberForma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22" fillId="0" borderId="0"/>
    <xf numFmtId="0" fontId="4" fillId="0" borderId="0" applyNumberFormat="0" applyFill="0" applyBorder="0" applyAlignment="0" applyProtection="0"/>
    <xf numFmtId="0" fontId="1" fillId="0" borderId="0"/>
    <xf numFmtId="0" fontId="59" fillId="0" borderId="0" applyNumberFormat="0" applyFill="0" applyBorder="0" applyAlignment="0" applyProtection="0"/>
  </cellStyleXfs>
  <cellXfs count="811">
    <xf numFmtId="0" fontId="0" fillId="0" borderId="0" xfId="0"/>
    <xf numFmtId="0" fontId="2" fillId="0" borderId="0" xfId="0" applyFont="1"/>
    <xf numFmtId="0" fontId="8" fillId="0" borderId="0" xfId="0" applyFont="1"/>
    <xf numFmtId="0" fontId="0" fillId="0" borderId="26" xfId="0" applyBorder="1"/>
    <xf numFmtId="0" fontId="2" fillId="0" borderId="26" xfId="0" applyFont="1" applyBorder="1"/>
    <xf numFmtId="1" fontId="8" fillId="0" borderId="0" xfId="0" applyNumberFormat="1" applyFont="1"/>
    <xf numFmtId="0" fontId="8" fillId="0" borderId="26" xfId="0" applyFont="1" applyBorder="1"/>
    <xf numFmtId="1" fontId="8" fillId="0" borderId="26" xfId="0" applyNumberFormat="1" applyFont="1" applyBorder="1"/>
    <xf numFmtId="166" fontId="8" fillId="0" borderId="26" xfId="2" applyNumberFormat="1" applyFont="1" applyBorder="1"/>
    <xf numFmtId="0" fontId="13" fillId="3" borderId="26" xfId="0" applyFont="1" applyFill="1" applyBorder="1" applyAlignment="1">
      <alignment horizontal="center" vertical="center"/>
    </xf>
    <xf numFmtId="0" fontId="14" fillId="0" borderId="0" xfId="0" applyFont="1"/>
    <xf numFmtId="0" fontId="13" fillId="3" borderId="26" xfId="0" applyFont="1" applyFill="1" applyBorder="1" applyAlignment="1">
      <alignment horizontal="center" vertical="center" wrapText="1"/>
    </xf>
    <xf numFmtId="9" fontId="8" fillId="0" borderId="0" xfId="0" applyNumberFormat="1" applyFont="1"/>
    <xf numFmtId="5" fontId="8" fillId="0" borderId="26" xfId="0" applyNumberFormat="1" applyFont="1" applyBorder="1"/>
    <xf numFmtId="0" fontId="13" fillId="0" borderId="0" xfId="0" applyFont="1"/>
    <xf numFmtId="0" fontId="12" fillId="0" borderId="0" xfId="0" applyFont="1" applyAlignment="1">
      <alignment horizontal="center" vertical="center"/>
    </xf>
    <xf numFmtId="0" fontId="8" fillId="0" borderId="15" xfId="0" applyFont="1" applyBorder="1"/>
    <xf numFmtId="167" fontId="8" fillId="0" borderId="0" xfId="0" applyNumberFormat="1" applyFont="1"/>
    <xf numFmtId="164" fontId="8" fillId="0" borderId="0" xfId="0" applyNumberFormat="1" applyFont="1"/>
    <xf numFmtId="164" fontId="8" fillId="0" borderId="26" xfId="0" applyNumberFormat="1" applyFont="1" applyBorder="1"/>
    <xf numFmtId="0" fontId="8" fillId="0" borderId="0" xfId="0" applyFont="1" applyAlignment="1">
      <alignment horizontal="center"/>
    </xf>
    <xf numFmtId="9" fontId="8" fillId="0" borderId="0" xfId="4" applyFont="1" applyAlignment="1"/>
    <xf numFmtId="0" fontId="8" fillId="0" borderId="0" xfId="0" applyFont="1" applyAlignment="1">
      <alignment vertical="top"/>
    </xf>
    <xf numFmtId="6" fontId="8" fillId="0" borderId="0" xfId="0" applyNumberFormat="1" applyFont="1"/>
    <xf numFmtId="165" fontId="14" fillId="0" borderId="0" xfId="1" applyNumberFormat="1" applyFont="1" applyFill="1" applyBorder="1" applyAlignment="1"/>
    <xf numFmtId="165" fontId="8" fillId="0" borderId="0" xfId="1" quotePrefix="1" applyNumberFormat="1" applyFont="1" applyFill="1" applyBorder="1" applyAlignment="1"/>
    <xf numFmtId="44" fontId="8" fillId="0" borderId="0" xfId="1" applyFont="1" applyAlignment="1"/>
    <xf numFmtId="0" fontId="8" fillId="0" borderId="0" xfId="17" applyFont="1"/>
    <xf numFmtId="165" fontId="8" fillId="0" borderId="0" xfId="1" applyNumberFormat="1" applyFont="1" applyFill="1" applyBorder="1" applyAlignment="1"/>
    <xf numFmtId="44" fontId="8" fillId="0" borderId="0" xfId="1" applyFont="1" applyFill="1" applyAlignment="1"/>
    <xf numFmtId="165" fontId="14" fillId="0" borderId="0" xfId="1" applyNumberFormat="1" applyFont="1" applyFill="1" applyBorder="1" applyAlignment="1">
      <alignment horizontal="center"/>
    </xf>
    <xf numFmtId="0" fontId="8" fillId="0" borderId="0" xfId="17" applyFont="1" applyAlignment="1">
      <alignment horizontal="left" vertical="top"/>
    </xf>
    <xf numFmtId="43" fontId="8" fillId="0" borderId="0" xfId="0" applyNumberFormat="1" applyFont="1"/>
    <xf numFmtId="0" fontId="13" fillId="0" borderId="0" xfId="0" applyFont="1" applyAlignment="1">
      <alignment horizontal="center" vertical="center" wrapText="1"/>
    </xf>
    <xf numFmtId="0" fontId="13" fillId="3" borderId="13" xfId="0" applyFont="1" applyFill="1" applyBorder="1" applyAlignment="1">
      <alignment horizontal="center" vertical="center" wrapText="1"/>
    </xf>
    <xf numFmtId="1" fontId="8" fillId="0" borderId="15" xfId="0" applyNumberFormat="1" applyFont="1" applyBorder="1"/>
    <xf numFmtId="1" fontId="8" fillId="0" borderId="19" xfId="0" applyNumberFormat="1" applyFont="1" applyBorder="1"/>
    <xf numFmtId="1" fontId="8" fillId="0" borderId="20" xfId="0" applyNumberFormat="1" applyFont="1" applyBorder="1"/>
    <xf numFmtId="0" fontId="19" fillId="4" borderId="26" xfId="0" applyFont="1" applyFill="1" applyBorder="1" applyAlignment="1">
      <alignment horizontal="center" vertical="center"/>
    </xf>
    <xf numFmtId="0" fontId="20" fillId="0" borderId="26" xfId="0" applyFont="1" applyBorder="1" applyAlignment="1">
      <alignment horizontal="left" vertical="center"/>
    </xf>
    <xf numFmtId="0" fontId="13" fillId="0" borderId="26" xfId="0" applyFont="1" applyBorder="1" applyAlignment="1">
      <alignment horizontal="right"/>
    </xf>
    <xf numFmtId="166" fontId="0" fillId="0" borderId="26" xfId="0" applyNumberFormat="1" applyBorder="1"/>
    <xf numFmtId="9" fontId="8" fillId="0" borderId="0" xfId="4" applyFont="1"/>
    <xf numFmtId="164" fontId="0" fillId="0" borderId="26" xfId="0" applyNumberFormat="1" applyBorder="1"/>
    <xf numFmtId="164" fontId="2" fillId="0" borderId="26" xfId="0" applyNumberFormat="1" applyFont="1" applyBorder="1"/>
    <xf numFmtId="0" fontId="8" fillId="0" borderId="0" xfId="4" applyNumberFormat="1" applyFont="1"/>
    <xf numFmtId="0" fontId="13" fillId="0" borderId="0" xfId="0" applyFont="1" applyAlignment="1">
      <alignment horizontal="center"/>
    </xf>
    <xf numFmtId="164" fontId="0" fillId="0" borderId="0" xfId="0" applyNumberFormat="1"/>
    <xf numFmtId="164" fontId="2" fillId="0" borderId="0" xfId="0" applyNumberFormat="1" applyFont="1"/>
    <xf numFmtId="0" fontId="22" fillId="0" borderId="0" xfId="18"/>
    <xf numFmtId="0" fontId="10" fillId="0" borderId="6" xfId="18" applyFont="1" applyBorder="1" applyAlignment="1">
      <alignment horizontal="center" vertical="center" wrapText="1"/>
    </xf>
    <xf numFmtId="0" fontId="10" fillId="0" borderId="8" xfId="18" applyFont="1" applyBorder="1" applyAlignment="1">
      <alignment horizontal="center" vertical="center" wrapText="1"/>
    </xf>
    <xf numFmtId="0" fontId="10" fillId="0" borderId="5" xfId="18" applyFont="1" applyBorder="1" applyAlignment="1">
      <alignment horizontal="center" vertical="center" wrapText="1"/>
    </xf>
    <xf numFmtId="0" fontId="10" fillId="0" borderId="7" xfId="18" applyFont="1" applyBorder="1" applyAlignment="1">
      <alignment horizontal="center" vertical="center" wrapText="1"/>
    </xf>
    <xf numFmtId="168" fontId="11" fillId="0" borderId="9" xfId="18" applyNumberFormat="1" applyFont="1" applyBorder="1" applyAlignment="1">
      <alignment horizontal="right" vertical="top" wrapText="1"/>
    </xf>
    <xf numFmtId="169" fontId="11" fillId="0" borderId="9" xfId="18" applyNumberFormat="1" applyFont="1" applyBorder="1" applyAlignment="1">
      <alignment horizontal="right" vertical="top" wrapText="1"/>
    </xf>
    <xf numFmtId="169" fontId="11" fillId="0" borderId="0" xfId="18" applyNumberFormat="1" applyFont="1" applyAlignment="1">
      <alignment horizontal="right" vertical="top" wrapText="1"/>
    </xf>
    <xf numFmtId="169" fontId="11" fillId="0" borderId="10" xfId="18" applyNumberFormat="1" applyFont="1" applyBorder="1" applyAlignment="1">
      <alignment horizontal="right" vertical="top" wrapText="1"/>
    </xf>
    <xf numFmtId="172" fontId="22" fillId="0" borderId="0" xfId="18" applyNumberFormat="1"/>
    <xf numFmtId="0" fontId="22" fillId="0" borderId="1" xfId="18" applyBorder="1"/>
    <xf numFmtId="5" fontId="8" fillId="0" borderId="16" xfId="0" applyNumberFormat="1" applyFont="1" applyBorder="1"/>
    <xf numFmtId="5" fontId="8" fillId="0" borderId="20" xfId="0" applyNumberFormat="1" applyFont="1" applyBorder="1"/>
    <xf numFmtId="5" fontId="8" fillId="0" borderId="21" xfId="0" applyNumberFormat="1" applyFont="1" applyBorder="1"/>
    <xf numFmtId="6" fontId="8" fillId="0" borderId="0" xfId="0" applyNumberFormat="1" applyFont="1" applyAlignment="1">
      <alignment horizontal="right" vertical="center" wrapText="1"/>
    </xf>
    <xf numFmtId="0" fontId="8" fillId="0" borderId="0" xfId="17" applyFont="1" applyAlignment="1">
      <alignment horizontal="center" wrapText="1"/>
    </xf>
    <xf numFmtId="0" fontId="8" fillId="0" borderId="0" xfId="17" applyFont="1" applyAlignment="1">
      <alignment vertical="top" wrapText="1"/>
    </xf>
    <xf numFmtId="0" fontId="8" fillId="0" borderId="0" xfId="17" applyFont="1" applyAlignment="1">
      <alignment horizontal="right" vertical="top" wrapText="1"/>
    </xf>
    <xf numFmtId="0" fontId="14" fillId="0" borderId="0" xfId="0" applyFont="1" applyAlignment="1">
      <alignment horizontal="center"/>
    </xf>
    <xf numFmtId="44" fontId="8" fillId="0" borderId="0" xfId="0" applyNumberFormat="1" applyFont="1"/>
    <xf numFmtId="1" fontId="14" fillId="0" borderId="0" xfId="0" applyNumberFormat="1" applyFont="1" applyAlignment="1">
      <alignment horizontal="right"/>
    </xf>
    <xf numFmtId="1" fontId="8" fillId="0" borderId="0" xfId="0" applyNumberFormat="1" applyFont="1" applyAlignment="1">
      <alignment horizontal="right"/>
    </xf>
    <xf numFmtId="165" fontId="13" fillId="0" borderId="0" xfId="0" applyNumberFormat="1" applyFont="1" applyAlignment="1">
      <alignment horizontal="center"/>
    </xf>
    <xf numFmtId="170" fontId="8" fillId="0" borderId="0" xfId="0" applyNumberFormat="1" applyFont="1"/>
    <xf numFmtId="6" fontId="8" fillId="0" borderId="0" xfId="0" applyNumberFormat="1" applyFont="1" applyAlignment="1">
      <alignment horizontal="center"/>
    </xf>
    <xf numFmtId="6" fontId="14" fillId="0" borderId="0" xfId="0" applyNumberFormat="1" applyFont="1" applyAlignment="1">
      <alignment horizontal="center"/>
    </xf>
    <xf numFmtId="8" fontId="8" fillId="0" borderId="0" xfId="0" applyNumberFormat="1" applyFont="1" applyAlignment="1">
      <alignment horizontal="center"/>
    </xf>
    <xf numFmtId="44" fontId="8" fillId="0" borderId="26" xfId="1" applyFont="1" applyBorder="1" applyAlignment="1"/>
    <xf numFmtId="6" fontId="8" fillId="0" borderId="26" xfId="0" applyNumberFormat="1" applyFont="1" applyBorder="1"/>
    <xf numFmtId="0" fontId="8" fillId="0" borderId="0" xfId="4" applyNumberFormat="1" applyFont="1" applyFill="1"/>
    <xf numFmtId="9" fontId="8" fillId="0" borderId="0" xfId="4" applyFont="1" applyFill="1"/>
    <xf numFmtId="0" fontId="8" fillId="3" borderId="26"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6" fillId="0" borderId="0" xfId="0" applyFont="1"/>
    <xf numFmtId="0" fontId="18" fillId="0" borderId="0" xfId="0" applyFont="1"/>
    <xf numFmtId="0" fontId="28" fillId="0" borderId="0" xfId="0" applyFont="1" applyAlignment="1">
      <alignment horizontal="right"/>
    </xf>
    <xf numFmtId="0" fontId="28" fillId="0" borderId="0" xfId="0" applyFont="1"/>
    <xf numFmtId="0" fontId="28" fillId="0" borderId="0" xfId="0" applyFont="1" applyAlignment="1">
      <alignment vertical="center" wrapText="1"/>
    </xf>
    <xf numFmtId="6" fontId="28" fillId="0" borderId="0" xfId="0" applyNumberFormat="1" applyFont="1" applyAlignment="1">
      <alignment horizontal="right"/>
    </xf>
    <xf numFmtId="0" fontId="28" fillId="0" borderId="0" xfId="0" quotePrefix="1" applyFont="1" applyAlignment="1">
      <alignment horizontal="right"/>
    </xf>
    <xf numFmtId="0" fontId="18" fillId="0" borderId="0" xfId="0" applyFont="1" applyAlignment="1">
      <alignment horizontal="left" vertical="top" wrapText="1" indent="2"/>
    </xf>
    <xf numFmtId="0" fontId="18" fillId="0" borderId="0" xfId="0" applyFont="1" applyAlignment="1">
      <alignment wrapText="1"/>
    </xf>
    <xf numFmtId="0" fontId="18" fillId="0" borderId="0" xfId="0" applyFont="1" applyAlignment="1">
      <alignment horizontal="right"/>
    </xf>
    <xf numFmtId="0" fontId="21" fillId="0" borderId="0" xfId="0" applyFont="1"/>
    <xf numFmtId="0" fontId="29" fillId="0" borderId="0" xfId="0" applyFont="1"/>
    <xf numFmtId="0" fontId="13" fillId="3" borderId="17" xfId="0" applyFont="1" applyFill="1" applyBorder="1" applyAlignment="1">
      <alignment horizontal="center" vertical="center" wrapText="1"/>
    </xf>
    <xf numFmtId="0" fontId="13" fillId="3" borderId="26" xfId="0" applyFont="1" applyFill="1" applyBorder="1" applyAlignment="1">
      <alignment horizontal="center" wrapText="1"/>
    </xf>
    <xf numFmtId="0" fontId="0" fillId="0" borderId="0" xfId="0" applyAlignment="1">
      <alignment horizontal="center"/>
    </xf>
    <xf numFmtId="0" fontId="0" fillId="0" borderId="0" xfId="0" applyAlignment="1">
      <alignment horizontal="right"/>
    </xf>
    <xf numFmtId="0" fontId="0" fillId="0" borderId="0" xfId="0" applyAlignment="1">
      <alignment wrapText="1"/>
    </xf>
    <xf numFmtId="0" fontId="23" fillId="0" borderId="0" xfId="0" applyFont="1"/>
    <xf numFmtId="164" fontId="13" fillId="3" borderId="26" xfId="0" applyNumberFormat="1" applyFont="1" applyFill="1" applyBorder="1" applyAlignment="1">
      <alignment horizontal="center" wrapText="1"/>
    </xf>
    <xf numFmtId="1" fontId="0" fillId="0" borderId="0" xfId="0" applyNumberFormat="1"/>
    <xf numFmtId="9" fontId="0" fillId="0" borderId="0" xfId="0" applyNumberFormat="1"/>
    <xf numFmtId="0" fontId="13" fillId="3" borderId="26" xfId="0" applyFont="1" applyFill="1" applyBorder="1"/>
    <xf numFmtId="6" fontId="12" fillId="3" borderId="26" xfId="0" applyNumberFormat="1" applyFont="1" applyFill="1" applyBorder="1" applyAlignment="1">
      <alignment horizontal="center"/>
    </xf>
    <xf numFmtId="0" fontId="0" fillId="5" borderId="0" xfId="0" applyFill="1"/>
    <xf numFmtId="0" fontId="2" fillId="5" borderId="0" xfId="0" applyFont="1" applyFill="1"/>
    <xf numFmtId="1" fontId="8" fillId="0" borderId="0" xfId="0" applyNumberFormat="1" applyFont="1" applyAlignment="1">
      <alignment horizontal="left" indent="1"/>
    </xf>
    <xf numFmtId="0" fontId="11" fillId="0" borderId="0" xfId="18" applyFont="1" applyAlignment="1">
      <alignment horizontal="center" vertical="top" wrapText="1"/>
    </xf>
    <xf numFmtId="1" fontId="11" fillId="0" borderId="0" xfId="0" applyNumberFormat="1" applyFont="1" applyAlignment="1">
      <alignment horizontal="right" vertical="top" wrapText="1"/>
    </xf>
    <xf numFmtId="169" fontId="11" fillId="0" borderId="9" xfId="0" applyNumberFormat="1" applyFont="1" applyBorder="1" applyAlignment="1">
      <alignment horizontal="right" vertical="top" wrapText="1"/>
    </xf>
    <xf numFmtId="172" fontId="0" fillId="0" borderId="0" xfId="0" applyNumberFormat="1"/>
    <xf numFmtId="173" fontId="8" fillId="0" borderId="0" xfId="4" applyNumberFormat="1" applyFont="1" applyFill="1"/>
    <xf numFmtId="0" fontId="30" fillId="5" borderId="0" xfId="0" applyFont="1" applyFill="1"/>
    <xf numFmtId="0" fontId="30" fillId="0" borderId="0" xfId="0" applyFont="1"/>
    <xf numFmtId="164" fontId="0" fillId="0" borderId="0" xfId="2" applyNumberFormat="1" applyFont="1"/>
    <xf numFmtId="6" fontId="12" fillId="3" borderId="26" xfId="0" applyNumberFormat="1" applyFont="1" applyFill="1" applyBorder="1" applyAlignment="1">
      <alignment horizontal="center" wrapText="1"/>
    </xf>
    <xf numFmtId="173" fontId="8" fillId="0" borderId="0" xfId="0" applyNumberFormat="1" applyFont="1"/>
    <xf numFmtId="1" fontId="8" fillId="0" borderId="24" xfId="0" applyNumberFormat="1" applyFont="1" applyBorder="1"/>
    <xf numFmtId="0" fontId="13" fillId="2" borderId="17"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3" borderId="32" xfId="0" applyFont="1" applyFill="1" applyBorder="1" applyAlignment="1">
      <alignment horizontal="center" vertical="center" wrapText="1"/>
    </xf>
    <xf numFmtId="0" fontId="13" fillId="2" borderId="35" xfId="0" applyFont="1" applyFill="1" applyBorder="1" applyAlignment="1">
      <alignment horizontal="center" vertical="center" wrapText="1"/>
    </xf>
    <xf numFmtId="0" fontId="2" fillId="0" borderId="0" xfId="0" applyFont="1" applyAlignment="1">
      <alignment horizontal="center"/>
    </xf>
    <xf numFmtId="8" fontId="0" fillId="0" borderId="0" xfId="0" applyNumberFormat="1"/>
    <xf numFmtId="0" fontId="0" fillId="0" borderId="26" xfId="0" applyBorder="1" applyAlignment="1">
      <alignment horizontal="center"/>
    </xf>
    <xf numFmtId="1" fontId="0" fillId="0" borderId="26" xfId="0" applyNumberFormat="1" applyBorder="1"/>
    <xf numFmtId="2" fontId="0" fillId="0" borderId="26" xfId="0" applyNumberFormat="1" applyBorder="1"/>
    <xf numFmtId="172" fontId="0" fillId="0" borderId="26" xfId="0" applyNumberFormat="1" applyBorder="1"/>
    <xf numFmtId="0" fontId="0" fillId="5" borderId="18" xfId="0" applyFill="1" applyBorder="1"/>
    <xf numFmtId="0" fontId="2" fillId="5" borderId="18" xfId="0" applyFont="1" applyFill="1" applyBorder="1" applyAlignment="1">
      <alignment horizontal="center"/>
    </xf>
    <xf numFmtId="0" fontId="2" fillId="5" borderId="36" xfId="0" applyFont="1" applyFill="1" applyBorder="1" applyAlignment="1">
      <alignment horizontal="center"/>
    </xf>
    <xf numFmtId="0" fontId="2" fillId="5" borderId="37" xfId="0" applyFont="1" applyFill="1" applyBorder="1" applyAlignment="1">
      <alignment horizontal="center"/>
    </xf>
    <xf numFmtId="0" fontId="2" fillId="5" borderId="38" xfId="0" applyFont="1" applyFill="1" applyBorder="1" applyAlignment="1">
      <alignment horizontal="center"/>
    </xf>
    <xf numFmtId="0" fontId="2" fillId="5" borderId="39" xfId="0" applyFont="1" applyFill="1" applyBorder="1" applyAlignment="1">
      <alignment horizontal="center"/>
    </xf>
    <xf numFmtId="0" fontId="17" fillId="5" borderId="40" xfId="0" applyFont="1" applyFill="1" applyBorder="1"/>
    <xf numFmtId="0" fontId="0" fillId="5" borderId="41" xfId="0" applyFill="1" applyBorder="1"/>
    <xf numFmtId="0" fontId="0" fillId="5" borderId="42" xfId="0" applyFill="1" applyBorder="1"/>
    <xf numFmtId="0" fontId="0" fillId="5" borderId="43" xfId="0" applyFill="1" applyBorder="1"/>
    <xf numFmtId="0" fontId="0" fillId="5" borderId="44" xfId="0" applyFill="1" applyBorder="1"/>
    <xf numFmtId="0" fontId="2" fillId="5" borderId="31" xfId="0" applyFont="1" applyFill="1" applyBorder="1"/>
    <xf numFmtId="166" fontId="0" fillId="8" borderId="45" xfId="2" applyNumberFormat="1" applyFont="1" applyFill="1" applyBorder="1"/>
    <xf numFmtId="166" fontId="0" fillId="8" borderId="46" xfId="2" applyNumberFormat="1" applyFont="1" applyFill="1" applyBorder="1"/>
    <xf numFmtId="166" fontId="0" fillId="8" borderId="47" xfId="2" applyNumberFormat="1" applyFont="1" applyFill="1" applyBorder="1"/>
    <xf numFmtId="166" fontId="0" fillId="8" borderId="48" xfId="2" applyNumberFormat="1" applyFont="1" applyFill="1" applyBorder="1"/>
    <xf numFmtId="166" fontId="0" fillId="9" borderId="45" xfId="2" applyNumberFormat="1" applyFont="1" applyFill="1" applyBorder="1"/>
    <xf numFmtId="166" fontId="0" fillId="9" borderId="46" xfId="2" applyNumberFormat="1" applyFont="1" applyFill="1" applyBorder="1"/>
    <xf numFmtId="166" fontId="0" fillId="9" borderId="47" xfId="2" applyNumberFormat="1" applyFont="1" applyFill="1" applyBorder="1"/>
    <xf numFmtId="166" fontId="0" fillId="9" borderId="48" xfId="2" applyNumberFormat="1" applyFont="1" applyFill="1" applyBorder="1"/>
    <xf numFmtId="166" fontId="0" fillId="10" borderId="45" xfId="2" applyNumberFormat="1" applyFont="1" applyFill="1" applyBorder="1"/>
    <xf numFmtId="166" fontId="0" fillId="10" borderId="46" xfId="2" applyNumberFormat="1" applyFont="1" applyFill="1" applyBorder="1"/>
    <xf numFmtId="166" fontId="0" fillId="10" borderId="47" xfId="2" applyNumberFormat="1" applyFont="1" applyFill="1" applyBorder="1"/>
    <xf numFmtId="166" fontId="0" fillId="10" borderId="48" xfId="2" applyNumberFormat="1" applyFont="1" applyFill="1" applyBorder="1"/>
    <xf numFmtId="166" fontId="0" fillId="6" borderId="45" xfId="2" applyNumberFormat="1" applyFont="1" applyFill="1" applyBorder="1"/>
    <xf numFmtId="166" fontId="0" fillId="6" borderId="46" xfId="2" applyNumberFormat="1" applyFont="1" applyFill="1" applyBorder="1"/>
    <xf numFmtId="166" fontId="0" fillId="6" borderId="47" xfId="2" applyNumberFormat="1" applyFont="1" applyFill="1" applyBorder="1"/>
    <xf numFmtId="166" fontId="0" fillId="6" borderId="48" xfId="2" applyNumberFormat="1" applyFont="1" applyFill="1" applyBorder="1"/>
    <xf numFmtId="0" fontId="0" fillId="5" borderId="11" xfId="0" applyFill="1" applyBorder="1"/>
    <xf numFmtId="0" fontId="0" fillId="5" borderId="17" xfId="0" applyFill="1" applyBorder="1"/>
    <xf numFmtId="0" fontId="0" fillId="5" borderId="31" xfId="0" applyFill="1" applyBorder="1"/>
    <xf numFmtId="0" fontId="0" fillId="5" borderId="1" xfId="0" applyFill="1" applyBorder="1"/>
    <xf numFmtId="0" fontId="2" fillId="5" borderId="17" xfId="0" applyFont="1" applyFill="1" applyBorder="1"/>
    <xf numFmtId="166" fontId="0" fillId="8" borderId="49" xfId="2" applyNumberFormat="1" applyFont="1" applyFill="1" applyBorder="1"/>
    <xf numFmtId="166" fontId="0" fillId="8" borderId="50" xfId="2" applyNumberFormat="1" applyFont="1" applyFill="1" applyBorder="1"/>
    <xf numFmtId="166" fontId="0" fillId="8" borderId="51" xfId="2" applyNumberFormat="1" applyFont="1" applyFill="1" applyBorder="1"/>
    <xf numFmtId="166" fontId="0" fillId="8" borderId="52" xfId="2" applyNumberFormat="1" applyFont="1" applyFill="1" applyBorder="1"/>
    <xf numFmtId="166" fontId="0" fillId="9" borderId="49" xfId="2" applyNumberFormat="1" applyFont="1" applyFill="1" applyBorder="1"/>
    <xf numFmtId="166" fontId="0" fillId="9" borderId="50" xfId="2" applyNumberFormat="1" applyFont="1" applyFill="1" applyBorder="1"/>
    <xf numFmtId="166" fontId="0" fillId="9" borderId="51" xfId="2" applyNumberFormat="1" applyFont="1" applyFill="1" applyBorder="1"/>
    <xf numFmtId="166" fontId="0" fillId="9" borderId="52" xfId="2" applyNumberFormat="1" applyFont="1" applyFill="1" applyBorder="1"/>
    <xf numFmtId="166" fontId="0" fillId="10" borderId="49" xfId="2" applyNumberFormat="1" applyFont="1" applyFill="1" applyBorder="1"/>
    <xf numFmtId="166" fontId="0" fillId="10" borderId="50" xfId="2" applyNumberFormat="1" applyFont="1" applyFill="1" applyBorder="1"/>
    <xf numFmtId="166" fontId="0" fillId="10" borderId="51" xfId="2" applyNumberFormat="1" applyFont="1" applyFill="1" applyBorder="1"/>
    <xf numFmtId="166" fontId="0" fillId="10" borderId="52" xfId="2" applyNumberFormat="1" applyFont="1" applyFill="1" applyBorder="1"/>
    <xf numFmtId="166" fontId="0" fillId="6" borderId="49" xfId="2" applyNumberFormat="1" applyFont="1" applyFill="1" applyBorder="1"/>
    <xf numFmtId="166" fontId="0" fillId="6" borderId="50" xfId="2" applyNumberFormat="1" applyFont="1" applyFill="1" applyBorder="1"/>
    <xf numFmtId="166" fontId="0" fillId="6" borderId="51" xfId="2" applyNumberFormat="1" applyFont="1" applyFill="1" applyBorder="1"/>
    <xf numFmtId="166" fontId="0" fillId="6" borderId="52" xfId="2" applyNumberFormat="1" applyFont="1" applyFill="1" applyBorder="1"/>
    <xf numFmtId="0" fontId="2" fillId="5" borderId="0" xfId="0" applyFont="1" applyFill="1" applyAlignment="1">
      <alignment horizontal="center"/>
    </xf>
    <xf numFmtId="166" fontId="0" fillId="0" borderId="26" xfId="2" applyNumberFormat="1" applyFont="1" applyBorder="1"/>
    <xf numFmtId="0" fontId="13" fillId="10" borderId="26" xfId="0" applyFont="1" applyFill="1" applyBorder="1" applyAlignment="1">
      <alignment horizontal="center" vertical="center" wrapText="1"/>
    </xf>
    <xf numFmtId="0" fontId="2" fillId="0" borderId="17" xfId="0" applyFont="1" applyBorder="1"/>
    <xf numFmtId="164" fontId="0" fillId="0" borderId="26" xfId="1" applyNumberFormat="1" applyFont="1" applyBorder="1"/>
    <xf numFmtId="0" fontId="0" fillId="10" borderId="26" xfId="0" applyFill="1" applyBorder="1" applyAlignment="1">
      <alignment horizontal="center" wrapText="1"/>
    </xf>
    <xf numFmtId="167" fontId="13" fillId="0" borderId="0" xfId="0" applyNumberFormat="1" applyFont="1" applyAlignment="1">
      <alignment horizontal="right"/>
    </xf>
    <xf numFmtId="164" fontId="13" fillId="0" borderId="0" xfId="0" applyNumberFormat="1" applyFont="1" applyAlignment="1">
      <alignment horizontal="right"/>
    </xf>
    <xf numFmtId="167" fontId="13" fillId="0" borderId="0" xfId="0" applyNumberFormat="1" applyFont="1"/>
    <xf numFmtId="166" fontId="0" fillId="5" borderId="0" xfId="2" applyNumberFormat="1" applyFont="1" applyFill="1" applyBorder="1"/>
    <xf numFmtId="9" fontId="0" fillId="11" borderId="11" xfId="0" applyNumberFormat="1" applyFill="1" applyBorder="1"/>
    <xf numFmtId="0" fontId="0" fillId="11" borderId="11" xfId="0" applyFill="1" applyBorder="1"/>
    <xf numFmtId="43" fontId="0" fillId="11" borderId="11" xfId="2" applyFont="1" applyFill="1" applyBorder="1"/>
    <xf numFmtId="43" fontId="0" fillId="11" borderId="17" xfId="2" applyFont="1" applyFill="1" applyBorder="1"/>
    <xf numFmtId="6" fontId="0" fillId="0" borderId="0" xfId="0" applyNumberFormat="1"/>
    <xf numFmtId="0" fontId="31" fillId="0" borderId="26" xfId="0" applyFont="1" applyBorder="1" applyAlignment="1">
      <alignment horizontal="center" wrapText="1"/>
    </xf>
    <xf numFmtId="0" fontId="2" fillId="0" borderId="26" xfId="0" applyFont="1" applyBorder="1" applyAlignment="1">
      <alignment horizontal="center"/>
    </xf>
    <xf numFmtId="3" fontId="0" fillId="0" borderId="26" xfId="0" applyNumberFormat="1" applyBorder="1"/>
    <xf numFmtId="0" fontId="23" fillId="0" borderId="26" xfId="0" applyFont="1" applyBorder="1"/>
    <xf numFmtId="0" fontId="4" fillId="0" borderId="0" xfId="19"/>
    <xf numFmtId="0" fontId="2" fillId="0" borderId="26" xfId="0" applyFont="1" applyBorder="1" applyAlignment="1">
      <alignment horizontal="right"/>
    </xf>
    <xf numFmtId="0" fontId="4" fillId="0" borderId="0" xfId="19" applyFill="1" applyAlignment="1">
      <alignment horizontal="left" wrapText="1"/>
    </xf>
    <xf numFmtId="10" fontId="0" fillId="0" borderId="26" xfId="0" applyNumberFormat="1" applyBorder="1"/>
    <xf numFmtId="176" fontId="30" fillId="0" borderId="0" xfId="0" applyNumberFormat="1" applyFont="1"/>
    <xf numFmtId="166" fontId="23" fillId="0" borderId="0" xfId="2" applyNumberFormat="1" applyFont="1" applyAlignment="1"/>
    <xf numFmtId="166" fontId="30" fillId="0" borderId="0" xfId="2" applyNumberFormat="1" applyFont="1"/>
    <xf numFmtId="0" fontId="0" fillId="0" borderId="0" xfId="0" applyAlignment="1">
      <alignment horizontal="left"/>
    </xf>
    <xf numFmtId="0" fontId="2" fillId="0" borderId="0" xfId="0" applyFont="1" applyAlignment="1">
      <alignment horizontal="center" vertical="center" wrapText="1"/>
    </xf>
    <xf numFmtId="166" fontId="0" fillId="0" borderId="0" xfId="2" applyNumberFormat="1" applyFont="1" applyFill="1" applyBorder="1"/>
    <xf numFmtId="166" fontId="23" fillId="0" borderId="26" xfId="0" applyNumberFormat="1" applyFont="1" applyBorder="1"/>
    <xf numFmtId="164" fontId="23" fillId="0" borderId="26" xfId="1" applyNumberFormat="1" applyFont="1" applyBorder="1"/>
    <xf numFmtId="6" fontId="14" fillId="0" borderId="26" xfId="0" applyNumberFormat="1" applyFont="1" applyBorder="1"/>
    <xf numFmtId="0" fontId="1" fillId="0" borderId="0" xfId="20"/>
    <xf numFmtId="3" fontId="1" fillId="0" borderId="0" xfId="20" applyNumberFormat="1"/>
    <xf numFmtId="164" fontId="4" fillId="0" borderId="0" xfId="19" applyNumberFormat="1"/>
    <xf numFmtId="0" fontId="23" fillId="0" borderId="0" xfId="20" applyFont="1"/>
    <xf numFmtId="0" fontId="1" fillId="0" borderId="26" xfId="20" applyBorder="1" applyAlignment="1">
      <alignment horizontal="center"/>
    </xf>
    <xf numFmtId="0" fontId="1" fillId="0" borderId="0" xfId="20" applyAlignment="1">
      <alignment horizontal="center"/>
    </xf>
    <xf numFmtId="0" fontId="1" fillId="0" borderId="26" xfId="20" applyBorder="1" applyAlignment="1">
      <alignment horizontal="center" vertical="center"/>
    </xf>
    <xf numFmtId="0" fontId="23" fillId="3" borderId="18" xfId="20" applyFont="1" applyFill="1" applyBorder="1" applyAlignment="1">
      <alignment horizontal="center" wrapText="1"/>
    </xf>
    <xf numFmtId="0" fontId="23" fillId="3" borderId="26" xfId="20" applyFont="1" applyFill="1" applyBorder="1" applyAlignment="1">
      <alignment horizontal="center" wrapText="1"/>
    </xf>
    <xf numFmtId="0" fontId="1" fillId="0" borderId="0" xfId="20" applyAlignment="1">
      <alignment horizontal="center" vertical="center"/>
    </xf>
    <xf numFmtId="0" fontId="23" fillId="0" borderId="0" xfId="20" applyFont="1" applyAlignment="1">
      <alignment horizontal="center" wrapText="1"/>
    </xf>
    <xf numFmtId="1" fontId="1" fillId="12" borderId="26" xfId="20" applyNumberFormat="1" applyFill="1" applyBorder="1" applyAlignment="1">
      <alignment horizontal="center" vertical="center"/>
    </xf>
    <xf numFmtId="179" fontId="0" fillId="12" borderId="26" xfId="20" applyNumberFormat="1" applyFont="1" applyFill="1" applyBorder="1"/>
    <xf numFmtId="0" fontId="2" fillId="0" borderId="0" xfId="0" applyFont="1" applyAlignment="1">
      <alignment horizontal="center" vertical="center" textRotation="90"/>
    </xf>
    <xf numFmtId="1" fontId="1" fillId="0" borderId="0" xfId="20" applyNumberFormat="1" applyAlignment="1">
      <alignment horizontal="center" vertical="center"/>
    </xf>
    <xf numFmtId="179" fontId="1" fillId="0" borderId="0" xfId="20" applyNumberFormat="1"/>
    <xf numFmtId="1" fontId="0" fillId="12" borderId="26" xfId="20" applyNumberFormat="1" applyFont="1" applyFill="1" applyBorder="1" applyAlignment="1">
      <alignment horizontal="center" vertical="center"/>
    </xf>
    <xf numFmtId="1" fontId="1" fillId="0" borderId="24" xfId="20" applyNumberFormat="1" applyBorder="1" applyAlignment="1">
      <alignment horizontal="center" vertical="center"/>
    </xf>
    <xf numFmtId="172" fontId="1" fillId="0" borderId="26" xfId="20" applyNumberFormat="1" applyBorder="1"/>
    <xf numFmtId="1" fontId="0" fillId="0" borderId="0" xfId="20" applyNumberFormat="1" applyFont="1" applyAlignment="1">
      <alignment horizontal="center" vertical="center"/>
    </xf>
    <xf numFmtId="1" fontId="0" fillId="0" borderId="24" xfId="20" applyNumberFormat="1" applyFont="1" applyBorder="1" applyAlignment="1">
      <alignment horizontal="center" vertical="center"/>
    </xf>
    <xf numFmtId="172" fontId="0" fillId="0" borderId="26" xfId="20" applyNumberFormat="1" applyFont="1" applyBorder="1"/>
    <xf numFmtId="0" fontId="2" fillId="5" borderId="0" xfId="0" applyFont="1" applyFill="1" applyAlignment="1">
      <alignment horizontal="center" vertical="center" textRotation="90"/>
    </xf>
    <xf numFmtId="176" fontId="1" fillId="0" borderId="0" xfId="20" applyNumberFormat="1"/>
    <xf numFmtId="0" fontId="1" fillId="3" borderId="18" xfId="20" applyFill="1" applyBorder="1" applyAlignment="1">
      <alignment horizontal="center" wrapText="1"/>
    </xf>
    <xf numFmtId="0" fontId="1" fillId="3" borderId="26" xfId="20" applyFill="1" applyBorder="1" applyAlignment="1">
      <alignment horizontal="center" wrapText="1"/>
    </xf>
    <xf numFmtId="1" fontId="0" fillId="0" borderId="26" xfId="20" applyNumberFormat="1" applyFont="1" applyBorder="1" applyAlignment="1">
      <alignment horizontal="center" vertical="center"/>
    </xf>
    <xf numFmtId="1" fontId="1" fillId="0" borderId="26" xfId="20" applyNumberFormat="1" applyBorder="1" applyAlignment="1">
      <alignment horizontal="center" vertical="center"/>
    </xf>
    <xf numFmtId="4" fontId="1" fillId="0" borderId="0" xfId="20" applyNumberFormat="1"/>
    <xf numFmtId="176" fontId="23" fillId="0" borderId="0" xfId="20" applyNumberFormat="1" applyFont="1"/>
    <xf numFmtId="0" fontId="23" fillId="0" borderId="0" xfId="20" applyFont="1" applyAlignment="1">
      <alignment horizontal="center"/>
    </xf>
    <xf numFmtId="1" fontId="23" fillId="0" borderId="0" xfId="20" applyNumberFormat="1" applyFont="1" applyAlignment="1">
      <alignment horizontal="center" vertical="center"/>
    </xf>
    <xf numFmtId="3" fontId="23" fillId="0" borderId="0" xfId="20" applyNumberFormat="1" applyFont="1"/>
    <xf numFmtId="172" fontId="23" fillId="0" borderId="0" xfId="20" applyNumberFormat="1" applyFont="1"/>
    <xf numFmtId="0" fontId="31" fillId="0" borderId="0" xfId="0" applyFont="1" applyAlignment="1">
      <alignment horizontal="center" vertical="center" textRotation="90"/>
    </xf>
    <xf numFmtId="174" fontId="23" fillId="0" borderId="0" xfId="20" applyNumberFormat="1" applyFont="1"/>
    <xf numFmtId="179" fontId="23" fillId="0" borderId="0" xfId="20" applyNumberFormat="1" applyFont="1"/>
    <xf numFmtId="172" fontId="23" fillId="0" borderId="0" xfId="0" applyNumberFormat="1" applyFont="1"/>
    <xf numFmtId="1" fontId="0" fillId="0" borderId="26" xfId="0" applyNumberFormat="1" applyBorder="1" applyAlignment="1">
      <alignment horizontal="center" vertical="center"/>
    </xf>
    <xf numFmtId="178" fontId="0" fillId="0" borderId="26" xfId="0" applyNumberFormat="1" applyBorder="1"/>
    <xf numFmtId="180" fontId="0" fillId="0" borderId="26" xfId="0" applyNumberFormat="1" applyBorder="1"/>
    <xf numFmtId="164" fontId="0" fillId="0" borderId="26" xfId="1" applyNumberFormat="1" applyFont="1" applyFill="1" applyBorder="1"/>
    <xf numFmtId="0" fontId="2" fillId="0" borderId="26" xfId="0" applyFont="1" applyBorder="1" applyAlignment="1">
      <alignment horizontal="center" vertical="center"/>
    </xf>
    <xf numFmtId="3" fontId="2" fillId="0" borderId="26" xfId="0" applyNumberFormat="1" applyFont="1" applyBorder="1"/>
    <xf numFmtId="166" fontId="2" fillId="0" borderId="26" xfId="2" applyNumberFormat="1" applyFont="1" applyBorder="1"/>
    <xf numFmtId="178" fontId="2" fillId="0" borderId="26" xfId="0" applyNumberFormat="1" applyFont="1" applyBorder="1"/>
    <xf numFmtId="167" fontId="0" fillId="0" borderId="0" xfId="1" applyNumberFormat="1" applyFont="1"/>
    <xf numFmtId="0" fontId="0" fillId="0" borderId="0" xfId="0" applyAlignment="1">
      <alignment vertical="center"/>
    </xf>
    <xf numFmtId="164" fontId="23" fillId="0" borderId="0" xfId="2" applyNumberFormat="1" applyFont="1" applyFill="1" applyBorder="1"/>
    <xf numFmtId="166" fontId="31" fillId="0" borderId="0" xfId="2" applyNumberFormat="1" applyFont="1" applyFill="1" applyBorder="1"/>
    <xf numFmtId="164" fontId="31" fillId="0" borderId="0" xfId="2" applyNumberFormat="1" applyFont="1" applyFill="1" applyBorder="1"/>
    <xf numFmtId="164" fontId="0" fillId="0" borderId="0" xfId="2" applyNumberFormat="1" applyFont="1" applyFill="1" applyBorder="1"/>
    <xf numFmtId="164" fontId="0" fillId="0" borderId="0" xfId="1" applyNumberFormat="1" applyFont="1" applyFill="1" applyBorder="1"/>
    <xf numFmtId="166" fontId="2" fillId="0" borderId="0" xfId="2" applyNumberFormat="1" applyFont="1" applyFill="1" applyBorder="1"/>
    <xf numFmtId="164" fontId="0" fillId="0" borderId="26" xfId="2" applyNumberFormat="1" applyFont="1" applyBorder="1"/>
    <xf numFmtId="6" fontId="0" fillId="0" borderId="26" xfId="0" applyNumberFormat="1" applyBorder="1"/>
    <xf numFmtId="164" fontId="23" fillId="0" borderId="26" xfId="2" applyNumberFormat="1" applyFont="1" applyBorder="1"/>
    <xf numFmtId="164" fontId="31" fillId="0" borderId="26" xfId="2" applyNumberFormat="1" applyFont="1" applyBorder="1"/>
    <xf numFmtId="166" fontId="31" fillId="0" borderId="26" xfId="2" applyNumberFormat="1" applyFont="1" applyBorder="1"/>
    <xf numFmtId="164" fontId="0" fillId="0" borderId="0" xfId="1" applyNumberFormat="1" applyFont="1" applyFill="1" applyAlignment="1">
      <alignment horizontal="right" indent="1"/>
    </xf>
    <xf numFmtId="177" fontId="0" fillId="0" borderId="26" xfId="2" applyNumberFormat="1" applyFont="1" applyBorder="1"/>
    <xf numFmtId="43" fontId="0" fillId="0" borderId="26" xfId="2" applyFont="1" applyBorder="1"/>
    <xf numFmtId="164" fontId="0" fillId="5" borderId="26" xfId="0" applyNumberFormat="1" applyFill="1" applyBorder="1"/>
    <xf numFmtId="0" fontId="31" fillId="10" borderId="26" xfId="0" applyFont="1" applyFill="1" applyBorder="1" applyAlignment="1">
      <alignment horizontal="center" vertical="center" wrapText="1"/>
    </xf>
    <xf numFmtId="0" fontId="31" fillId="10" borderId="18" xfId="0" applyFont="1" applyFill="1" applyBorder="1" applyAlignment="1">
      <alignment horizontal="center" vertical="center" wrapText="1"/>
    </xf>
    <xf numFmtId="3" fontId="31" fillId="10" borderId="18" xfId="0" applyNumberFormat="1" applyFont="1" applyFill="1" applyBorder="1" applyAlignment="1">
      <alignment horizontal="center" vertical="center" wrapText="1"/>
    </xf>
    <xf numFmtId="176" fontId="31" fillId="10" borderId="18" xfId="0" applyNumberFormat="1" applyFont="1" applyFill="1" applyBorder="1" applyAlignment="1">
      <alignment horizontal="center" vertical="center" wrapText="1"/>
    </xf>
    <xf numFmtId="3" fontId="31" fillId="10" borderId="26" xfId="0" applyNumberFormat="1" applyFont="1" applyFill="1" applyBorder="1" applyAlignment="1">
      <alignment horizontal="center" vertical="center" wrapText="1"/>
    </xf>
    <xf numFmtId="176" fontId="31" fillId="10" borderId="26" xfId="0" applyNumberFormat="1" applyFont="1" applyFill="1" applyBorder="1" applyAlignment="1">
      <alignment horizontal="center" vertical="center" wrapText="1"/>
    </xf>
    <xf numFmtId="1" fontId="0" fillId="0" borderId="17" xfId="0" applyNumberFormat="1" applyBorder="1" applyAlignment="1">
      <alignment horizontal="center" vertical="center"/>
    </xf>
    <xf numFmtId="1" fontId="8" fillId="0" borderId="17" xfId="0" applyNumberFormat="1" applyFont="1" applyBorder="1"/>
    <xf numFmtId="3" fontId="0" fillId="0" borderId="17" xfId="0" applyNumberFormat="1" applyBorder="1"/>
    <xf numFmtId="178" fontId="0" fillId="0" borderId="17" xfId="0" applyNumberFormat="1" applyBorder="1"/>
    <xf numFmtId="180" fontId="0" fillId="0" borderId="17" xfId="0" applyNumberFormat="1" applyBorder="1"/>
    <xf numFmtId="164" fontId="0" fillId="0" borderId="17" xfId="1" applyNumberFormat="1" applyFont="1" applyBorder="1"/>
    <xf numFmtId="164" fontId="0" fillId="0" borderId="17" xfId="1" applyNumberFormat="1" applyFont="1" applyFill="1" applyBorder="1"/>
    <xf numFmtId="0" fontId="17" fillId="5" borderId="0" xfId="0" applyFont="1" applyFill="1" applyAlignment="1">
      <alignment horizontal="center"/>
    </xf>
    <xf numFmtId="0" fontId="0" fillId="0" borderId="61" xfId="0" applyBorder="1"/>
    <xf numFmtId="0" fontId="34" fillId="0" borderId="61" xfId="0" applyFont="1" applyBorder="1"/>
    <xf numFmtId="0" fontId="17" fillId="0" borderId="61" xfId="0" applyFont="1" applyBorder="1"/>
    <xf numFmtId="0" fontId="0" fillId="0" borderId="61" xfId="0" applyBorder="1" applyAlignment="1">
      <alignment horizontal="center"/>
    </xf>
    <xf numFmtId="0" fontId="2" fillId="0" borderId="61" xfId="0" applyFont="1" applyBorder="1"/>
    <xf numFmtId="0" fontId="29" fillId="0" borderId="61" xfId="0" applyFont="1" applyBorder="1"/>
    <xf numFmtId="0" fontId="7" fillId="0" borderId="61" xfId="0" applyFont="1" applyBorder="1"/>
    <xf numFmtId="0" fontId="2" fillId="0" borderId="61" xfId="0" applyFont="1" applyBorder="1" applyAlignment="1">
      <alignment horizontal="center"/>
    </xf>
    <xf numFmtId="0" fontId="2" fillId="0" borderId="61" xfId="0" applyFont="1" applyBorder="1" applyAlignment="1">
      <alignment wrapText="1"/>
    </xf>
    <xf numFmtId="0" fontId="29" fillId="5" borderId="0" xfId="0" applyFont="1" applyFill="1"/>
    <xf numFmtId="0" fontId="0" fillId="5" borderId="0" xfId="0" applyFill="1" applyAlignment="1">
      <alignment horizontal="right"/>
    </xf>
    <xf numFmtId="0" fontId="0" fillId="5" borderId="0" xfId="0" applyFill="1" applyAlignment="1">
      <alignment horizontal="center"/>
    </xf>
    <xf numFmtId="0" fontId="0" fillId="11" borderId="0" xfId="0" applyFill="1" applyAlignment="1">
      <alignment horizontal="right"/>
    </xf>
    <xf numFmtId="0" fontId="0" fillId="11" borderId="61" xfId="0" applyFill="1" applyBorder="1"/>
    <xf numFmtId="166" fontId="23" fillId="11" borderId="61" xfId="2" applyNumberFormat="1" applyFont="1" applyFill="1" applyBorder="1"/>
    <xf numFmtId="166" fontId="0" fillId="11" borderId="61" xfId="2" applyNumberFormat="1" applyFont="1" applyFill="1" applyBorder="1"/>
    <xf numFmtId="0" fontId="0" fillId="5" borderId="61" xfId="0" applyFill="1" applyBorder="1"/>
    <xf numFmtId="0" fontId="17" fillId="5" borderId="61" xfId="0" applyFont="1" applyFill="1" applyBorder="1"/>
    <xf numFmtId="0" fontId="0" fillId="5" borderId="61" xfId="0" applyFill="1" applyBorder="1" applyAlignment="1">
      <alignment vertical="top"/>
    </xf>
    <xf numFmtId="0" fontId="0" fillId="11" borderId="61" xfId="0" applyFill="1" applyBorder="1" applyAlignment="1">
      <alignment vertical="top"/>
    </xf>
    <xf numFmtId="0" fontId="0" fillId="0" borderId="61" xfId="0" applyBorder="1" applyAlignment="1">
      <alignment horizontal="center" vertical="top"/>
    </xf>
    <xf numFmtId="43" fontId="0" fillId="11" borderId="61" xfId="2" applyFont="1" applyFill="1" applyBorder="1" applyAlignment="1">
      <alignment vertical="top"/>
    </xf>
    <xf numFmtId="0" fontId="17" fillId="5" borderId="0" xfId="0" applyFont="1" applyFill="1"/>
    <xf numFmtId="0" fontId="0" fillId="5" borderId="0" xfId="0" applyFill="1" applyAlignment="1">
      <alignment vertical="top"/>
    </xf>
    <xf numFmtId="0" fontId="0" fillId="5" borderId="0" xfId="0" applyFill="1" applyAlignment="1">
      <alignment horizontal="center" vertical="top"/>
    </xf>
    <xf numFmtId="9" fontId="0" fillId="0" borderId="0" xfId="2" applyNumberFormat="1" applyFont="1" applyFill="1" applyBorder="1" applyAlignment="1">
      <alignment vertical="top"/>
    </xf>
    <xf numFmtId="0" fontId="17" fillId="5" borderId="0" xfId="0" applyFont="1" applyFill="1" applyAlignment="1">
      <alignment horizontal="center" vertical="top"/>
    </xf>
    <xf numFmtId="181" fontId="23" fillId="11" borderId="61" xfId="2" applyNumberFormat="1" applyFont="1" applyFill="1" applyBorder="1"/>
    <xf numFmtId="9" fontId="0" fillId="11" borderId="0" xfId="2" applyNumberFormat="1" applyFont="1" applyFill="1" applyBorder="1" applyAlignment="1">
      <alignment vertical="top"/>
    </xf>
    <xf numFmtId="166" fontId="35" fillId="11" borderId="61" xfId="2" applyNumberFormat="1" applyFont="1" applyFill="1" applyBorder="1"/>
    <xf numFmtId="0" fontId="0" fillId="11" borderId="61" xfId="0" applyFill="1" applyBorder="1" applyAlignment="1">
      <alignment vertical="top" wrapText="1"/>
    </xf>
    <xf numFmtId="0" fontId="34" fillId="5" borderId="0" xfId="0" applyFont="1" applyFill="1"/>
    <xf numFmtId="166" fontId="0" fillId="0" borderId="61" xfId="2" applyNumberFormat="1" applyFont="1" applyFill="1" applyBorder="1"/>
    <xf numFmtId="43" fontId="0" fillId="0" borderId="61" xfId="2" applyFont="1" applyFill="1" applyBorder="1"/>
    <xf numFmtId="0" fontId="0" fillId="0" borderId="61" xfId="2" applyNumberFormat="1" applyFont="1" applyFill="1" applyBorder="1"/>
    <xf numFmtId="175" fontId="36" fillId="0" borderId="61" xfId="2" applyNumberFormat="1" applyFont="1" applyFill="1" applyBorder="1"/>
    <xf numFmtId="2" fontId="0" fillId="0" borderId="61" xfId="2" applyNumberFormat="1" applyFont="1" applyFill="1" applyBorder="1"/>
    <xf numFmtId="43" fontId="36" fillId="0" borderId="61" xfId="2" applyFont="1" applyFill="1" applyBorder="1"/>
    <xf numFmtId="172" fontId="0" fillId="0" borderId="61" xfId="2" applyNumberFormat="1" applyFont="1" applyFill="1" applyBorder="1"/>
    <xf numFmtId="177" fontId="36" fillId="0" borderId="61" xfId="2" applyNumberFormat="1" applyFont="1" applyFill="1" applyBorder="1"/>
    <xf numFmtId="1" fontId="0" fillId="0" borderId="22" xfId="0" applyNumberFormat="1" applyBorder="1"/>
    <xf numFmtId="0" fontId="31" fillId="0" borderId="22" xfId="0" applyFont="1" applyBorder="1" applyAlignment="1">
      <alignment horizontal="right"/>
    </xf>
    <xf numFmtId="166" fontId="0" fillId="0" borderId="15" xfId="2" applyNumberFormat="1" applyFont="1" applyBorder="1"/>
    <xf numFmtId="6" fontId="0" fillId="0" borderId="16" xfId="0" applyNumberFormat="1" applyBorder="1"/>
    <xf numFmtId="166" fontId="2" fillId="0" borderId="19" xfId="2" applyNumberFormat="1" applyFont="1" applyBorder="1"/>
    <xf numFmtId="174" fontId="2" fillId="0" borderId="20" xfId="2" applyNumberFormat="1" applyFont="1" applyBorder="1"/>
    <xf numFmtId="164" fontId="2" fillId="0" borderId="20" xfId="2" applyNumberFormat="1" applyFont="1" applyBorder="1"/>
    <xf numFmtId="164" fontId="2" fillId="0" borderId="21" xfId="2" applyNumberFormat="1" applyFont="1" applyFill="1" applyBorder="1"/>
    <xf numFmtId="182" fontId="0" fillId="0" borderId="15" xfId="2" applyNumberFormat="1" applyFont="1" applyBorder="1"/>
    <xf numFmtId="44" fontId="8" fillId="0" borderId="26" xfId="1" applyFont="1" applyFill="1" applyBorder="1" applyAlignment="1"/>
    <xf numFmtId="44" fontId="8" fillId="0" borderId="26" xfId="0" applyNumberFormat="1" applyFont="1" applyBorder="1"/>
    <xf numFmtId="6" fontId="0" fillId="6" borderId="46" xfId="2" applyNumberFormat="1" applyFont="1" applyFill="1" applyBorder="1"/>
    <xf numFmtId="6" fontId="0" fillId="6" borderId="50" xfId="2" applyNumberFormat="1" applyFont="1" applyFill="1" applyBorder="1"/>
    <xf numFmtId="0" fontId="2" fillId="5" borderId="0" xfId="0" applyFont="1" applyFill="1" applyAlignment="1">
      <alignment horizontal="left"/>
    </xf>
    <xf numFmtId="0" fontId="2" fillId="5" borderId="33" xfId="0" applyFont="1" applyFill="1" applyBorder="1" applyAlignment="1">
      <alignment horizontal="center"/>
    </xf>
    <xf numFmtId="0" fontId="2" fillId="5" borderId="53" xfId="0" applyFont="1" applyFill="1" applyBorder="1" applyAlignment="1">
      <alignment horizontal="center"/>
    </xf>
    <xf numFmtId="166" fontId="0" fillId="5" borderId="34" xfId="2" applyNumberFormat="1" applyFont="1" applyFill="1" applyBorder="1"/>
    <xf numFmtId="166" fontId="0" fillId="5" borderId="54" xfId="2" applyNumberFormat="1" applyFont="1" applyFill="1" applyBorder="1"/>
    <xf numFmtId="166" fontId="0" fillId="5" borderId="55" xfId="2" applyNumberFormat="1" applyFont="1" applyFill="1" applyBorder="1"/>
    <xf numFmtId="166" fontId="0" fillId="5" borderId="56" xfId="2" applyNumberFormat="1" applyFont="1" applyFill="1" applyBorder="1"/>
    <xf numFmtId="0" fontId="0" fillId="13" borderId="0" xfId="0" applyFill="1"/>
    <xf numFmtId="0" fontId="2" fillId="13" borderId="0" xfId="0" applyFont="1" applyFill="1" applyAlignment="1">
      <alignment horizontal="left"/>
    </xf>
    <xf numFmtId="0" fontId="0" fillId="14" borderId="18" xfId="0" applyFill="1" applyBorder="1"/>
    <xf numFmtId="0" fontId="0" fillId="14" borderId="11" xfId="0" applyFill="1" applyBorder="1"/>
    <xf numFmtId="0" fontId="0" fillId="14" borderId="17" xfId="0" applyFill="1" applyBorder="1"/>
    <xf numFmtId="9" fontId="0" fillId="14" borderId="11" xfId="0" applyNumberFormat="1" applyFill="1" applyBorder="1"/>
    <xf numFmtId="0" fontId="0" fillId="5" borderId="26" xfId="0" applyFill="1" applyBorder="1"/>
    <xf numFmtId="10" fontId="0" fillId="5" borderId="26" xfId="0" applyNumberFormat="1" applyFill="1" applyBorder="1"/>
    <xf numFmtId="9" fontId="0" fillId="11" borderId="18" xfId="0" applyNumberFormat="1" applyFill="1" applyBorder="1"/>
    <xf numFmtId="0" fontId="0" fillId="11" borderId="18" xfId="0" applyFill="1" applyBorder="1"/>
    <xf numFmtId="43" fontId="0" fillId="5" borderId="11" xfId="2" applyFont="1" applyFill="1" applyBorder="1"/>
    <xf numFmtId="166" fontId="0" fillId="5" borderId="11" xfId="2" applyNumberFormat="1" applyFont="1" applyFill="1" applyBorder="1"/>
    <xf numFmtId="43" fontId="0" fillId="5" borderId="17" xfId="2" applyFont="1" applyFill="1" applyBorder="1"/>
    <xf numFmtId="0" fontId="0" fillId="5" borderId="27" xfId="0" applyFill="1" applyBorder="1"/>
    <xf numFmtId="8" fontId="0" fillId="11" borderId="11" xfId="0" applyNumberFormat="1" applyFill="1" applyBorder="1"/>
    <xf numFmtId="6" fontId="0" fillId="11" borderId="11" xfId="0" applyNumberFormat="1" applyFill="1" applyBorder="1"/>
    <xf numFmtId="0" fontId="0" fillId="5" borderId="25" xfId="0" applyFill="1" applyBorder="1"/>
    <xf numFmtId="6" fontId="0" fillId="11" borderId="17" xfId="0" applyNumberFormat="1" applyFill="1" applyBorder="1"/>
    <xf numFmtId="166" fontId="2" fillId="5" borderId="0" xfId="0" applyNumberFormat="1" applyFont="1" applyFill="1" applyAlignment="1">
      <alignment horizontal="center"/>
    </xf>
    <xf numFmtId="0" fontId="20" fillId="0" borderId="32" xfId="0" applyFont="1" applyBorder="1" applyAlignment="1">
      <alignment horizontal="left" vertical="center" wrapText="1"/>
    </xf>
    <xf numFmtId="164" fontId="23" fillId="0" borderId="26" xfId="1" applyNumberFormat="1" applyFont="1" applyFill="1" applyBorder="1"/>
    <xf numFmtId="0" fontId="40" fillId="16" borderId="26" xfId="0" applyFont="1" applyFill="1" applyBorder="1" applyAlignment="1">
      <alignment horizontal="center" vertical="center"/>
    </xf>
    <xf numFmtId="0" fontId="41" fillId="5" borderId="0" xfId="0" applyFont="1" applyFill="1" applyAlignment="1">
      <alignment horizontal="center" vertical="center"/>
    </xf>
    <xf numFmtId="166" fontId="41" fillId="5" borderId="0" xfId="2" applyNumberFormat="1" applyFont="1" applyFill="1" applyAlignment="1">
      <alignment horizontal="center" vertical="center"/>
    </xf>
    <xf numFmtId="0" fontId="43" fillId="5" borderId="26" xfId="0" applyFont="1" applyFill="1" applyBorder="1" applyAlignment="1">
      <alignment horizontal="center" vertical="center"/>
    </xf>
    <xf numFmtId="1" fontId="43" fillId="5" borderId="24" xfId="0" applyNumberFormat="1" applyFont="1" applyFill="1" applyBorder="1" applyAlignment="1">
      <alignment horizontal="center" vertical="center"/>
    </xf>
    <xf numFmtId="174" fontId="43" fillId="5" borderId="24" xfId="0" applyNumberFormat="1" applyFont="1" applyFill="1" applyBorder="1" applyAlignment="1">
      <alignment horizontal="center" vertical="center"/>
    </xf>
    <xf numFmtId="173" fontId="43" fillId="5" borderId="24" xfId="4" applyNumberFormat="1" applyFont="1" applyFill="1" applyBorder="1" applyAlignment="1">
      <alignment horizontal="center" vertical="center"/>
    </xf>
    <xf numFmtId="3" fontId="43" fillId="5" borderId="24" xfId="0" applyNumberFormat="1" applyFont="1" applyFill="1" applyBorder="1" applyAlignment="1">
      <alignment horizontal="center" vertical="center"/>
    </xf>
    <xf numFmtId="0" fontId="41" fillId="5" borderId="0" xfId="0" applyFont="1" applyFill="1" applyAlignment="1">
      <alignment horizontal="left" vertical="center"/>
    </xf>
    <xf numFmtId="0" fontId="43" fillId="5" borderId="0" xfId="0" applyFont="1" applyFill="1" applyAlignment="1">
      <alignment horizontal="center" vertical="center"/>
    </xf>
    <xf numFmtId="1" fontId="40" fillId="16" borderId="26" xfId="0" applyNumberFormat="1" applyFont="1" applyFill="1" applyBorder="1" applyAlignment="1">
      <alignment horizontal="center" vertical="center"/>
    </xf>
    <xf numFmtId="49" fontId="43" fillId="5" borderId="26" xfId="0" applyNumberFormat="1" applyFont="1" applyFill="1" applyBorder="1" applyAlignment="1">
      <alignment horizontal="center" vertical="center"/>
    </xf>
    <xf numFmtId="176" fontId="43" fillId="5" borderId="26" xfId="0" applyNumberFormat="1" applyFont="1" applyFill="1" applyBorder="1" applyAlignment="1">
      <alignment horizontal="center" vertical="center"/>
    </xf>
    <xf numFmtId="3" fontId="43" fillId="5" borderId="26" xfId="0" applyNumberFormat="1" applyFont="1" applyFill="1" applyBorder="1" applyAlignment="1">
      <alignment horizontal="center" vertical="center"/>
    </xf>
    <xf numFmtId="0" fontId="44" fillId="16" borderId="68" xfId="0" applyFont="1" applyFill="1" applyBorder="1" applyAlignment="1">
      <alignment vertical="center"/>
    </xf>
    <xf numFmtId="0" fontId="38" fillId="16" borderId="68" xfId="0" applyFont="1" applyFill="1" applyBorder="1" applyAlignment="1">
      <alignment horizontal="center" vertical="center"/>
    </xf>
    <xf numFmtId="0" fontId="39" fillId="16" borderId="68" xfId="0" applyFont="1" applyFill="1" applyBorder="1" applyAlignment="1">
      <alignment horizontal="center" vertical="center"/>
    </xf>
    <xf numFmtId="0" fontId="45" fillId="16" borderId="26" xfId="0" applyFont="1" applyFill="1" applyBorder="1" applyAlignment="1">
      <alignment horizontal="center" vertical="center"/>
    </xf>
    <xf numFmtId="0" fontId="46" fillId="5" borderId="0" xfId="0" applyFont="1" applyFill="1" applyAlignment="1">
      <alignment horizontal="center" vertical="center"/>
    </xf>
    <xf numFmtId="0" fontId="47" fillId="5" borderId="0" xfId="0" applyFont="1" applyFill="1" applyAlignment="1">
      <alignment horizontal="center" vertical="center"/>
    </xf>
    <xf numFmtId="3" fontId="47" fillId="5" borderId="26" xfId="0" applyNumberFormat="1" applyFont="1" applyFill="1" applyBorder="1" applyAlignment="1">
      <alignment horizontal="center" vertical="center"/>
    </xf>
    <xf numFmtId="4" fontId="47" fillId="5" borderId="26" xfId="0" applyNumberFormat="1" applyFont="1" applyFill="1" applyBorder="1" applyAlignment="1">
      <alignment horizontal="center" vertical="center"/>
    </xf>
    <xf numFmtId="0" fontId="47" fillId="5" borderId="26" xfId="0" applyFont="1" applyFill="1" applyBorder="1" applyAlignment="1">
      <alignment horizontal="center" vertical="center"/>
    </xf>
    <xf numFmtId="2" fontId="47" fillId="5" borderId="26" xfId="0" applyNumberFormat="1" applyFont="1" applyFill="1" applyBorder="1" applyAlignment="1">
      <alignment horizontal="center" vertical="center"/>
    </xf>
    <xf numFmtId="0" fontId="46" fillId="5" borderId="0" xfId="0" applyFont="1" applyFill="1" applyAlignment="1">
      <alignment horizontal="left" vertical="center"/>
    </xf>
    <xf numFmtId="176" fontId="47" fillId="5" borderId="26" xfId="0" applyNumberFormat="1" applyFont="1" applyFill="1" applyBorder="1" applyAlignment="1">
      <alignment horizontal="center" vertical="center"/>
    </xf>
    <xf numFmtId="183" fontId="47" fillId="5" borderId="26" xfId="4" applyNumberFormat="1" applyFont="1" applyFill="1" applyBorder="1" applyAlignment="1">
      <alignment horizontal="center" vertical="center"/>
    </xf>
    <xf numFmtId="166" fontId="47" fillId="5" borderId="26" xfId="0" applyNumberFormat="1" applyFont="1" applyFill="1" applyBorder="1" applyAlignment="1">
      <alignment horizontal="center" vertical="center"/>
    </xf>
    <xf numFmtId="37" fontId="47" fillId="5" borderId="26" xfId="0" applyNumberFormat="1" applyFont="1" applyFill="1" applyBorder="1" applyAlignment="1">
      <alignment horizontal="center" vertical="center"/>
    </xf>
    <xf numFmtId="1" fontId="43" fillId="5" borderId="26" xfId="0" applyNumberFormat="1" applyFont="1" applyFill="1" applyBorder="1" applyAlignment="1">
      <alignment horizontal="center" vertical="center"/>
    </xf>
    <xf numFmtId="0" fontId="13" fillId="6" borderId="26" xfId="0" applyFont="1" applyFill="1" applyBorder="1" applyAlignment="1">
      <alignment horizontal="center" vertical="center" wrapText="1"/>
    </xf>
    <xf numFmtId="0" fontId="0" fillId="6" borderId="26" xfId="0" applyFill="1" applyBorder="1" applyAlignment="1">
      <alignment horizontal="center" wrapText="1"/>
    </xf>
    <xf numFmtId="0" fontId="31" fillId="6" borderId="18" xfId="0" applyFont="1" applyFill="1" applyBorder="1" applyAlignment="1">
      <alignment horizontal="center" vertical="center" wrapText="1"/>
    </xf>
    <xf numFmtId="3" fontId="31" fillId="6" borderId="18" xfId="0" applyNumberFormat="1" applyFont="1" applyFill="1" applyBorder="1" applyAlignment="1">
      <alignment horizontal="center" vertical="center" wrapText="1"/>
    </xf>
    <xf numFmtId="176" fontId="31" fillId="6" borderId="18" xfId="0" applyNumberFormat="1" applyFont="1" applyFill="1" applyBorder="1" applyAlignment="1">
      <alignment horizontal="center" vertical="center" wrapText="1"/>
    </xf>
    <xf numFmtId="0" fontId="31" fillId="6" borderId="26" xfId="0" applyFont="1" applyFill="1" applyBorder="1" applyAlignment="1">
      <alignment horizontal="center" vertical="center" wrapText="1"/>
    </xf>
    <xf numFmtId="3" fontId="31" fillId="6" borderId="26" xfId="0" applyNumberFormat="1" applyFont="1" applyFill="1" applyBorder="1" applyAlignment="1">
      <alignment horizontal="center" vertical="center" wrapText="1"/>
    </xf>
    <xf numFmtId="176" fontId="31" fillId="6" borderId="26" xfId="0" applyNumberFormat="1" applyFont="1" applyFill="1" applyBorder="1" applyAlignment="1">
      <alignment horizontal="center" vertical="center" wrapText="1"/>
    </xf>
    <xf numFmtId="0" fontId="0" fillId="6" borderId="0" xfId="0" applyFill="1"/>
    <xf numFmtId="0" fontId="48" fillId="0" borderId="0" xfId="19" applyFont="1"/>
    <xf numFmtId="1" fontId="0" fillId="0" borderId="0" xfId="0" applyNumberFormat="1" applyAlignment="1">
      <alignment horizontal="right" indent="1"/>
    </xf>
    <xf numFmtId="166" fontId="8" fillId="0" borderId="0" xfId="2" applyNumberFormat="1" applyFont="1"/>
    <xf numFmtId="0" fontId="13" fillId="0" borderId="26" xfId="0" applyFont="1" applyBorder="1" applyAlignment="1">
      <alignment horizontal="center" wrapText="1"/>
    </xf>
    <xf numFmtId="184" fontId="0" fillId="0" borderId="0" xfId="0" applyNumberFormat="1" applyAlignment="1">
      <alignment horizontal="right"/>
    </xf>
    <xf numFmtId="0" fontId="50" fillId="5" borderId="0" xfId="0" applyFont="1" applyFill="1"/>
    <xf numFmtId="0" fontId="50" fillId="0" borderId="61" xfId="0" applyFont="1" applyBorder="1" applyAlignment="1">
      <alignment horizontal="right"/>
    </xf>
    <xf numFmtId="0" fontId="50" fillId="0" borderId="61" xfId="0" applyFont="1" applyBorder="1"/>
    <xf numFmtId="0" fontId="50" fillId="5" borderId="61" xfId="0" applyFont="1" applyFill="1" applyBorder="1" applyAlignment="1">
      <alignment horizontal="right"/>
    </xf>
    <xf numFmtId="0" fontId="50" fillId="5" borderId="61" xfId="0" applyFont="1" applyFill="1" applyBorder="1"/>
    <xf numFmtId="164" fontId="0" fillId="0" borderId="26" xfId="2" applyNumberFormat="1" applyFont="1" applyFill="1" applyBorder="1"/>
    <xf numFmtId="0" fontId="0" fillId="12" borderId="26" xfId="0" applyFill="1" applyBorder="1"/>
    <xf numFmtId="0" fontId="0" fillId="12" borderId="26" xfId="0" applyFill="1" applyBorder="1" applyAlignment="1">
      <alignment horizontal="center"/>
    </xf>
    <xf numFmtId="2" fontId="8" fillId="0" borderId="26" xfId="0" applyNumberFormat="1" applyFont="1" applyBorder="1"/>
    <xf numFmtId="9" fontId="0" fillId="0" borderId="26" xfId="0" applyNumberFormat="1" applyBorder="1"/>
    <xf numFmtId="0" fontId="0" fillId="18" borderId="26" xfId="0" applyFill="1" applyBorder="1" applyAlignment="1">
      <alignment horizontal="center" wrapText="1"/>
    </xf>
    <xf numFmtId="0" fontId="51" fillId="5" borderId="0" xfId="0" applyFont="1" applyFill="1" applyAlignment="1">
      <alignment horizontal="center" vertical="center"/>
    </xf>
    <xf numFmtId="49" fontId="47" fillId="5" borderId="26" xfId="0" applyNumberFormat="1" applyFont="1" applyFill="1" applyBorder="1" applyAlignment="1">
      <alignment horizontal="center" vertical="center"/>
    </xf>
    <xf numFmtId="167" fontId="47" fillId="5" borderId="26" xfId="0" applyNumberFormat="1" applyFont="1" applyFill="1" applyBorder="1" applyAlignment="1">
      <alignment horizontal="center" vertical="center"/>
    </xf>
    <xf numFmtId="164" fontId="47" fillId="5" borderId="26" xfId="0" applyNumberFormat="1" applyFont="1" applyFill="1" applyBorder="1" applyAlignment="1">
      <alignment horizontal="center" vertical="center"/>
    </xf>
    <xf numFmtId="0" fontId="53" fillId="19" borderId="26" xfId="0" applyFont="1" applyFill="1" applyBorder="1" applyAlignment="1">
      <alignment horizontal="center" vertical="center"/>
    </xf>
    <xf numFmtId="164" fontId="53" fillId="19" borderId="26" xfId="0" applyNumberFormat="1" applyFont="1" applyFill="1" applyBorder="1" applyAlignment="1">
      <alignment horizontal="center" vertical="center"/>
    </xf>
    <xf numFmtId="164" fontId="45" fillId="16" borderId="26" xfId="0" applyNumberFormat="1" applyFont="1" applyFill="1" applyBorder="1" applyAlignment="1">
      <alignment horizontal="center" vertical="center" wrapText="1"/>
    </xf>
    <xf numFmtId="164" fontId="45" fillId="16" borderId="26" xfId="0" applyNumberFormat="1" applyFont="1" applyFill="1" applyBorder="1" applyAlignment="1">
      <alignment horizontal="center" vertical="center"/>
    </xf>
    <xf numFmtId="164" fontId="47" fillId="5" borderId="26" xfId="0" applyNumberFormat="1" applyFont="1" applyFill="1" applyBorder="1" applyAlignment="1">
      <alignment horizontal="center" vertical="center" wrapText="1"/>
    </xf>
    <xf numFmtId="0" fontId="20" fillId="0" borderId="26" xfId="0" applyFont="1" applyBorder="1" applyAlignment="1">
      <alignment horizontal="left" vertical="center" wrapText="1"/>
    </xf>
    <xf numFmtId="0" fontId="20" fillId="0" borderId="0" xfId="0" applyFont="1" applyAlignment="1">
      <alignment vertical="center"/>
    </xf>
    <xf numFmtId="173" fontId="20" fillId="0" borderId="26" xfId="4" applyNumberFormat="1" applyFont="1" applyFill="1" applyBorder="1" applyAlignment="1">
      <alignment vertical="center"/>
    </xf>
    <xf numFmtId="1" fontId="20" fillId="0" borderId="26" xfId="4" applyNumberFormat="1" applyFont="1" applyFill="1" applyBorder="1" applyAlignment="1">
      <alignment vertical="center"/>
    </xf>
    <xf numFmtId="0" fontId="20" fillId="0" borderId="26" xfId="0" applyFont="1" applyBorder="1" applyAlignment="1">
      <alignment vertical="center"/>
    </xf>
    <xf numFmtId="1" fontId="20" fillId="0" borderId="26" xfId="0" applyNumberFormat="1" applyFont="1" applyBorder="1" applyAlignment="1">
      <alignment vertical="center"/>
    </xf>
    <xf numFmtId="0" fontId="20" fillId="0" borderId="1" xfId="0" applyFont="1" applyBorder="1" applyAlignment="1">
      <alignment vertical="center"/>
    </xf>
    <xf numFmtId="1" fontId="20" fillId="0" borderId="26" xfId="4" applyNumberFormat="1" applyFont="1" applyFill="1" applyBorder="1" applyAlignment="1">
      <alignment horizontal="right" vertical="center"/>
    </xf>
    <xf numFmtId="9" fontId="20" fillId="0" borderId="26" xfId="4" applyFont="1" applyFill="1" applyBorder="1" applyAlignment="1">
      <alignment horizontal="right" vertical="center"/>
    </xf>
    <xf numFmtId="166" fontId="20" fillId="0" borderId="26" xfId="2" applyNumberFormat="1" applyFont="1" applyFill="1" applyBorder="1" applyAlignment="1">
      <alignment horizontal="right" vertical="center"/>
    </xf>
    <xf numFmtId="174" fontId="20" fillId="0" borderId="26" xfId="4" applyNumberFormat="1" applyFont="1" applyFill="1" applyBorder="1" applyAlignment="1">
      <alignment horizontal="right" vertical="center"/>
    </xf>
    <xf numFmtId="2" fontId="20" fillId="0" borderId="26" xfId="4" applyNumberFormat="1" applyFont="1" applyFill="1" applyBorder="1" applyAlignment="1">
      <alignment horizontal="right" vertical="center"/>
    </xf>
    <xf numFmtId="0" fontId="20" fillId="0" borderId="26" xfId="4" applyNumberFormat="1" applyFont="1" applyFill="1" applyBorder="1" applyAlignment="1">
      <alignment horizontal="right" vertical="center"/>
    </xf>
    <xf numFmtId="3" fontId="20" fillId="0" borderId="26" xfId="4" applyNumberFormat="1" applyFont="1" applyFill="1" applyBorder="1" applyAlignment="1">
      <alignment horizontal="right" vertical="center"/>
    </xf>
    <xf numFmtId="164" fontId="20" fillId="0" borderId="26" xfId="1" applyNumberFormat="1" applyFont="1" applyFill="1" applyBorder="1" applyAlignment="1">
      <alignment vertical="center"/>
    </xf>
    <xf numFmtId="164" fontId="20" fillId="0" borderId="26" xfId="0" applyNumberFormat="1" applyFont="1" applyBorder="1" applyAlignment="1">
      <alignment vertical="center"/>
    </xf>
    <xf numFmtId="167" fontId="20" fillId="0" borderId="26" xfId="0" applyNumberFormat="1" applyFont="1" applyBorder="1" applyAlignment="1">
      <alignment vertical="center"/>
    </xf>
    <xf numFmtId="2" fontId="20" fillId="0" borderId="26" xfId="0" applyNumberFormat="1" applyFont="1" applyBorder="1" applyAlignment="1">
      <alignment vertical="center"/>
    </xf>
    <xf numFmtId="164" fontId="20" fillId="0" borderId="26" xfId="0" applyNumberFormat="1" applyFont="1" applyBorder="1" applyAlignment="1">
      <alignment horizontal="right" vertical="center"/>
    </xf>
    <xf numFmtId="184" fontId="20" fillId="0" borderId="26" xfId="0" applyNumberFormat="1" applyFont="1" applyBorder="1" applyAlignment="1">
      <alignment horizontal="right" vertical="center"/>
    </xf>
    <xf numFmtId="6" fontId="20" fillId="0" borderId="26" xfId="2" applyNumberFormat="1" applyFont="1" applyFill="1" applyBorder="1" applyAlignment="1">
      <alignment vertical="center"/>
    </xf>
    <xf numFmtId="0" fontId="20" fillId="0" borderId="22" xfId="0" applyFont="1" applyBorder="1" applyAlignment="1">
      <alignment vertical="center"/>
    </xf>
    <xf numFmtId="166" fontId="20" fillId="0" borderId="26" xfId="2" applyNumberFormat="1" applyFont="1" applyFill="1" applyBorder="1" applyAlignment="1">
      <alignment vertical="center"/>
    </xf>
    <xf numFmtId="0" fontId="23" fillId="0" borderId="26" xfId="0" applyFont="1" applyBorder="1" applyAlignment="1">
      <alignment horizontal="left" vertical="center" wrapText="1"/>
    </xf>
    <xf numFmtId="0" fontId="0" fillId="3" borderId="26" xfId="0" applyFill="1" applyBorder="1" applyAlignment="1">
      <alignment horizontal="center" vertical="center" wrapText="1"/>
    </xf>
    <xf numFmtId="0" fontId="0" fillId="10" borderId="26" xfId="0" applyFill="1" applyBorder="1" applyAlignment="1">
      <alignment horizontal="center" vertical="center" wrapText="1"/>
    </xf>
    <xf numFmtId="0" fontId="0" fillId="10" borderId="26" xfId="0" applyFill="1" applyBorder="1" applyAlignment="1">
      <alignment vertical="center"/>
    </xf>
    <xf numFmtId="173" fontId="0" fillId="0" borderId="0" xfId="0" applyNumberFormat="1" applyAlignment="1">
      <alignment horizontal="right" indent="1"/>
    </xf>
    <xf numFmtId="0" fontId="2" fillId="0" borderId="0" xfId="0" applyFont="1" applyAlignment="1">
      <alignment horizontal="center" vertical="center"/>
    </xf>
    <xf numFmtId="173" fontId="0" fillId="0" borderId="0" xfId="0" applyNumberFormat="1"/>
    <xf numFmtId="0" fontId="49" fillId="0" borderId="0" xfId="19" applyFont="1"/>
    <xf numFmtId="0" fontId="54" fillId="16" borderId="30" xfId="0" applyFont="1" applyFill="1" applyBorder="1" applyAlignment="1">
      <alignment vertical="center"/>
    </xf>
    <xf numFmtId="0" fontId="55" fillId="16" borderId="30" xfId="0" applyFont="1" applyFill="1" applyBorder="1" applyAlignment="1">
      <alignment vertical="center"/>
    </xf>
    <xf numFmtId="0" fontId="56" fillId="5" borderId="0" xfId="0" applyFont="1" applyFill="1" applyAlignment="1">
      <alignment horizontal="center" vertical="center"/>
    </xf>
    <xf numFmtId="0" fontId="56" fillId="5" borderId="0" xfId="0" applyFont="1" applyFill="1" applyAlignment="1">
      <alignment horizontal="right" vertical="center"/>
    </xf>
    <xf numFmtId="0" fontId="56" fillId="5" borderId="0" xfId="0" applyFont="1" applyFill="1" applyAlignment="1">
      <alignment horizontal="left" vertical="center"/>
    </xf>
    <xf numFmtId="0" fontId="38" fillId="16" borderId="26" xfId="0" applyFont="1" applyFill="1" applyBorder="1" applyAlignment="1">
      <alignment horizontal="center" vertical="center"/>
    </xf>
    <xf numFmtId="0" fontId="58" fillId="16" borderId="26" xfId="21" applyFont="1" applyFill="1" applyBorder="1" applyAlignment="1">
      <alignment horizontal="center" vertical="center"/>
    </xf>
    <xf numFmtId="0" fontId="58" fillId="16" borderId="26" xfId="21" applyFont="1" applyFill="1" applyBorder="1" applyAlignment="1">
      <alignment horizontal="center" vertical="center" wrapText="1"/>
    </xf>
    <xf numFmtId="164" fontId="56" fillId="5" borderId="0" xfId="0" applyNumberFormat="1" applyFont="1" applyFill="1" applyAlignment="1">
      <alignment horizontal="center" vertical="center"/>
    </xf>
    <xf numFmtId="164" fontId="60" fillId="5" borderId="26" xfId="19" applyNumberFormat="1" applyFont="1" applyFill="1" applyBorder="1" applyAlignment="1" applyProtection="1">
      <alignment horizontal="center" vertical="center"/>
    </xf>
    <xf numFmtId="164" fontId="56" fillId="5" borderId="26" xfId="21" applyNumberFormat="1" applyFont="1" applyFill="1" applyBorder="1" applyAlignment="1">
      <alignment horizontal="center" vertical="center"/>
    </xf>
    <xf numFmtId="164" fontId="61" fillId="19" borderId="26" xfId="21" applyNumberFormat="1" applyFont="1" applyFill="1" applyBorder="1" applyAlignment="1">
      <alignment horizontal="center" vertical="center"/>
    </xf>
    <xf numFmtId="164" fontId="62" fillId="19" borderId="26" xfId="19" applyNumberFormat="1" applyFont="1" applyFill="1" applyBorder="1" applyAlignment="1" applyProtection="1">
      <alignment horizontal="center" vertical="center"/>
    </xf>
    <xf numFmtId="166" fontId="58" fillId="16" borderId="26" xfId="2" applyNumberFormat="1" applyFont="1" applyFill="1" applyBorder="1" applyAlignment="1">
      <alignment horizontal="center" vertical="center"/>
    </xf>
    <xf numFmtId="0" fontId="58" fillId="16" borderId="26" xfId="0" applyFont="1" applyFill="1" applyBorder="1" applyAlignment="1">
      <alignment horizontal="center" vertical="center"/>
    </xf>
    <xf numFmtId="164" fontId="63" fillId="5" borderId="26" xfId="21" applyNumberFormat="1" applyFont="1" applyFill="1" applyBorder="1" applyAlignment="1">
      <alignment horizontal="center" vertical="center"/>
    </xf>
    <xf numFmtId="1" fontId="56" fillId="5" borderId="26" xfId="2" applyNumberFormat="1" applyFont="1" applyFill="1" applyBorder="1" applyAlignment="1" applyProtection="1">
      <alignment horizontal="center" vertical="center" wrapText="1"/>
    </xf>
    <xf numFmtId="1" fontId="61" fillId="19" borderId="26" xfId="21" applyNumberFormat="1" applyFont="1" applyFill="1" applyBorder="1" applyAlignment="1">
      <alignment horizontal="center" vertical="center"/>
    </xf>
    <xf numFmtId="173" fontId="47" fillId="5" borderId="26" xfId="4" applyNumberFormat="1" applyFont="1" applyFill="1" applyBorder="1" applyAlignment="1">
      <alignment horizontal="center" vertical="center"/>
    </xf>
    <xf numFmtId="174" fontId="47" fillId="5" borderId="26" xfId="0" applyNumberFormat="1" applyFont="1" applyFill="1" applyBorder="1" applyAlignment="1">
      <alignment horizontal="center" vertical="center"/>
    </xf>
    <xf numFmtId="174" fontId="47" fillId="5" borderId="26" xfId="4" applyNumberFormat="1" applyFont="1" applyFill="1" applyBorder="1" applyAlignment="1">
      <alignment horizontal="center" vertical="center"/>
    </xf>
    <xf numFmtId="185" fontId="47" fillId="5" borderId="26" xfId="0" applyNumberFormat="1" applyFont="1" applyFill="1" applyBorder="1" applyAlignment="1">
      <alignment horizontal="center" vertical="center"/>
    </xf>
    <xf numFmtId="0" fontId="0" fillId="6" borderId="26" xfId="0" applyFill="1" applyBorder="1" applyAlignment="1">
      <alignment vertical="center"/>
    </xf>
    <xf numFmtId="0" fontId="0" fillId="6" borderId="26" xfId="0" applyFill="1" applyBorder="1" applyAlignment="1">
      <alignment horizontal="center" vertical="center" wrapText="1"/>
    </xf>
    <xf numFmtId="4" fontId="20" fillId="0" borderId="26" xfId="4" applyNumberFormat="1" applyFont="1" applyFill="1" applyBorder="1" applyAlignment="1">
      <alignment horizontal="right" vertical="center"/>
    </xf>
    <xf numFmtId="174" fontId="0" fillId="0" borderId="26" xfId="0" applyNumberFormat="1" applyBorder="1"/>
    <xf numFmtId="167" fontId="0" fillId="0" borderId="26" xfId="0" applyNumberFormat="1" applyBorder="1"/>
    <xf numFmtId="0" fontId="8" fillId="6" borderId="26" xfId="0" applyFont="1" applyFill="1" applyBorder="1"/>
    <xf numFmtId="0" fontId="13" fillId="6" borderId="12"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35" xfId="0" applyFont="1" applyFill="1" applyBorder="1" applyAlignment="1">
      <alignment horizontal="center" vertical="center" wrapText="1"/>
    </xf>
    <xf numFmtId="166" fontId="0" fillId="0" borderId="26" xfId="2" applyNumberFormat="1" applyFont="1" applyFill="1" applyBorder="1"/>
    <xf numFmtId="3" fontId="20" fillId="0" borderId="26" xfId="0" applyNumberFormat="1" applyFont="1" applyBorder="1" applyAlignment="1">
      <alignment horizontal="left" vertical="center"/>
    </xf>
    <xf numFmtId="43" fontId="0" fillId="5" borderId="0" xfId="0" applyNumberFormat="1" applyFill="1"/>
    <xf numFmtId="6" fontId="13" fillId="3" borderId="26" xfId="0" applyNumberFormat="1" applyFont="1" applyFill="1" applyBorder="1" applyAlignment="1">
      <alignment horizontal="center" wrapText="1"/>
    </xf>
    <xf numFmtId="5" fontId="8" fillId="0" borderId="0" xfId="0" applyNumberFormat="1" applyFont="1"/>
    <xf numFmtId="6" fontId="8" fillId="0" borderId="26" xfId="0" applyNumberFormat="1" applyFont="1" applyBorder="1" applyAlignment="1">
      <alignment horizontal="center" vertical="center" wrapText="1"/>
    </xf>
    <xf numFmtId="0" fontId="64" fillId="0" borderId="0" xfId="0" applyFont="1"/>
    <xf numFmtId="5" fontId="64" fillId="0" borderId="0" xfId="0" applyNumberFormat="1" applyFont="1"/>
    <xf numFmtId="7" fontId="64" fillId="0" borderId="0" xfId="0" applyNumberFormat="1" applyFont="1"/>
    <xf numFmtId="0" fontId="20" fillId="0" borderId="26" xfId="0" applyFont="1" applyBorder="1" applyAlignment="1">
      <alignment horizontal="left" vertical="top" wrapText="1"/>
    </xf>
    <xf numFmtId="186" fontId="2" fillId="0" borderId="20" xfId="2" applyNumberFormat="1" applyFont="1" applyBorder="1"/>
    <xf numFmtId="43" fontId="2" fillId="0" borderId="19" xfId="2" applyFont="1" applyBorder="1"/>
    <xf numFmtId="164" fontId="2" fillId="0" borderId="19" xfId="2" applyNumberFormat="1" applyFont="1" applyBorder="1"/>
    <xf numFmtId="0" fontId="4" fillId="5" borderId="0" xfId="19" applyFill="1"/>
    <xf numFmtId="0" fontId="13" fillId="10" borderId="26" xfId="0" applyFont="1" applyFill="1" applyBorder="1" applyAlignment="1">
      <alignment horizontal="center" wrapText="1"/>
    </xf>
    <xf numFmtId="0" fontId="13" fillId="12" borderId="26" xfId="0" applyFont="1" applyFill="1" applyBorder="1" applyAlignment="1">
      <alignment horizontal="center" wrapText="1"/>
    </xf>
    <xf numFmtId="0" fontId="15" fillId="4" borderId="72" xfId="0" applyFont="1" applyFill="1" applyBorder="1" applyAlignment="1">
      <alignment horizontal="center" vertical="center"/>
    </xf>
    <xf numFmtId="0" fontId="15" fillId="4" borderId="72" xfId="0" applyFont="1" applyFill="1" applyBorder="1" applyAlignment="1">
      <alignment vertical="center"/>
    </xf>
    <xf numFmtId="0" fontId="5" fillId="0" borderId="72" xfId="0" applyFont="1" applyBorder="1" applyAlignment="1">
      <alignment vertical="center"/>
    </xf>
    <xf numFmtId="171" fontId="33" fillId="0" borderId="72" xfId="0" applyNumberFormat="1" applyFont="1" applyBorder="1" applyAlignment="1">
      <alignment horizontal="right" vertical="center"/>
    </xf>
    <xf numFmtId="171" fontId="5" fillId="0" borderId="72" xfId="0" applyNumberFormat="1" applyFont="1" applyBorder="1" applyAlignment="1">
      <alignment horizontal="right" vertical="center"/>
    </xf>
    <xf numFmtId="0" fontId="6" fillId="0" borderId="72" xfId="0" applyFont="1" applyBorder="1" applyAlignment="1">
      <alignment vertical="center"/>
    </xf>
    <xf numFmtId="171" fontId="37" fillId="0" borderId="72" xfId="0" applyNumberFormat="1" applyFont="1" applyBorder="1" applyAlignment="1">
      <alignment horizontal="right" vertical="center"/>
    </xf>
    <xf numFmtId="171" fontId="7" fillId="0" borderId="72" xfId="1" applyNumberFormat="1" applyFont="1" applyFill="1" applyBorder="1" applyAlignment="1">
      <alignment horizontal="right"/>
    </xf>
    <xf numFmtId="0" fontId="2" fillId="15" borderId="72" xfId="0" applyFont="1" applyFill="1" applyBorder="1"/>
    <xf numFmtId="0" fontId="0" fillId="0" borderId="72" xfId="0" applyBorder="1"/>
    <xf numFmtId="171" fontId="23" fillId="0" borderId="72" xfId="0" applyNumberFormat="1" applyFont="1" applyBorder="1" applyAlignment="1">
      <alignment horizontal="right"/>
    </xf>
    <xf numFmtId="171" fontId="0" fillId="0" borderId="72" xfId="0" applyNumberFormat="1" applyBorder="1" applyAlignment="1">
      <alignment horizontal="right"/>
    </xf>
    <xf numFmtId="164" fontId="0" fillId="0" borderId="72" xfId="0" applyNumberFormat="1" applyBorder="1" applyAlignment="1">
      <alignment horizontal="right"/>
    </xf>
    <xf numFmtId="0" fontId="17" fillId="0" borderId="72" xfId="0" applyFont="1" applyBorder="1" applyAlignment="1">
      <alignment horizontal="right"/>
    </xf>
    <xf numFmtId="171" fontId="7" fillId="0" borderId="72" xfId="0" applyNumberFormat="1" applyFont="1" applyBorder="1" applyAlignment="1">
      <alignment horizontal="right"/>
    </xf>
    <xf numFmtId="0" fontId="2" fillId="0" borderId="72" xfId="0" applyFont="1" applyBorder="1"/>
    <xf numFmtId="171" fontId="2" fillId="0" borderId="72" xfId="0" applyNumberFormat="1" applyFont="1" applyBorder="1"/>
    <xf numFmtId="171" fontId="31" fillId="0" borderId="72" xfId="0" applyNumberFormat="1" applyFont="1" applyBorder="1"/>
    <xf numFmtId="174" fontId="31" fillId="0" borderId="72" xfId="0" applyNumberFormat="1" applyFont="1" applyBorder="1"/>
    <xf numFmtId="0" fontId="38" fillId="4" borderId="74" xfId="0" applyFont="1" applyFill="1" applyBorder="1" applyAlignment="1">
      <alignment horizontal="center"/>
    </xf>
    <xf numFmtId="0" fontId="15" fillId="4" borderId="75" xfId="0" applyFont="1" applyFill="1" applyBorder="1" applyAlignment="1">
      <alignment horizontal="center" vertical="center"/>
    </xf>
    <xf numFmtId="0" fontId="15" fillId="4" borderId="73" xfId="0" applyFont="1" applyFill="1" applyBorder="1" applyAlignment="1">
      <alignment vertical="center"/>
    </xf>
    <xf numFmtId="0" fontId="2" fillId="0" borderId="0" xfId="0" applyFont="1" applyAlignment="1">
      <alignment wrapText="1"/>
    </xf>
    <xf numFmtId="0" fontId="2" fillId="0" borderId="26" xfId="0" applyFont="1" applyBorder="1" applyAlignment="1">
      <alignment horizontal="center" wrapText="1"/>
    </xf>
    <xf numFmtId="173" fontId="8" fillId="0" borderId="0" xfId="0" applyNumberFormat="1" applyFont="1" applyAlignment="1">
      <alignment horizontal="right" indent="1"/>
    </xf>
    <xf numFmtId="1" fontId="8" fillId="0" borderId="0" xfId="0" applyNumberFormat="1" applyFont="1" applyAlignment="1">
      <alignment horizontal="right" indent="1"/>
    </xf>
    <xf numFmtId="9" fontId="8" fillId="0" borderId="0" xfId="0" applyNumberFormat="1" applyFont="1" applyAlignment="1">
      <alignment horizontal="left"/>
    </xf>
    <xf numFmtId="1" fontId="8" fillId="0" borderId="0" xfId="0" applyNumberFormat="1" applyFont="1" applyAlignment="1">
      <alignment horizontal="left"/>
    </xf>
    <xf numFmtId="2" fontId="8" fillId="0" borderId="0" xfId="0" applyNumberFormat="1" applyFont="1"/>
    <xf numFmtId="0" fontId="32" fillId="0" borderId="0" xfId="0" applyFont="1"/>
    <xf numFmtId="0" fontId="2" fillId="0" borderId="26" xfId="0" applyFont="1" applyBorder="1" applyAlignment="1">
      <alignment wrapText="1"/>
    </xf>
    <xf numFmtId="0" fontId="0" fillId="0" borderId="26" xfId="0" applyBorder="1" applyAlignment="1">
      <alignment horizontal="left"/>
    </xf>
    <xf numFmtId="0" fontId="38" fillId="4" borderId="26" xfId="0" applyFont="1" applyFill="1" applyBorder="1" applyAlignment="1">
      <alignment horizontal="center" vertical="center" wrapText="1"/>
    </xf>
    <xf numFmtId="0" fontId="66" fillId="0" borderId="26" xfId="0" applyFont="1" applyBorder="1" applyAlignment="1">
      <alignment vertical="center" wrapText="1"/>
    </xf>
    <xf numFmtId="0" fontId="67" fillId="0" borderId="26" xfId="0" applyFont="1" applyBorder="1" applyAlignment="1">
      <alignment vertical="center" wrapText="1"/>
    </xf>
    <xf numFmtId="0" fontId="0" fillId="0" borderId="26" xfId="0" applyBorder="1" applyAlignment="1">
      <alignment vertical="center" wrapText="1"/>
    </xf>
    <xf numFmtId="0" fontId="0" fillId="0" borderId="26" xfId="0" applyBorder="1" applyAlignment="1">
      <alignment horizontal="left" vertical="top" wrapText="1" indent="2"/>
    </xf>
    <xf numFmtId="0" fontId="67" fillId="0" borderId="26" xfId="0" applyFont="1" applyBorder="1" applyAlignment="1">
      <alignment vertical="top" wrapText="1"/>
    </xf>
    <xf numFmtId="171" fontId="0" fillId="0" borderId="26" xfId="0" applyNumberFormat="1" applyBorder="1" applyAlignment="1">
      <alignment horizontal="center" vertical="top" wrapText="1"/>
    </xf>
    <xf numFmtId="166" fontId="0" fillId="0" borderId="26" xfId="2" applyNumberFormat="1" applyFont="1" applyFill="1" applyBorder="1" applyAlignment="1">
      <alignment vertical="center" wrapText="1"/>
    </xf>
    <xf numFmtId="0" fontId="0" fillId="0" borderId="26" xfId="0" applyBorder="1" applyAlignment="1">
      <alignment vertical="top" wrapText="1"/>
    </xf>
    <xf numFmtId="0" fontId="2" fillId="0" borderId="26" xfId="0" applyFont="1" applyBorder="1" applyAlignment="1">
      <alignment horizontal="left" vertical="top" wrapText="1"/>
    </xf>
    <xf numFmtId="0" fontId="23"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top" wrapText="1" indent="2"/>
    </xf>
    <xf numFmtId="0" fontId="67" fillId="0" borderId="0" xfId="0" applyFont="1" applyAlignment="1">
      <alignment vertical="top" wrapText="1"/>
    </xf>
    <xf numFmtId="171" fontId="0" fillId="0" borderId="0" xfId="0" applyNumberFormat="1" applyAlignment="1">
      <alignment horizontal="center" vertical="top" wrapText="1"/>
    </xf>
    <xf numFmtId="166" fontId="0" fillId="0" borderId="0" xfId="2" applyNumberFormat="1" applyFont="1" applyFill="1" applyBorder="1" applyAlignment="1">
      <alignment vertical="center" wrapText="1"/>
    </xf>
    <xf numFmtId="0" fontId="8" fillId="10" borderId="26" xfId="0" applyFont="1" applyFill="1" applyBorder="1" applyAlignment="1">
      <alignment horizontal="center"/>
    </xf>
    <xf numFmtId="167" fontId="13" fillId="0" borderId="26" xfId="0" applyNumberFormat="1" applyFont="1" applyBorder="1"/>
    <xf numFmtId="6" fontId="8" fillId="0" borderId="26" xfId="0" applyNumberFormat="1" applyFont="1" applyBorder="1" applyAlignment="1">
      <alignment horizontal="right" vertical="center" wrapText="1"/>
    </xf>
    <xf numFmtId="1" fontId="13" fillId="0" borderId="26" xfId="0" applyNumberFormat="1" applyFont="1" applyBorder="1" applyAlignment="1">
      <alignment horizontal="center" vertical="center" wrapText="1"/>
    </xf>
    <xf numFmtId="167" fontId="13" fillId="0" borderId="26" xfId="0" applyNumberFormat="1" applyFont="1" applyBorder="1" applyAlignment="1">
      <alignment horizontal="center"/>
    </xf>
    <xf numFmtId="167" fontId="13" fillId="0" borderId="0" xfId="0" applyNumberFormat="1" applyFont="1" applyAlignment="1">
      <alignment horizontal="center"/>
    </xf>
    <xf numFmtId="6" fontId="8" fillId="0" borderId="0" xfId="0" applyNumberFormat="1" applyFont="1" applyAlignment="1">
      <alignment horizontal="center" vertical="center" wrapText="1"/>
    </xf>
    <xf numFmtId="164" fontId="13" fillId="10" borderId="26" xfId="0" applyNumberFormat="1" applyFont="1" applyFill="1" applyBorder="1" applyAlignment="1">
      <alignment horizontal="center" wrapText="1"/>
    </xf>
    <xf numFmtId="164" fontId="13" fillId="12" borderId="26" xfId="0" applyNumberFormat="1" applyFont="1" applyFill="1" applyBorder="1" applyAlignment="1">
      <alignment horizontal="center" wrapText="1"/>
    </xf>
    <xf numFmtId="8" fontId="13" fillId="0" borderId="26" xfId="0" applyNumberFormat="1" applyFont="1" applyBorder="1" applyAlignment="1">
      <alignment horizontal="center" vertical="center" wrapText="1"/>
    </xf>
    <xf numFmtId="164" fontId="13" fillId="0" borderId="26" xfId="0" applyNumberFormat="1" applyFont="1" applyBorder="1"/>
    <xf numFmtId="164" fontId="13" fillId="7" borderId="26" xfId="0" applyNumberFormat="1" applyFont="1" applyFill="1" applyBorder="1" applyAlignment="1">
      <alignment horizontal="center" wrapText="1"/>
    </xf>
    <xf numFmtId="0" fontId="13" fillId="7" borderId="26" xfId="0" applyFont="1" applyFill="1" applyBorder="1" applyAlignment="1">
      <alignment horizontal="center" wrapText="1"/>
    </xf>
    <xf numFmtId="164" fontId="13" fillId="6" borderId="26" xfId="0" applyNumberFormat="1" applyFont="1" applyFill="1" applyBorder="1" applyAlignment="1">
      <alignment horizontal="center" wrapText="1"/>
    </xf>
    <xf numFmtId="0" fontId="0" fillId="0" borderId="76" xfId="0" applyBorder="1" applyAlignment="1">
      <alignment horizontal="center"/>
    </xf>
    <xf numFmtId="0" fontId="0" fillId="0" borderId="77" xfId="0" applyBorder="1" applyAlignment="1">
      <alignment horizontal="center"/>
    </xf>
    <xf numFmtId="0" fontId="0" fillId="0" borderId="78" xfId="0" applyBorder="1" applyAlignment="1">
      <alignment horizontal="center"/>
    </xf>
    <xf numFmtId="0" fontId="38" fillId="4" borderId="76" xfId="0" applyFont="1" applyFill="1" applyBorder="1" applyAlignment="1">
      <alignment horizontal="center"/>
    </xf>
    <xf numFmtId="0" fontId="39" fillId="4" borderId="72" xfId="0" applyFont="1" applyFill="1" applyBorder="1" applyAlignment="1">
      <alignment horizontal="center"/>
    </xf>
    <xf numFmtId="0" fontId="38" fillId="4" borderId="26" xfId="0" applyFont="1" applyFill="1" applyBorder="1" applyAlignment="1">
      <alignment horizontal="center" vertical="center" wrapText="1"/>
    </xf>
    <xf numFmtId="0" fontId="23" fillId="0" borderId="26" xfId="0" applyFont="1" applyBorder="1" applyAlignment="1">
      <alignment horizontal="left" vertical="center" wrapText="1"/>
    </xf>
    <xf numFmtId="0" fontId="0" fillId="0" borderId="26" xfId="0" applyBorder="1" applyAlignment="1">
      <alignment horizontal="left" vertical="center" wrapText="1"/>
    </xf>
    <xf numFmtId="0" fontId="0" fillId="0" borderId="26" xfId="0" applyBorder="1" applyAlignment="1">
      <alignment horizontal="center" vertical="top" wrapText="1"/>
    </xf>
    <xf numFmtId="0" fontId="49" fillId="0" borderId="26" xfId="19" applyFont="1" applyBorder="1" applyAlignment="1">
      <alignment horizontal="left" vertical="center" wrapText="1"/>
    </xf>
    <xf numFmtId="0" fontId="19" fillId="4" borderId="26" xfId="0" applyFont="1" applyFill="1" applyBorder="1" applyAlignment="1">
      <alignment horizontal="center" vertical="center"/>
    </xf>
    <xf numFmtId="0" fontId="20" fillId="0" borderId="26" xfId="0" applyFont="1" applyBorder="1" applyAlignment="1">
      <alignment horizontal="left" vertical="center" wrapText="1"/>
    </xf>
    <xf numFmtId="0" fontId="20" fillId="0" borderId="70" xfId="0" applyFont="1" applyBorder="1" applyAlignment="1">
      <alignment horizontal="left" vertical="center" wrapText="1"/>
    </xf>
    <xf numFmtId="0" fontId="20" fillId="0" borderId="31" xfId="0" applyFont="1" applyBorder="1" applyAlignment="1">
      <alignment horizontal="left" vertical="center" wrapText="1"/>
    </xf>
    <xf numFmtId="0" fontId="20" fillId="0" borderId="32" xfId="0" applyFont="1" applyBorder="1" applyAlignment="1">
      <alignment horizontal="left" vertical="center" wrapText="1"/>
    </xf>
    <xf numFmtId="0" fontId="23" fillId="0" borderId="11" xfId="0" applyFont="1" applyBorder="1" applyAlignment="1">
      <alignment vertical="center" wrapText="1"/>
    </xf>
    <xf numFmtId="0" fontId="23" fillId="0" borderId="17" xfId="0" applyFont="1" applyBorder="1" applyAlignment="1">
      <alignment vertical="center" wrapText="1"/>
    </xf>
    <xf numFmtId="0" fontId="19" fillId="4" borderId="22" xfId="0" applyFont="1" applyFill="1" applyBorder="1" applyAlignment="1">
      <alignment horizontal="center" vertical="center"/>
    </xf>
    <xf numFmtId="0" fontId="19" fillId="4" borderId="23" xfId="0" applyFont="1" applyFill="1" applyBorder="1" applyAlignment="1">
      <alignment horizontal="center" vertical="center"/>
    </xf>
    <xf numFmtId="0" fontId="19" fillId="4" borderId="24" xfId="0" applyFont="1" applyFill="1" applyBorder="1" applyAlignment="1">
      <alignment horizontal="center" vertical="center"/>
    </xf>
    <xf numFmtId="0" fontId="23" fillId="5" borderId="22" xfId="0" applyFont="1" applyFill="1" applyBorder="1" applyAlignment="1">
      <alignment horizontal="center" vertical="center"/>
    </xf>
    <xf numFmtId="0" fontId="23" fillId="5" borderId="24" xfId="0" applyFont="1" applyFill="1" applyBorder="1" applyAlignment="1">
      <alignment horizontal="center" vertical="center"/>
    </xf>
    <xf numFmtId="0" fontId="20" fillId="0" borderId="18" xfId="0" applyFont="1" applyBorder="1" applyAlignment="1">
      <alignment horizontal="left" vertical="center"/>
    </xf>
    <xf numFmtId="0" fontId="20" fillId="0" borderId="11" xfId="0" applyFont="1" applyBorder="1" applyAlignment="1">
      <alignment horizontal="left" vertical="center"/>
    </xf>
    <xf numFmtId="0" fontId="20" fillId="0" borderId="17" xfId="0" applyFont="1" applyBorder="1" applyAlignment="1">
      <alignment horizontal="left" vertical="center"/>
    </xf>
    <xf numFmtId="0" fontId="20" fillId="0" borderId="26" xfId="0" applyFont="1" applyBorder="1" applyAlignment="1">
      <alignment horizontal="left" vertical="center"/>
    </xf>
    <xf numFmtId="0" fontId="20" fillId="0" borderId="26" xfId="0" applyFont="1" applyBorder="1" applyAlignment="1">
      <alignment horizontal="center" vertical="center"/>
    </xf>
    <xf numFmtId="0" fontId="20" fillId="0" borderId="18" xfId="0" applyFont="1" applyBorder="1" applyAlignment="1">
      <alignment horizontal="left" vertical="center" wrapText="1"/>
    </xf>
    <xf numFmtId="0" fontId="20" fillId="0" borderId="11" xfId="0" applyFont="1" applyBorder="1" applyAlignment="1">
      <alignment horizontal="left" vertical="center" wrapText="1"/>
    </xf>
    <xf numFmtId="0" fontId="20" fillId="0" borderId="17" xfId="0" applyFont="1" applyBorder="1" applyAlignment="1">
      <alignment horizontal="left" vertical="center" wrapText="1"/>
    </xf>
    <xf numFmtId="0" fontId="2" fillId="10" borderId="22" xfId="0" applyFont="1" applyFill="1" applyBorder="1" applyAlignment="1">
      <alignment horizontal="center" vertical="center"/>
    </xf>
    <xf numFmtId="0" fontId="2" fillId="10" borderId="23" xfId="0" applyFont="1" applyFill="1" applyBorder="1" applyAlignment="1">
      <alignment horizontal="center" vertical="center"/>
    </xf>
    <xf numFmtId="0" fontId="2" fillId="10" borderId="24" xfId="0" applyFont="1" applyFill="1" applyBorder="1" applyAlignment="1">
      <alignment horizontal="center" vertical="center"/>
    </xf>
    <xf numFmtId="0" fontId="0" fillId="6" borderId="27" xfId="0" applyFill="1" applyBorder="1" applyAlignment="1">
      <alignment horizontal="center"/>
    </xf>
    <xf numFmtId="0" fontId="0" fillId="6" borderId="29" xfId="0" applyFill="1" applyBorder="1" applyAlignment="1">
      <alignment horizontal="center"/>
    </xf>
    <xf numFmtId="0" fontId="0" fillId="6" borderId="70" xfId="0" applyFill="1" applyBorder="1" applyAlignment="1">
      <alignment horizontal="center"/>
    </xf>
    <xf numFmtId="0" fontId="0" fillId="6" borderId="25" xfId="0" applyFill="1" applyBorder="1" applyAlignment="1">
      <alignment horizontal="center" vertical="center"/>
    </xf>
    <xf numFmtId="0" fontId="0" fillId="6" borderId="30" xfId="0" applyFill="1" applyBorder="1" applyAlignment="1">
      <alignment horizontal="center" vertical="center"/>
    </xf>
    <xf numFmtId="0" fontId="0" fillId="6" borderId="32" xfId="0" applyFill="1" applyBorder="1" applyAlignment="1">
      <alignment horizontal="center" vertical="center"/>
    </xf>
    <xf numFmtId="0" fontId="0" fillId="18" borderId="26" xfId="0" applyFill="1" applyBorder="1" applyAlignment="1">
      <alignment horizontal="center"/>
    </xf>
    <xf numFmtId="1" fontId="8" fillId="0" borderId="26" xfId="0" applyNumberFormat="1" applyFont="1" applyBorder="1" applyAlignment="1">
      <alignment horizontal="left"/>
    </xf>
    <xf numFmtId="0" fontId="13" fillId="3" borderId="22" xfId="0" applyFont="1" applyFill="1" applyBorder="1" applyAlignment="1">
      <alignment horizontal="center" vertical="center" wrapText="1"/>
    </xf>
    <xf numFmtId="0" fontId="13" fillId="3" borderId="23" xfId="0" applyFont="1" applyFill="1" applyBorder="1" applyAlignment="1">
      <alignment horizontal="center" vertical="center" wrapText="1"/>
    </xf>
    <xf numFmtId="0" fontId="13" fillId="3" borderId="24" xfId="0" applyFont="1" applyFill="1" applyBorder="1" applyAlignment="1">
      <alignment horizontal="center" vertical="center" wrapText="1"/>
    </xf>
    <xf numFmtId="0" fontId="0" fillId="7" borderId="26" xfId="0" applyFill="1" applyBorder="1" applyAlignment="1">
      <alignment horizontal="center"/>
    </xf>
    <xf numFmtId="0" fontId="0" fillId="0" borderId="27" xfId="0" applyBorder="1" applyAlignment="1">
      <alignment horizontal="center"/>
    </xf>
    <xf numFmtId="0" fontId="0" fillId="0" borderId="70" xfId="0" applyBorder="1" applyAlignment="1">
      <alignment horizontal="center"/>
    </xf>
    <xf numFmtId="0" fontId="0" fillId="0" borderId="25" xfId="0" applyBorder="1" applyAlignment="1">
      <alignment horizontal="center"/>
    </xf>
    <xf numFmtId="0" fontId="0" fillId="0" borderId="32" xfId="0" applyBorder="1" applyAlignment="1">
      <alignment horizontal="center"/>
    </xf>
    <xf numFmtId="0" fontId="13" fillId="6" borderId="26" xfId="0" applyFont="1" applyFill="1" applyBorder="1" applyAlignment="1">
      <alignment horizontal="center" vertical="center" wrapText="1"/>
    </xf>
    <xf numFmtId="0" fontId="13" fillId="6" borderId="22" xfId="0" applyFont="1" applyFill="1" applyBorder="1" applyAlignment="1">
      <alignment horizontal="center" vertical="center"/>
    </xf>
    <xf numFmtId="0" fontId="2" fillId="6" borderId="26" xfId="0" applyFont="1" applyFill="1" applyBorder="1" applyAlignment="1">
      <alignment horizontal="center"/>
    </xf>
    <xf numFmtId="0" fontId="2" fillId="3" borderId="22" xfId="0" applyFont="1" applyFill="1" applyBorder="1" applyAlignment="1">
      <alignment horizontal="center"/>
    </xf>
    <xf numFmtId="0" fontId="2" fillId="3" borderId="23" xfId="0" applyFont="1" applyFill="1" applyBorder="1" applyAlignment="1">
      <alignment horizontal="center"/>
    </xf>
    <xf numFmtId="0" fontId="2" fillId="3" borderId="24" xfId="0" applyFont="1" applyFill="1" applyBorder="1" applyAlignment="1">
      <alignment horizontal="center"/>
    </xf>
    <xf numFmtId="0" fontId="2" fillId="10" borderId="22" xfId="0" applyFont="1" applyFill="1" applyBorder="1" applyAlignment="1">
      <alignment horizontal="center"/>
    </xf>
    <xf numFmtId="0" fontId="2" fillId="10" borderId="23" xfId="0" applyFont="1" applyFill="1" applyBorder="1" applyAlignment="1">
      <alignment horizontal="center"/>
    </xf>
    <xf numFmtId="0" fontId="2" fillId="10" borderId="24" xfId="0" applyFont="1" applyFill="1" applyBorder="1" applyAlignment="1">
      <alignment horizontal="center"/>
    </xf>
    <xf numFmtId="0" fontId="2" fillId="6" borderId="22" xfId="0" applyFont="1" applyFill="1" applyBorder="1" applyAlignment="1">
      <alignment horizontal="center"/>
    </xf>
    <xf numFmtId="0" fontId="2" fillId="6" borderId="23" xfId="0" applyFont="1" applyFill="1" applyBorder="1" applyAlignment="1">
      <alignment horizontal="center"/>
    </xf>
    <xf numFmtId="0" fontId="2" fillId="6" borderId="24" xfId="0" applyFont="1" applyFill="1" applyBorder="1" applyAlignment="1">
      <alignment horizontal="center"/>
    </xf>
    <xf numFmtId="0" fontId="2" fillId="3" borderId="26" xfId="0" applyFont="1" applyFill="1" applyBorder="1" applyAlignment="1">
      <alignment horizontal="center"/>
    </xf>
    <xf numFmtId="0" fontId="13" fillId="3" borderId="26" xfId="0" applyFont="1" applyFill="1" applyBorder="1" applyAlignment="1">
      <alignment horizontal="center" vertical="center" wrapText="1"/>
    </xf>
    <xf numFmtId="0" fontId="13" fillId="3" borderId="26" xfId="0" applyFont="1" applyFill="1" applyBorder="1" applyAlignment="1">
      <alignment horizontal="center" vertical="center"/>
    </xf>
    <xf numFmtId="0" fontId="13" fillId="10" borderId="26" xfId="0" applyFont="1" applyFill="1" applyBorder="1" applyAlignment="1">
      <alignment horizontal="center" vertical="center" wrapText="1"/>
    </xf>
    <xf numFmtId="0" fontId="13" fillId="10" borderId="26" xfId="0" applyFont="1" applyFill="1" applyBorder="1" applyAlignment="1">
      <alignment horizontal="center" vertical="center"/>
    </xf>
    <xf numFmtId="0" fontId="13" fillId="3" borderId="26" xfId="0" applyFont="1" applyFill="1" applyBorder="1" applyAlignment="1">
      <alignment horizontal="center"/>
    </xf>
    <xf numFmtId="0" fontId="13" fillId="3" borderId="22" xfId="0" applyFont="1" applyFill="1" applyBorder="1" applyAlignment="1">
      <alignment horizontal="center"/>
    </xf>
    <xf numFmtId="0" fontId="13" fillId="3" borderId="23" xfId="0" applyFont="1" applyFill="1" applyBorder="1" applyAlignment="1">
      <alignment horizontal="center"/>
    </xf>
    <xf numFmtId="0" fontId="13" fillId="3" borderId="24" xfId="0" applyFont="1" applyFill="1" applyBorder="1" applyAlignment="1">
      <alignment horizontal="center"/>
    </xf>
    <xf numFmtId="0" fontId="0" fillId="6" borderId="26" xfId="0" applyFill="1" applyBorder="1" applyAlignment="1">
      <alignment horizontal="center"/>
    </xf>
    <xf numFmtId="0" fontId="2" fillId="3" borderId="22" xfId="0" applyFont="1" applyFill="1" applyBorder="1" applyAlignment="1">
      <alignment horizontal="center" vertical="center"/>
    </xf>
    <xf numFmtId="0" fontId="2" fillId="3" borderId="23" xfId="0" applyFont="1" applyFill="1" applyBorder="1" applyAlignment="1">
      <alignment horizontal="center" vertical="center"/>
    </xf>
    <xf numFmtId="0" fontId="2" fillId="3" borderId="24" xfId="0" applyFont="1" applyFill="1" applyBorder="1" applyAlignment="1">
      <alignment horizontal="center" vertical="center"/>
    </xf>
    <xf numFmtId="0" fontId="31" fillId="6" borderId="22" xfId="0" applyFont="1" applyFill="1" applyBorder="1" applyAlignment="1">
      <alignment horizontal="center" vertical="center" wrapText="1"/>
    </xf>
    <xf numFmtId="0" fontId="31" fillId="6" borderId="23" xfId="0" applyFont="1" applyFill="1" applyBorder="1" applyAlignment="1">
      <alignment horizontal="center" vertical="center" wrapText="1"/>
    </xf>
    <xf numFmtId="0" fontId="31" fillId="6" borderId="24" xfId="0" applyFont="1" applyFill="1" applyBorder="1" applyAlignment="1">
      <alignment horizontal="center" vertical="center" wrapText="1"/>
    </xf>
    <xf numFmtId="0" fontId="31" fillId="10" borderId="22" xfId="0" applyFont="1" applyFill="1" applyBorder="1" applyAlignment="1">
      <alignment horizontal="center" vertical="center" wrapText="1"/>
    </xf>
    <xf numFmtId="0" fontId="31" fillId="10" borderId="23" xfId="0" applyFont="1" applyFill="1" applyBorder="1" applyAlignment="1">
      <alignment horizontal="center" vertical="center" wrapText="1"/>
    </xf>
    <xf numFmtId="0" fontId="31" fillId="10" borderId="24" xfId="0" applyFont="1" applyFill="1" applyBorder="1" applyAlignment="1">
      <alignment horizontal="center" vertical="center" wrapText="1"/>
    </xf>
    <xf numFmtId="0" fontId="13" fillId="6" borderId="26" xfId="0" applyFont="1" applyFill="1" applyBorder="1" applyAlignment="1">
      <alignment horizontal="center"/>
    </xf>
    <xf numFmtId="0" fontId="8" fillId="6" borderId="26" xfId="0" applyFont="1" applyFill="1" applyBorder="1" applyAlignment="1">
      <alignment horizontal="center"/>
    </xf>
    <xf numFmtId="0" fontId="31" fillId="6" borderId="26" xfId="0" applyFont="1" applyFill="1" applyBorder="1" applyAlignment="1">
      <alignment horizontal="center" vertical="center" wrapText="1"/>
    </xf>
    <xf numFmtId="0" fontId="8" fillId="0" borderId="0" xfId="0" applyFont="1" applyAlignment="1">
      <alignment horizontal="center"/>
    </xf>
    <xf numFmtId="0" fontId="31" fillId="6" borderId="18" xfId="0" applyFont="1" applyFill="1" applyBorder="1" applyAlignment="1">
      <alignment horizontal="center" vertical="center" wrapText="1"/>
    </xf>
    <xf numFmtId="0" fontId="31" fillId="6" borderId="11" xfId="0" applyFont="1" applyFill="1" applyBorder="1" applyAlignment="1">
      <alignment horizontal="center" vertical="center" wrapText="1"/>
    </xf>
    <xf numFmtId="0" fontId="13" fillId="10" borderId="26" xfId="0" applyFont="1" applyFill="1" applyBorder="1" applyAlignment="1">
      <alignment horizontal="center"/>
    </xf>
    <xf numFmtId="0" fontId="31" fillId="10" borderId="26" xfId="0" applyFont="1" applyFill="1" applyBorder="1" applyAlignment="1">
      <alignment horizontal="center" vertical="center" wrapText="1"/>
    </xf>
    <xf numFmtId="0" fontId="31" fillId="10" borderId="18" xfId="0" applyFont="1" applyFill="1" applyBorder="1" applyAlignment="1">
      <alignment horizontal="center" vertical="center" wrapText="1"/>
    </xf>
    <xf numFmtId="0" fontId="31" fillId="10" borderId="11" xfId="0" applyFont="1" applyFill="1" applyBorder="1" applyAlignment="1">
      <alignment horizontal="center" vertical="center" wrapText="1"/>
    </xf>
    <xf numFmtId="0" fontId="8" fillId="10" borderId="26" xfId="0" applyFont="1" applyFill="1" applyBorder="1" applyAlignment="1">
      <alignment horizontal="center"/>
    </xf>
    <xf numFmtId="0" fontId="13" fillId="0" borderId="26" xfId="0" applyFont="1" applyBorder="1" applyAlignment="1">
      <alignment horizontal="center"/>
    </xf>
    <xf numFmtId="43" fontId="8" fillId="3" borderId="26" xfId="0" applyNumberFormat="1" applyFont="1" applyFill="1" applyBorder="1" applyAlignment="1">
      <alignment horizontal="center"/>
    </xf>
    <xf numFmtId="43" fontId="8" fillId="3" borderId="16" xfId="0" applyNumberFormat="1" applyFont="1" applyFill="1" applyBorder="1" applyAlignment="1">
      <alignment horizontal="center"/>
    </xf>
    <xf numFmtId="0" fontId="8" fillId="3" borderId="26" xfId="0" applyFont="1" applyFill="1" applyBorder="1" applyAlignment="1">
      <alignment horizontal="center"/>
    </xf>
    <xf numFmtId="0" fontId="8" fillId="3" borderId="13" xfId="0" applyFont="1" applyFill="1" applyBorder="1" applyAlignment="1">
      <alignment horizontal="center"/>
    </xf>
    <xf numFmtId="0" fontId="8" fillId="3" borderId="14" xfId="0" applyFont="1" applyFill="1" applyBorder="1" applyAlignment="1">
      <alignment horizontal="center"/>
    </xf>
    <xf numFmtId="0" fontId="8" fillId="0" borderId="33" xfId="0" applyFont="1" applyBorder="1" applyAlignment="1">
      <alignment horizontal="center"/>
    </xf>
    <xf numFmtId="0" fontId="8" fillId="0" borderId="57" xfId="0" applyFont="1" applyBorder="1" applyAlignment="1">
      <alignment horizontal="center"/>
    </xf>
    <xf numFmtId="0" fontId="8" fillId="0" borderId="55" xfId="0" applyFont="1" applyBorder="1" applyAlignment="1">
      <alignment horizontal="center"/>
    </xf>
    <xf numFmtId="0" fontId="8" fillId="0" borderId="58" xfId="0" applyFont="1" applyBorder="1" applyAlignment="1">
      <alignment horizontal="center"/>
    </xf>
    <xf numFmtId="0" fontId="8" fillId="0" borderId="18" xfId="0" applyFont="1" applyBorder="1" applyAlignment="1">
      <alignment horizontal="center"/>
    </xf>
    <xf numFmtId="0" fontId="8" fillId="0" borderId="17" xfId="0" applyFont="1" applyBorder="1" applyAlignment="1">
      <alignment horizontal="center"/>
    </xf>
    <xf numFmtId="0" fontId="8" fillId="6" borderId="33" xfId="0" applyFont="1" applyFill="1" applyBorder="1" applyAlignment="1">
      <alignment horizontal="center"/>
    </xf>
    <xf numFmtId="0" fontId="8" fillId="6" borderId="57" xfId="0" applyFont="1" applyFill="1" applyBorder="1" applyAlignment="1">
      <alignment horizontal="center"/>
    </xf>
    <xf numFmtId="0" fontId="8" fillId="6" borderId="55" xfId="0" applyFont="1" applyFill="1" applyBorder="1" applyAlignment="1">
      <alignment horizontal="center"/>
    </xf>
    <xf numFmtId="0" fontId="8" fillId="6" borderId="58" xfId="0" applyFont="1" applyFill="1" applyBorder="1" applyAlignment="1">
      <alignment horizontal="center"/>
    </xf>
    <xf numFmtId="43" fontId="8" fillId="10" borderId="26" xfId="0" applyNumberFormat="1" applyFont="1" applyFill="1" applyBorder="1" applyAlignment="1">
      <alignment horizontal="center"/>
    </xf>
    <xf numFmtId="0" fontId="8" fillId="6" borderId="71" xfId="0" applyFont="1" applyFill="1" applyBorder="1" applyAlignment="1">
      <alignment horizontal="center"/>
    </xf>
    <xf numFmtId="0" fontId="8" fillId="6" borderId="28" xfId="0" applyFont="1" applyFill="1" applyBorder="1" applyAlignment="1">
      <alignment horizontal="center"/>
    </xf>
    <xf numFmtId="43" fontId="8" fillId="6" borderId="22" xfId="0" applyNumberFormat="1" applyFont="1" applyFill="1" applyBorder="1" applyAlignment="1">
      <alignment horizontal="center"/>
    </xf>
    <xf numFmtId="43" fontId="8" fillId="6" borderId="23" xfId="0" applyNumberFormat="1" applyFont="1" applyFill="1" applyBorder="1" applyAlignment="1">
      <alignment horizontal="center"/>
    </xf>
    <xf numFmtId="43" fontId="8" fillId="6" borderId="65" xfId="0" applyNumberFormat="1" applyFont="1" applyFill="1" applyBorder="1" applyAlignment="1">
      <alignment horizontal="center"/>
    </xf>
    <xf numFmtId="0" fontId="0" fillId="10" borderId="22" xfId="0" applyFill="1" applyBorder="1" applyAlignment="1">
      <alignment horizontal="center"/>
    </xf>
    <xf numFmtId="0" fontId="0" fillId="10" borderId="23" xfId="0" applyFill="1" applyBorder="1" applyAlignment="1">
      <alignment horizontal="center"/>
    </xf>
    <xf numFmtId="0" fontId="0" fillId="10" borderId="24" xfId="0" applyFill="1" applyBorder="1" applyAlignment="1">
      <alignment horizontal="center"/>
    </xf>
    <xf numFmtId="0" fontId="0" fillId="10" borderId="27" xfId="0" applyFill="1" applyBorder="1" applyAlignment="1">
      <alignment horizontal="center" wrapText="1"/>
    </xf>
    <xf numFmtId="0" fontId="0" fillId="10" borderId="25" xfId="0" applyFill="1" applyBorder="1" applyAlignment="1">
      <alignment horizontal="center" wrapText="1"/>
    </xf>
    <xf numFmtId="0" fontId="0" fillId="10" borderId="62" xfId="0" applyFill="1" applyBorder="1" applyAlignment="1">
      <alignment horizontal="center" wrapText="1"/>
    </xf>
    <xf numFmtId="0" fontId="0" fillId="10" borderId="63" xfId="0" applyFill="1" applyBorder="1" applyAlignment="1">
      <alignment horizontal="center" wrapText="1"/>
    </xf>
    <xf numFmtId="0" fontId="0" fillId="10" borderId="18" xfId="0" applyFill="1" applyBorder="1" applyAlignment="1">
      <alignment horizontal="center" wrapText="1"/>
    </xf>
    <xf numFmtId="0" fontId="0" fillId="10" borderId="17" xfId="0" applyFill="1" applyBorder="1" applyAlignment="1">
      <alignment horizontal="center" wrapText="1"/>
    </xf>
    <xf numFmtId="0" fontId="0" fillId="10" borderId="60" xfId="0" applyFill="1" applyBorder="1" applyAlignment="1">
      <alignment horizontal="center"/>
    </xf>
    <xf numFmtId="0" fontId="0" fillId="10" borderId="65" xfId="0" applyFill="1" applyBorder="1" applyAlignment="1">
      <alignment horizontal="center"/>
    </xf>
    <xf numFmtId="0" fontId="0" fillId="10" borderId="26" xfId="0" applyFill="1" applyBorder="1" applyAlignment="1">
      <alignment horizontal="center" wrapText="1"/>
    </xf>
    <xf numFmtId="0" fontId="0" fillId="10" borderId="16" xfId="0" applyFill="1" applyBorder="1" applyAlignment="1">
      <alignment horizontal="center" wrapText="1"/>
    </xf>
    <xf numFmtId="0" fontId="0" fillId="10" borderId="15" xfId="0" applyFill="1" applyBorder="1" applyAlignment="1">
      <alignment horizontal="center" wrapText="1"/>
    </xf>
    <xf numFmtId="0" fontId="0" fillId="10" borderId="22" xfId="0" applyFill="1" applyBorder="1" applyAlignment="1">
      <alignment horizontal="center" wrapText="1"/>
    </xf>
    <xf numFmtId="0" fontId="0" fillId="10" borderId="23" xfId="0" applyFill="1" applyBorder="1" applyAlignment="1">
      <alignment horizontal="center" wrapText="1"/>
    </xf>
    <xf numFmtId="0" fontId="0" fillId="10" borderId="24" xfId="0" applyFill="1" applyBorder="1" applyAlignment="1">
      <alignment horizontal="center" wrapText="1"/>
    </xf>
    <xf numFmtId="0" fontId="0" fillId="10" borderId="59" xfId="0" applyFill="1" applyBorder="1" applyAlignment="1">
      <alignment horizontal="center"/>
    </xf>
    <xf numFmtId="0" fontId="0" fillId="10" borderId="30" xfId="0" applyFill="1" applyBorder="1" applyAlignment="1">
      <alignment horizontal="center"/>
    </xf>
    <xf numFmtId="0" fontId="0" fillId="10" borderId="64" xfId="0" applyFill="1" applyBorder="1" applyAlignment="1">
      <alignment horizontal="center"/>
    </xf>
    <xf numFmtId="0" fontId="0" fillId="6" borderId="59" xfId="0" applyFill="1" applyBorder="1" applyAlignment="1">
      <alignment horizontal="center"/>
    </xf>
    <xf numFmtId="0" fontId="0" fillId="6" borderId="30" xfId="0" applyFill="1" applyBorder="1" applyAlignment="1">
      <alignment horizontal="center"/>
    </xf>
    <xf numFmtId="0" fontId="0" fillId="6" borderId="64" xfId="0" applyFill="1" applyBorder="1" applyAlignment="1">
      <alignment horizontal="center"/>
    </xf>
    <xf numFmtId="0" fontId="0" fillId="6" borderId="27" xfId="0" applyFill="1" applyBorder="1" applyAlignment="1">
      <alignment horizontal="center" wrapText="1"/>
    </xf>
    <xf numFmtId="0" fontId="0" fillId="6" borderId="25" xfId="0" applyFill="1" applyBorder="1" applyAlignment="1">
      <alignment horizontal="center" wrapText="1"/>
    </xf>
    <xf numFmtId="0" fontId="0" fillId="6" borderId="62" xfId="0" applyFill="1" applyBorder="1" applyAlignment="1">
      <alignment horizontal="center" wrapText="1"/>
    </xf>
    <xf numFmtId="0" fontId="0" fillId="6" borderId="63" xfId="0" applyFill="1" applyBorder="1" applyAlignment="1">
      <alignment horizontal="center" wrapText="1"/>
    </xf>
    <xf numFmtId="0" fontId="0" fillId="6" borderId="18" xfId="0" applyFill="1" applyBorder="1" applyAlignment="1">
      <alignment horizontal="center" wrapText="1"/>
    </xf>
    <xf numFmtId="0" fontId="0" fillId="6" borderId="17" xfId="0" applyFill="1" applyBorder="1" applyAlignment="1">
      <alignment horizontal="center" wrapText="1"/>
    </xf>
    <xf numFmtId="0" fontId="0" fillId="6" borderId="22" xfId="0" applyFill="1" applyBorder="1" applyAlignment="1">
      <alignment horizontal="center" wrapText="1"/>
    </xf>
    <xf numFmtId="0" fontId="0" fillId="6" borderId="23" xfId="0" applyFill="1" applyBorder="1" applyAlignment="1">
      <alignment horizontal="center" wrapText="1"/>
    </xf>
    <xf numFmtId="0" fontId="0" fillId="6" borderId="24" xfId="0" applyFill="1" applyBorder="1" applyAlignment="1">
      <alignment horizontal="center" wrapText="1"/>
    </xf>
    <xf numFmtId="0" fontId="0" fillId="6" borderId="16" xfId="0" applyFill="1" applyBorder="1" applyAlignment="1">
      <alignment horizontal="center" wrapText="1"/>
    </xf>
    <xf numFmtId="0" fontId="31" fillId="6" borderId="26" xfId="0" applyFont="1" applyFill="1" applyBorder="1" applyAlignment="1">
      <alignment horizontal="center"/>
    </xf>
    <xf numFmtId="0" fontId="31" fillId="10" borderId="26" xfId="0" applyFont="1" applyFill="1" applyBorder="1" applyAlignment="1">
      <alignment horizontal="center" vertical="center"/>
    </xf>
    <xf numFmtId="0" fontId="0" fillId="10" borderId="26" xfId="0" applyFill="1" applyBorder="1" applyAlignment="1">
      <alignment horizontal="center"/>
    </xf>
    <xf numFmtId="0" fontId="12" fillId="0" borderId="26" xfId="0" applyFont="1" applyBorder="1" applyAlignment="1">
      <alignment horizontal="center" vertical="center"/>
    </xf>
    <xf numFmtId="164" fontId="13" fillId="10" borderId="26" xfId="0" applyNumberFormat="1" applyFont="1" applyFill="1" applyBorder="1" applyAlignment="1">
      <alignment horizontal="center" vertical="center" wrapText="1"/>
    </xf>
    <xf numFmtId="0" fontId="8" fillId="0" borderId="26" xfId="0" applyFont="1" applyBorder="1" applyAlignment="1">
      <alignment horizontal="center"/>
    </xf>
    <xf numFmtId="167" fontId="8" fillId="0" borderId="26" xfId="0" applyNumberFormat="1" applyFont="1" applyBorder="1" applyAlignment="1">
      <alignment horizontal="center"/>
    </xf>
    <xf numFmtId="164" fontId="12" fillId="0" borderId="26" xfId="0" applyNumberFormat="1" applyFont="1" applyBorder="1" applyAlignment="1">
      <alignment horizontal="center" vertical="center"/>
    </xf>
    <xf numFmtId="164" fontId="13" fillId="12" borderId="26" xfId="0" applyNumberFormat="1" applyFont="1" applyFill="1" applyBorder="1" applyAlignment="1">
      <alignment horizontal="center" vertical="center" wrapText="1"/>
    </xf>
    <xf numFmtId="0" fontId="13" fillId="12" borderId="26" xfId="0" applyFont="1" applyFill="1" applyBorder="1" applyAlignment="1">
      <alignment horizontal="center" vertical="center" wrapText="1"/>
    </xf>
    <xf numFmtId="0" fontId="13" fillId="0" borderId="26" xfId="0" applyFont="1" applyBorder="1" applyAlignment="1">
      <alignment horizontal="center" vertical="center" wrapText="1"/>
    </xf>
    <xf numFmtId="164" fontId="12" fillId="7" borderId="26" xfId="0" applyNumberFormat="1" applyFont="1" applyFill="1" applyBorder="1" applyAlignment="1">
      <alignment horizontal="center" vertical="center"/>
    </xf>
    <xf numFmtId="164" fontId="12" fillId="10" borderId="26" xfId="0" applyNumberFormat="1" applyFont="1" applyFill="1" applyBorder="1" applyAlignment="1">
      <alignment horizontal="center" vertical="center"/>
    </xf>
    <xf numFmtId="164" fontId="12" fillId="6" borderId="26" xfId="0" applyNumberFormat="1" applyFont="1" applyFill="1" applyBorder="1" applyAlignment="1">
      <alignment horizontal="center" vertical="center"/>
    </xf>
    <xf numFmtId="0" fontId="2" fillId="0" borderId="26"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2" fillId="0" borderId="24" xfId="0" applyFont="1" applyBorder="1" applyAlignment="1">
      <alignment horizontal="center"/>
    </xf>
    <xf numFmtId="0" fontId="2" fillId="5" borderId="18" xfId="0" applyFont="1" applyFill="1" applyBorder="1" applyAlignment="1">
      <alignment horizontal="center"/>
    </xf>
    <xf numFmtId="0" fontId="2" fillId="5" borderId="27" xfId="0" applyFont="1" applyFill="1" applyBorder="1" applyAlignment="1">
      <alignment horizontal="center"/>
    </xf>
    <xf numFmtId="0" fontId="2" fillId="5" borderId="33" xfId="0" applyFont="1" applyFill="1" applyBorder="1" applyAlignment="1">
      <alignment horizontal="center" wrapText="1"/>
    </xf>
    <xf numFmtId="0" fontId="2" fillId="5" borderId="34" xfId="0" applyFont="1" applyFill="1" applyBorder="1" applyAlignment="1">
      <alignment horizontal="center" wrapText="1"/>
    </xf>
    <xf numFmtId="0" fontId="2" fillId="5" borderId="66" xfId="0" applyFont="1" applyFill="1" applyBorder="1" applyAlignment="1">
      <alignment horizontal="center" wrapText="1"/>
    </xf>
    <xf numFmtId="0" fontId="2" fillId="5" borderId="67" xfId="0" applyFont="1" applyFill="1" applyBorder="1" applyAlignment="1">
      <alignment horizontal="center" wrapText="1"/>
    </xf>
    <xf numFmtId="0" fontId="2" fillId="5" borderId="54" xfId="0" applyFont="1" applyFill="1" applyBorder="1" applyAlignment="1">
      <alignment horizontal="center" wrapText="1"/>
    </xf>
    <xf numFmtId="0" fontId="2" fillId="5" borderId="22" xfId="0" applyFont="1" applyFill="1" applyBorder="1" applyAlignment="1">
      <alignment horizontal="center"/>
    </xf>
    <xf numFmtId="0" fontId="2" fillId="5" borderId="23" xfId="0" applyFont="1" applyFill="1" applyBorder="1" applyAlignment="1">
      <alignment horizontal="center"/>
    </xf>
    <xf numFmtId="0" fontId="2" fillId="5" borderId="24" xfId="0" applyFont="1" applyFill="1" applyBorder="1" applyAlignment="1">
      <alignment horizontal="center"/>
    </xf>
    <xf numFmtId="0" fontId="2" fillId="5" borderId="30" xfId="0" applyFont="1" applyFill="1" applyBorder="1" applyAlignment="1">
      <alignment horizontal="left"/>
    </xf>
    <xf numFmtId="0" fontId="2" fillId="5" borderId="22" xfId="0" applyFont="1" applyFill="1" applyBorder="1" applyAlignment="1">
      <alignment horizontal="left"/>
    </xf>
    <xf numFmtId="0" fontId="2" fillId="5" borderId="23" xfId="0" applyFont="1" applyFill="1" applyBorder="1" applyAlignment="1">
      <alignment horizontal="left"/>
    </xf>
    <xf numFmtId="0" fontId="2" fillId="5" borderId="24" xfId="0" applyFont="1" applyFill="1" applyBorder="1" applyAlignment="1">
      <alignment horizontal="left"/>
    </xf>
    <xf numFmtId="0" fontId="2" fillId="5" borderId="1" xfId="0" applyFont="1" applyFill="1" applyBorder="1" applyAlignment="1">
      <alignment horizontal="center" wrapText="1"/>
    </xf>
    <xf numFmtId="0" fontId="40" fillId="16" borderId="26" xfId="0" applyFont="1" applyFill="1" applyBorder="1" applyAlignment="1">
      <alignment horizontal="center" vertical="center" wrapText="1"/>
    </xf>
    <xf numFmtId="0" fontId="42" fillId="7" borderId="23" xfId="0" applyFont="1" applyFill="1" applyBorder="1" applyAlignment="1">
      <alignment horizontal="center" vertical="center"/>
    </xf>
    <xf numFmtId="0" fontId="42" fillId="7" borderId="24" xfId="0" applyFont="1" applyFill="1" applyBorder="1" applyAlignment="1">
      <alignment horizontal="center" vertical="center"/>
    </xf>
    <xf numFmtId="0" fontId="45" fillId="16" borderId="26" xfId="0" applyFont="1" applyFill="1" applyBorder="1" applyAlignment="1">
      <alignment horizontal="center" vertical="center" wrapText="1"/>
    </xf>
    <xf numFmtId="0" fontId="23" fillId="7" borderId="26" xfId="0" applyFont="1" applyFill="1" applyBorder="1" applyAlignment="1">
      <alignment horizontal="center" vertical="center"/>
    </xf>
    <xf numFmtId="0" fontId="45" fillId="17" borderId="26" xfId="0" applyFont="1" applyFill="1" applyBorder="1" applyAlignment="1">
      <alignment horizontal="center" vertical="center" wrapText="1"/>
    </xf>
    <xf numFmtId="0" fontId="52" fillId="7" borderId="22" xfId="0" applyFont="1" applyFill="1" applyBorder="1" applyAlignment="1">
      <alignment horizontal="center" vertical="center"/>
    </xf>
    <xf numFmtId="0" fontId="52" fillId="7" borderId="23" xfId="0" applyFont="1" applyFill="1" applyBorder="1" applyAlignment="1">
      <alignment horizontal="center" vertical="center"/>
    </xf>
    <xf numFmtId="0" fontId="52" fillId="7" borderId="24" xfId="0" applyFont="1" applyFill="1" applyBorder="1" applyAlignment="1">
      <alignment horizontal="center" vertical="center"/>
    </xf>
    <xf numFmtId="0" fontId="45" fillId="16" borderId="18" xfId="0" applyFont="1" applyFill="1" applyBorder="1" applyAlignment="1">
      <alignment horizontal="center" vertical="center" wrapText="1"/>
    </xf>
    <xf numFmtId="0" fontId="45" fillId="16" borderId="11" xfId="0" applyFont="1" applyFill="1" applyBorder="1" applyAlignment="1">
      <alignment horizontal="center" vertical="center" wrapText="1"/>
    </xf>
    <xf numFmtId="0" fontId="45" fillId="16" borderId="17" xfId="0" applyFont="1" applyFill="1" applyBorder="1" applyAlignment="1">
      <alignment horizontal="center" vertical="center" wrapText="1"/>
    </xf>
    <xf numFmtId="164" fontId="58" fillId="16" borderId="26" xfId="0" applyNumberFormat="1" applyFont="1" applyFill="1" applyBorder="1" applyAlignment="1">
      <alignment horizontal="center" vertical="center" wrapText="1"/>
    </xf>
    <xf numFmtId="164" fontId="58" fillId="17" borderId="26" xfId="0" applyNumberFormat="1" applyFont="1" applyFill="1" applyBorder="1" applyAlignment="1">
      <alignment horizontal="center" vertical="center" wrapText="1"/>
    </xf>
    <xf numFmtId="0" fontId="57" fillId="16" borderId="26" xfId="0" applyFont="1" applyFill="1" applyBorder="1" applyAlignment="1">
      <alignment horizontal="center" vertical="center" wrapText="1"/>
    </xf>
    <xf numFmtId="0" fontId="23" fillId="12" borderId="22" xfId="0" applyFont="1" applyFill="1" applyBorder="1" applyAlignment="1">
      <alignment horizontal="center" vertical="center"/>
    </xf>
    <xf numFmtId="0" fontId="23" fillId="12" borderId="23" xfId="0" applyFont="1" applyFill="1" applyBorder="1" applyAlignment="1">
      <alignment horizontal="center" vertical="center"/>
    </xf>
    <xf numFmtId="0" fontId="23" fillId="12" borderId="24" xfId="0" applyFont="1" applyFill="1" applyBorder="1" applyAlignment="1">
      <alignment horizontal="center" vertical="center"/>
    </xf>
    <xf numFmtId="0" fontId="50" fillId="5" borderId="69" xfId="0" applyFont="1" applyFill="1" applyBorder="1" applyAlignment="1">
      <alignment horizontal="left"/>
    </xf>
    <xf numFmtId="0" fontId="50" fillId="5" borderId="0" xfId="0" applyFont="1" applyFill="1" applyAlignment="1">
      <alignment horizontal="left"/>
    </xf>
    <xf numFmtId="0" fontId="11" fillId="0" borderId="3" xfId="0" applyFont="1" applyBorder="1" applyAlignment="1">
      <alignment horizontal="left" vertical="top" wrapText="1"/>
    </xf>
    <xf numFmtId="0" fontId="10" fillId="0" borderId="0" xfId="18" applyFont="1" applyAlignment="1">
      <alignment horizontal="center" vertical="center" wrapText="1"/>
    </xf>
    <xf numFmtId="0" fontId="11" fillId="0" borderId="0" xfId="18" applyFont="1" applyAlignment="1">
      <alignment horizontal="center" vertical="center" wrapText="1"/>
    </xf>
    <xf numFmtId="0" fontId="10" fillId="0" borderId="4" xfId="18" applyFont="1" applyBorder="1" applyAlignment="1">
      <alignment horizontal="center" vertical="center" wrapText="1"/>
    </xf>
    <xf numFmtId="0" fontId="10" fillId="0" borderId="2" xfId="18" applyFont="1" applyBorder="1" applyAlignment="1">
      <alignment horizontal="center" vertical="top" wrapText="1"/>
    </xf>
    <xf numFmtId="0" fontId="10" fillId="0" borderId="5" xfId="18" applyFont="1" applyBorder="1" applyAlignment="1">
      <alignment horizontal="center" vertical="center" wrapText="1"/>
    </xf>
    <xf numFmtId="0" fontId="10" fillId="0" borderId="6" xfId="18" applyFont="1" applyBorder="1" applyAlignment="1">
      <alignment horizontal="center" vertical="center" wrapText="1"/>
    </xf>
    <xf numFmtId="0" fontId="10" fillId="0" borderId="7" xfId="18" applyFont="1" applyBorder="1" applyAlignment="1">
      <alignment horizontal="center" vertical="center" wrapText="1"/>
    </xf>
    <xf numFmtId="0" fontId="0" fillId="0" borderId="26" xfId="20" applyFont="1" applyBorder="1" applyAlignment="1">
      <alignment horizontal="center"/>
    </xf>
    <xf numFmtId="0" fontId="2" fillId="12" borderId="26" xfId="0" applyFont="1" applyFill="1" applyBorder="1" applyAlignment="1">
      <alignment horizontal="center" vertical="center" textRotation="90"/>
    </xf>
    <xf numFmtId="0" fontId="2" fillId="5" borderId="26" xfId="0" applyFont="1" applyFill="1" applyBorder="1" applyAlignment="1">
      <alignment horizontal="center" vertical="center" textRotation="90"/>
    </xf>
    <xf numFmtId="176" fontId="1" fillId="0" borderId="0" xfId="20" applyNumberFormat="1" applyAlignment="1">
      <alignment horizontal="right" wrapText="1"/>
    </xf>
    <xf numFmtId="176" fontId="1" fillId="0" borderId="0" xfId="20" applyNumberFormat="1" applyAlignment="1">
      <alignment horizontal="left" wrapText="1"/>
    </xf>
    <xf numFmtId="0" fontId="1" fillId="0" borderId="0" xfId="20" applyAlignment="1">
      <alignment horizontal="right" wrapText="1"/>
    </xf>
    <xf numFmtId="0" fontId="1" fillId="0" borderId="26" xfId="20" applyBorder="1" applyAlignment="1">
      <alignment horizontal="center"/>
    </xf>
    <xf numFmtId="0" fontId="2" fillId="12" borderId="18" xfId="0" applyFont="1" applyFill="1" applyBorder="1" applyAlignment="1">
      <alignment horizontal="center" vertical="center" textRotation="90"/>
    </xf>
    <xf numFmtId="0" fontId="2" fillId="12" borderId="11" xfId="0" applyFont="1" applyFill="1" applyBorder="1" applyAlignment="1">
      <alignment horizontal="center" vertical="center" textRotation="90"/>
    </xf>
    <xf numFmtId="0" fontId="2" fillId="12" borderId="17" xfId="0" applyFont="1" applyFill="1" applyBorder="1" applyAlignment="1">
      <alignment horizontal="center" vertical="center" textRotation="90"/>
    </xf>
    <xf numFmtId="0" fontId="0" fillId="5" borderId="26" xfId="0" applyFill="1" applyBorder="1" applyAlignment="1">
      <alignment horizontal="center"/>
    </xf>
    <xf numFmtId="0" fontId="0" fillId="11" borderId="26" xfId="0" applyFill="1" applyBorder="1"/>
    <xf numFmtId="166" fontId="0" fillId="11" borderId="26" xfId="2" applyNumberFormat="1" applyFont="1" applyFill="1" applyBorder="1"/>
    <xf numFmtId="10" fontId="0" fillId="11" borderId="26" xfId="2" applyNumberFormat="1" applyFont="1" applyFill="1" applyBorder="1"/>
    <xf numFmtId="9" fontId="0" fillId="11" borderId="26" xfId="0" applyNumberFormat="1" applyFill="1" applyBorder="1"/>
    <xf numFmtId="166" fontId="0" fillId="5" borderId="26" xfId="2" applyNumberFormat="1" applyFont="1" applyFill="1" applyBorder="1"/>
    <xf numFmtId="6" fontId="0" fillId="11" borderId="18" xfId="0" applyNumberFormat="1" applyFill="1" applyBorder="1"/>
    <xf numFmtId="0" fontId="2" fillId="5" borderId="30" xfId="0" applyFont="1" applyFill="1" applyBorder="1"/>
    <xf numFmtId="166" fontId="0" fillId="6" borderId="31" xfId="2" applyNumberFormat="1" applyFont="1" applyFill="1" applyBorder="1"/>
    <xf numFmtId="166" fontId="0" fillId="6" borderId="32" xfId="2" applyNumberFormat="1" applyFont="1" applyFill="1" applyBorder="1"/>
    <xf numFmtId="0" fontId="0" fillId="5" borderId="46" xfId="0" applyFill="1" applyBorder="1"/>
    <xf numFmtId="166" fontId="0" fillId="8" borderId="36" xfId="2" applyNumberFormat="1" applyFont="1" applyFill="1" applyBorder="1"/>
    <xf numFmtId="166" fontId="0" fillId="8" borderId="39" xfId="2" applyNumberFormat="1" applyFont="1" applyFill="1" applyBorder="1"/>
    <xf numFmtId="0" fontId="2" fillId="10" borderId="26" xfId="0" applyFont="1" applyFill="1" applyBorder="1" applyAlignment="1"/>
    <xf numFmtId="0" fontId="2" fillId="10" borderId="26" xfId="0" applyFont="1" applyFill="1" applyBorder="1" applyAlignment="1">
      <alignment horizontal="center"/>
    </xf>
    <xf numFmtId="0" fontId="2" fillId="10" borderId="27" xfId="0" applyFont="1" applyFill="1" applyBorder="1" applyAlignment="1">
      <alignment horizontal="center" vertical="center"/>
    </xf>
    <xf numFmtId="0" fontId="2" fillId="10" borderId="29" xfId="0" applyFont="1" applyFill="1" applyBorder="1" applyAlignment="1">
      <alignment horizontal="center" vertical="center"/>
    </xf>
    <xf numFmtId="0" fontId="2" fillId="10" borderId="70" xfId="0" applyFont="1" applyFill="1" applyBorder="1" applyAlignment="1">
      <alignment horizontal="center" vertical="center"/>
    </xf>
    <xf numFmtId="0" fontId="2" fillId="10" borderId="26" xfId="0" applyFont="1" applyFill="1" applyBorder="1" applyAlignment="1">
      <alignment horizontal="center" vertical="center"/>
    </xf>
    <xf numFmtId="0" fontId="8" fillId="0" borderId="0" xfId="0" applyFont="1" applyAlignment="1">
      <alignment horizontal="center" wrapText="1"/>
    </xf>
  </cellXfs>
  <cellStyles count="22">
    <cellStyle name="Comma" xfId="2" builtinId="3"/>
    <cellStyle name="Comma 10 2 4" xfId="15" xr:uid="{7E04FA23-612D-46A8-AC6F-048A84584F7A}"/>
    <cellStyle name="Comma 4" xfId="10" xr:uid="{6A8EAD34-BF03-4D17-AD18-8D6DCBEBBB81}"/>
    <cellStyle name="Comma 89" xfId="14" xr:uid="{63A49024-CE8E-4C4D-BBB9-D9764CF53FC7}"/>
    <cellStyle name="Currency" xfId="1" builtinId="4"/>
    <cellStyle name="Currency 8" xfId="8" xr:uid="{FAA8974C-A28A-43C4-A4F6-990A5B03DC33}"/>
    <cellStyle name="Currency 9" xfId="11" xr:uid="{022FA95A-5D2C-4376-802B-DB979D8077DF}"/>
    <cellStyle name="Hyperlink" xfId="19" builtinId="8"/>
    <cellStyle name="Hyperlink 2" xfId="12" xr:uid="{D13F13F6-9F8F-4556-92DF-CE3DCD141333}"/>
    <cellStyle name="Normal" xfId="0" builtinId="0"/>
    <cellStyle name="Normal 123" xfId="6" xr:uid="{E1E7A13E-56BB-4A2F-8F58-BACCD52044F1}"/>
    <cellStyle name="Normal 126" xfId="7" xr:uid="{8EF47ED1-63F5-487A-99B9-CEB23FA0BCBB}"/>
    <cellStyle name="Normal 128" xfId="5" xr:uid="{EB5982FB-8124-4E97-ADE3-F701701F7150}"/>
    <cellStyle name="Normal 136" xfId="20" xr:uid="{AEBE998D-FC51-4490-8E41-2575E105E0BD}"/>
    <cellStyle name="Normal 137" xfId="17" xr:uid="{F21FA222-5181-4B21-9E94-EEDAF5378BCE}"/>
    <cellStyle name="Normal 2" xfId="9" xr:uid="{2AEE97BE-400F-44C3-ACDB-059265979A4D}"/>
    <cellStyle name="Normal 2 2" xfId="3" xr:uid="{00000000-0005-0000-0000-000003000000}"/>
    <cellStyle name="Normal 2 2 2 5" xfId="13" xr:uid="{9EFB9F98-EDB8-4AF5-A786-80BDA9359843}"/>
    <cellStyle name="normal 2 3" xfId="21" xr:uid="{E458AD48-D78C-4C2F-9C21-656CA80970AB}"/>
    <cellStyle name="Normal 20" xfId="16" xr:uid="{0096A401-2BA1-46C6-BC1F-6104BB8A27A0}"/>
    <cellStyle name="Normal 3" xfId="18" xr:uid="{7924FA8A-A444-4985-BF78-01FC2EDAFBE2}"/>
    <cellStyle name="Percent" xfId="4" builtinId="5"/>
  </cellStyles>
  <dxfs count="0"/>
  <tableStyles count="0" defaultTableStyle="TableStyleMedium2" defaultPivotStyle="PivotStyleLight16"/>
  <colors>
    <mruColors>
      <color rgb="FFE7FFFA"/>
      <color rgb="FF008769"/>
      <color rgb="FF8CF4EF"/>
      <color rgb="FF517755"/>
      <color rgb="FFAFFFEE"/>
      <color rgb="FFFF66FF"/>
      <color rgb="FF0051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31825</xdr:colOff>
      <xdr:row>2</xdr:row>
      <xdr:rowOff>41004</xdr:rowOff>
    </xdr:from>
    <xdr:to>
      <xdr:col>12</xdr:col>
      <xdr:colOff>25008</xdr:colOff>
      <xdr:row>24</xdr:row>
      <xdr:rowOff>5408</xdr:rowOff>
    </xdr:to>
    <xdr:pic>
      <xdr:nvPicPr>
        <xdr:cNvPr id="3" name="Picture 2">
          <a:extLst>
            <a:ext uri="{FF2B5EF4-FFF2-40B4-BE49-F238E27FC236}">
              <a16:creationId xmlns:a16="http://schemas.microsoft.com/office/drawing/2014/main" id="{7ED727FB-45E0-5C29-7C42-F1475C6F2E37}"/>
            </a:ext>
          </a:extLst>
        </xdr:cNvPr>
        <xdr:cNvPicPr>
          <a:picLocks noChangeAspect="1"/>
        </xdr:cNvPicPr>
      </xdr:nvPicPr>
      <xdr:blipFill>
        <a:blip xmlns:r="http://schemas.openxmlformats.org/officeDocument/2006/relationships" r:embed="rId1"/>
        <a:stretch>
          <a:fillRect/>
        </a:stretch>
      </xdr:blipFill>
      <xdr:spPr>
        <a:xfrm>
          <a:off x="1250465" y="419203"/>
          <a:ext cx="6086381" cy="412458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hyperlink" Target="https://crashstats.nhtsa.dot.gov/Api/Public/Publication/813560" TargetMode="External"/><Relationship Id="rId1" Type="http://schemas.openxmlformats.org/officeDocument/2006/relationships/hyperlink" Target="https://crashstats.nhtsa.dot.gov/Api/Public/Publication/813560"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hyperlink" Target="https://www.whitehouse.gov/omb/budget/historical-tables/"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arb.ca.gov/emfac/emissions-inventory/747eda1236e185f07668f8c5fabd093d532c0f50"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gasprices.aaa.com/?state=OK" TargetMode="External"/><Relationship Id="rId1" Type="http://schemas.openxmlformats.org/officeDocument/2006/relationships/hyperlink" Target="https://greet.anl.gov/files/afleet-tool-2023-user-guid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apps.bea.gov/national/pdf/BEA_depreciation_rates.pdf?_gl=1*j0o0m0*_ga*OTc4MzM2OTkwLjE2ODA1MTYzNjg.*_ga_J4698JNNFT*MTcxNjI1NzMzNC4xMS4xLjE3MTYyNTc0MjAuNjAuMC4w"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N29"/>
  <sheetViews>
    <sheetView tabSelected="1" zoomScale="110" zoomScaleNormal="110" workbookViewId="0">
      <selection activeCell="J12" sqref="J12"/>
    </sheetView>
  </sheetViews>
  <sheetFormatPr defaultRowHeight="15" x14ac:dyDescent="0.25"/>
  <cols>
    <col min="3" max="3" width="44.42578125" customWidth="1"/>
    <col min="4" max="4" width="15.140625" style="114" customWidth="1"/>
    <col min="5" max="7" width="15.140625" customWidth="1"/>
    <col min="9" max="9" width="9.140625" customWidth="1"/>
    <col min="14" max="14" width="20.85546875" customWidth="1"/>
    <col min="15" max="15" width="14.28515625" customWidth="1"/>
  </cols>
  <sheetData>
    <row r="1" spans="2:14" x14ac:dyDescent="0.25">
      <c r="B1" s="105"/>
      <c r="C1" s="105"/>
      <c r="D1" s="113"/>
      <c r="E1" s="105"/>
      <c r="F1" s="105"/>
      <c r="G1" s="105"/>
      <c r="H1" s="105"/>
    </row>
    <row r="2" spans="2:14" x14ac:dyDescent="0.25">
      <c r="B2" s="105"/>
      <c r="C2" s="577" t="s">
        <v>706</v>
      </c>
      <c r="D2" s="577"/>
      <c r="E2" s="577"/>
      <c r="F2" s="577"/>
      <c r="G2" s="577"/>
      <c r="H2" s="105"/>
    </row>
    <row r="3" spans="2:14" x14ac:dyDescent="0.25">
      <c r="B3" s="105"/>
      <c r="C3" s="578" t="s">
        <v>704</v>
      </c>
      <c r="D3" s="578"/>
      <c r="E3" s="578"/>
      <c r="F3" s="578"/>
      <c r="G3" s="578"/>
      <c r="H3" s="105"/>
    </row>
    <row r="4" spans="2:14" x14ac:dyDescent="0.25">
      <c r="B4" s="105"/>
      <c r="C4" s="531"/>
      <c r="D4" s="531"/>
      <c r="E4" s="531"/>
      <c r="F4" s="531"/>
      <c r="G4" s="531"/>
      <c r="H4" s="105"/>
    </row>
    <row r="5" spans="2:14" x14ac:dyDescent="0.25">
      <c r="B5" s="105"/>
      <c r="C5" s="532"/>
      <c r="D5" s="532" t="s">
        <v>140</v>
      </c>
      <c r="E5" s="532" t="s">
        <v>168</v>
      </c>
      <c r="F5" s="532" t="s">
        <v>169</v>
      </c>
      <c r="G5" s="532" t="s">
        <v>170</v>
      </c>
      <c r="H5" s="105"/>
    </row>
    <row r="6" spans="2:14" x14ac:dyDescent="0.25">
      <c r="B6" s="105"/>
      <c r="C6" s="533" t="s">
        <v>705</v>
      </c>
      <c r="D6" s="533"/>
      <c r="E6" s="533"/>
      <c r="F6" s="533"/>
      <c r="G6" s="533"/>
      <c r="H6" s="105"/>
    </row>
    <row r="7" spans="2:14" x14ac:dyDescent="0.25">
      <c r="B7" s="105"/>
      <c r="C7" s="514" t="s">
        <v>0</v>
      </c>
      <c r="D7" s="515">
        <f>SUM(E7:G7)</f>
        <v>61.075161148821941</v>
      </c>
      <c r="E7" s="516">
        <f>'8-Capital Cost '!H32/10^6</f>
        <v>4.6817258761633225</v>
      </c>
      <c r="F7" s="516">
        <f>'8-Capital Cost '!M32/10^6</f>
        <v>27.084940314103893</v>
      </c>
      <c r="G7" s="516">
        <f>'8-Capital Cost '!R32/10^6</f>
        <v>29.308494958554725</v>
      </c>
      <c r="H7" s="105"/>
      <c r="N7" s="93"/>
    </row>
    <row r="8" spans="2:14" x14ac:dyDescent="0.25">
      <c r="B8" s="105"/>
      <c r="C8" s="517" t="s">
        <v>1</v>
      </c>
      <c r="D8" s="518">
        <f>SUM(E8:G8)</f>
        <v>61.075161148821941</v>
      </c>
      <c r="E8" s="519">
        <f>E7</f>
        <v>4.6817258761633225</v>
      </c>
      <c r="F8" s="519">
        <f>F7</f>
        <v>27.084940314103893</v>
      </c>
      <c r="G8" s="519">
        <f>G7</f>
        <v>29.308494958554725</v>
      </c>
      <c r="H8" s="105"/>
    </row>
    <row r="9" spans="2:14" x14ac:dyDescent="0.25">
      <c r="B9" s="105"/>
      <c r="C9" s="513" t="s">
        <v>139</v>
      </c>
      <c r="D9" s="513"/>
      <c r="E9" s="513"/>
      <c r="F9" s="513"/>
      <c r="G9" s="513"/>
      <c r="H9" s="105"/>
      <c r="N9" s="1"/>
    </row>
    <row r="10" spans="2:14" x14ac:dyDescent="0.25">
      <c r="B10" s="105"/>
      <c r="C10" s="520" t="s">
        <v>2</v>
      </c>
      <c r="D10" s="520"/>
      <c r="E10" s="520"/>
      <c r="F10" s="520"/>
      <c r="G10" s="520"/>
      <c r="H10" s="105"/>
    </row>
    <row r="11" spans="2:14" x14ac:dyDescent="0.25">
      <c r="B11" s="105"/>
      <c r="C11" s="521" t="s">
        <v>3</v>
      </c>
      <c r="D11" s="522">
        <f>SUM(E11:G11)</f>
        <v>5.4381690503744737</v>
      </c>
      <c r="E11" s="523">
        <f>('1- VehOpCostSvgs'!G42+'1- VehOpCostSvgs'!J42)/10^6</f>
        <v>4.6168217718600122</v>
      </c>
      <c r="F11" s="523">
        <f>('1- VehOpCostSvgs'!S70+'1- VehOpCostSvgs'!W70+'1- VehOpCostSvgs'!Z70)/10^6</f>
        <v>0.59089305643242596</v>
      </c>
      <c r="G11" s="523">
        <f>'1- VehOpCostSvgs'!M97/10^6</f>
        <v>0.23045422208203514</v>
      </c>
      <c r="H11" s="105"/>
    </row>
    <row r="12" spans="2:14" x14ac:dyDescent="0.25">
      <c r="B12" s="105"/>
      <c r="C12" s="521" t="s">
        <v>442</v>
      </c>
      <c r="D12" s="522">
        <f>SUM(E12:G12)</f>
        <v>0.93544871163123466</v>
      </c>
      <c r="E12" s="523">
        <f>'2- O&amp;M Cost '!G37/10^6</f>
        <v>0.93544871163123466</v>
      </c>
      <c r="F12" s="524" t="s">
        <v>518</v>
      </c>
      <c r="G12" s="524" t="s">
        <v>518</v>
      </c>
      <c r="H12" s="105"/>
    </row>
    <row r="13" spans="2:14" x14ac:dyDescent="0.25">
      <c r="B13" s="105"/>
      <c r="C13" s="521" t="s">
        <v>4</v>
      </c>
      <c r="D13" s="522">
        <f>SUM(E13:G13)</f>
        <v>13.351723040283655</v>
      </c>
      <c r="E13" s="523">
        <f>'3-Residual Value'!M20/10^6</f>
        <v>1.4667499408508555</v>
      </c>
      <c r="F13" s="523">
        <f>'3-Residual Value'!M22/10^6</f>
        <v>5.6237760515006689</v>
      </c>
      <c r="G13" s="523">
        <f>'3-Residual Value'!M21/10^6</f>
        <v>6.2611970479321313</v>
      </c>
    </row>
    <row r="14" spans="2:14" x14ac:dyDescent="0.25">
      <c r="B14" s="105"/>
      <c r="C14" s="525" t="s">
        <v>5</v>
      </c>
      <c r="D14" s="526">
        <f>SUM(D11:D13)</f>
        <v>19.725340802289363</v>
      </c>
      <c r="E14" s="526">
        <f>SUM(E11:E13)</f>
        <v>7.0190204243421022</v>
      </c>
      <c r="F14" s="526">
        <f>SUM(F11:F13)</f>
        <v>6.2146691079330951</v>
      </c>
      <c r="G14" s="526">
        <f>SUM(G11:G13)</f>
        <v>6.4916512700141666</v>
      </c>
      <c r="H14" s="105"/>
      <c r="N14" s="1"/>
    </row>
    <row r="15" spans="2:14" ht="14.45" customHeight="1" x14ac:dyDescent="0.25">
      <c r="B15" s="105"/>
      <c r="C15" s="520" t="s">
        <v>6</v>
      </c>
      <c r="D15" s="520"/>
      <c r="E15" s="520"/>
      <c r="F15" s="520"/>
      <c r="G15" s="520"/>
      <c r="H15" s="105"/>
    </row>
    <row r="16" spans="2:14" x14ac:dyDescent="0.25">
      <c r="B16" s="105"/>
      <c r="C16" s="521" t="s">
        <v>143</v>
      </c>
      <c r="D16" s="522">
        <f>SUM(E16:G16)</f>
        <v>31.751524566866252</v>
      </c>
      <c r="E16" s="523">
        <f>'4- TravelTimeSvgs'!F34/10^6</f>
        <v>0.69346545489993272</v>
      </c>
      <c r="F16" s="523">
        <f>'4- TravelTimeSvgs'!N34/10^6</f>
        <v>19.54251073071659</v>
      </c>
      <c r="G16" s="523">
        <f>'4- TravelTimeSvgs'!R34/10^6</f>
        <v>11.515548381249729</v>
      </c>
      <c r="H16" s="105"/>
    </row>
    <row r="17" spans="2:9" x14ac:dyDescent="0.25">
      <c r="B17" s="105"/>
      <c r="C17" s="521" t="s">
        <v>7</v>
      </c>
      <c r="D17" s="522">
        <f>SUM(E17:G17)</f>
        <v>17.347519327051863</v>
      </c>
      <c r="E17" s="523">
        <f>('5-Emissions Savings '!J44+'5-Emissions Savings '!K44)/10^6</f>
        <v>13.747093668071894</v>
      </c>
      <c r="F17" s="523">
        <f>SUM('5-Emissions Savings '!M7:N10)/10^6</f>
        <v>1.7260860415646528</v>
      </c>
      <c r="G17" s="523">
        <f>SUM('5-Emissions Savings '!M11:N13)/10^6</f>
        <v>1.874339617415316</v>
      </c>
      <c r="H17" s="105"/>
    </row>
    <row r="18" spans="2:9" x14ac:dyDescent="0.25">
      <c r="B18" s="105"/>
      <c r="C18" s="521" t="s">
        <v>256</v>
      </c>
      <c r="D18" s="522">
        <f>SUM(E18:G18)</f>
        <v>7.6565329966650228</v>
      </c>
      <c r="E18" s="524" t="s">
        <v>518</v>
      </c>
      <c r="F18" s="523">
        <f>('1- VehOpCostSvgs'!G70+'1- VehOpCostSvgs'!J70+'1- VehOpCostSvgs'!M70+'1- VehOpCostSvgs'!P70)/10^6</f>
        <v>1.214259482652853</v>
      </c>
      <c r="G18" s="523">
        <f>('1- VehOpCostSvgs'!G97+'1- VehOpCostSvgs'!J97)/10^6</f>
        <v>6.4422735140121699</v>
      </c>
      <c r="H18" s="105"/>
      <c r="I18" s="124"/>
    </row>
    <row r="19" spans="2:9" x14ac:dyDescent="0.25">
      <c r="B19" s="105"/>
      <c r="C19" s="521" t="s">
        <v>255</v>
      </c>
      <c r="D19" s="522">
        <f>SUM(E19:G19)</f>
        <v>5.2418259808660812</v>
      </c>
      <c r="E19" s="524" t="s">
        <v>518</v>
      </c>
      <c r="F19" s="523">
        <f>('6-Safety'!L48+'6-Safety'!O48)/10^6</f>
        <v>0.63305357862454781</v>
      </c>
      <c r="G19" s="523">
        <f>'6-Safety'!L77/10^6</f>
        <v>4.6087724022415335</v>
      </c>
      <c r="H19" s="105"/>
      <c r="I19" s="124"/>
    </row>
    <row r="20" spans="2:9" x14ac:dyDescent="0.25">
      <c r="B20" s="105"/>
      <c r="C20" s="521" t="s">
        <v>320</v>
      </c>
      <c r="D20" s="522">
        <f>SUM(E20:G20)</f>
        <v>2.0144039369822568</v>
      </c>
      <c r="E20" s="524" t="s">
        <v>518</v>
      </c>
      <c r="F20" s="523">
        <f>'7-ExtUser'!P41/10^6</f>
        <v>0.21315693090282822</v>
      </c>
      <c r="G20" s="523">
        <f>'7-ExtUser'!P69/10^6</f>
        <v>1.8012470060794288</v>
      </c>
      <c r="H20" s="105"/>
      <c r="I20" s="124"/>
    </row>
    <row r="21" spans="2:9" x14ac:dyDescent="0.25">
      <c r="B21" s="105"/>
      <c r="C21" s="525" t="s">
        <v>5</v>
      </c>
      <c r="D21" s="526">
        <f>SUM(D16:D20)</f>
        <v>64.011806808431473</v>
      </c>
      <c r="E21" s="526">
        <f>SUM(E16:E20)</f>
        <v>14.440559122971827</v>
      </c>
      <c r="F21" s="526">
        <f>SUM(F16:F20)</f>
        <v>23.329066764461469</v>
      </c>
      <c r="G21" s="526">
        <f>SUM(G16:G20)</f>
        <v>26.24218092099818</v>
      </c>
      <c r="H21" s="105"/>
    </row>
    <row r="22" spans="2:9" x14ac:dyDescent="0.25">
      <c r="B22" s="105"/>
      <c r="C22" s="520" t="s">
        <v>142</v>
      </c>
      <c r="D22" s="520"/>
      <c r="E22" s="520"/>
      <c r="F22" s="520"/>
      <c r="G22" s="520"/>
      <c r="H22" s="105"/>
    </row>
    <row r="23" spans="2:9" x14ac:dyDescent="0.25">
      <c r="B23" s="105"/>
      <c r="C23" s="521"/>
      <c r="D23" s="574" t="s">
        <v>8</v>
      </c>
      <c r="E23" s="575" t="s">
        <v>8</v>
      </c>
      <c r="F23" s="575" t="s">
        <v>8</v>
      </c>
      <c r="G23" s="576" t="s">
        <v>8</v>
      </c>
      <c r="H23" s="105"/>
    </row>
    <row r="24" spans="2:9" x14ac:dyDescent="0.25">
      <c r="B24" s="105"/>
      <c r="C24" s="527" t="s">
        <v>9</v>
      </c>
      <c r="D24" s="528">
        <f>SUM(D14,D21)</f>
        <v>83.737147610720839</v>
      </c>
      <c r="E24" s="528">
        <f>SUM(E14,E21)</f>
        <v>21.459579547313929</v>
      </c>
      <c r="F24" s="528">
        <f>SUM(F14,F21)</f>
        <v>29.543735872394564</v>
      </c>
      <c r="G24" s="528">
        <f>SUM(G14,G21)</f>
        <v>32.733832191012347</v>
      </c>
      <c r="H24" s="105"/>
    </row>
    <row r="25" spans="2:9" x14ac:dyDescent="0.25">
      <c r="B25" s="105"/>
      <c r="C25" s="513" t="s">
        <v>10</v>
      </c>
      <c r="D25" s="513"/>
      <c r="E25" s="512"/>
      <c r="F25" s="512"/>
      <c r="G25" s="512"/>
      <c r="H25" s="105"/>
    </row>
    <row r="26" spans="2:9" x14ac:dyDescent="0.25">
      <c r="B26" s="105"/>
      <c r="C26" s="527" t="s">
        <v>141</v>
      </c>
      <c r="D26" s="529">
        <f>D24-D8</f>
        <v>22.661986461898898</v>
      </c>
      <c r="E26" s="529">
        <f>E24-E8</f>
        <v>16.777853671150606</v>
      </c>
      <c r="F26" s="529">
        <f>F24-F8</f>
        <v>2.4587955582906709</v>
      </c>
      <c r="G26" s="529">
        <f>G24-G8</f>
        <v>3.4253372324576219</v>
      </c>
      <c r="H26" s="105"/>
    </row>
    <row r="27" spans="2:9" x14ac:dyDescent="0.25">
      <c r="B27" s="105"/>
      <c r="C27" s="527" t="s">
        <v>11</v>
      </c>
      <c r="D27" s="530">
        <f>D24/D8</f>
        <v>1.3710507845681881</v>
      </c>
      <c r="E27" s="530">
        <f>E24/E8</f>
        <v>4.5836898859401121</v>
      </c>
      <c r="F27" s="530">
        <f>F24/F8</f>
        <v>1.0907809110810669</v>
      </c>
      <c r="G27" s="530">
        <f>G24/G8</f>
        <v>1.1168718229066832</v>
      </c>
      <c r="H27" s="105"/>
    </row>
    <row r="28" spans="2:9" x14ac:dyDescent="0.25">
      <c r="B28" s="105"/>
      <c r="C28" s="105"/>
      <c r="D28" s="105"/>
      <c r="E28" s="105"/>
      <c r="F28" s="105"/>
      <c r="G28" s="105"/>
      <c r="H28" s="105"/>
    </row>
    <row r="29" spans="2:9" x14ac:dyDescent="0.25">
      <c r="B29" s="105"/>
      <c r="C29" s="105"/>
      <c r="D29" s="113"/>
      <c r="E29" s="113"/>
      <c r="F29" s="113"/>
      <c r="G29" s="113"/>
      <c r="H29" s="105"/>
    </row>
  </sheetData>
  <mergeCells count="3">
    <mergeCell ref="D23:G23"/>
    <mergeCell ref="C2:G2"/>
    <mergeCell ref="C3:G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2B8F9-E2D6-42D9-A994-35FE913158B3}">
  <sheetPr>
    <tabColor rgb="FF92D050"/>
  </sheetPr>
  <dimension ref="B1:O77"/>
  <sheetViews>
    <sheetView workbookViewId="0">
      <selection activeCell="C2" sqref="C2"/>
    </sheetView>
  </sheetViews>
  <sheetFormatPr defaultRowHeight="15" x14ac:dyDescent="0.25"/>
  <cols>
    <col min="3" max="3" width="18.28515625" customWidth="1"/>
    <col min="4" max="4" width="15.85546875" customWidth="1"/>
    <col min="5" max="5" width="17.5703125" customWidth="1"/>
    <col min="6" max="6" width="17.140625" customWidth="1"/>
    <col min="7" max="7" width="12.28515625" customWidth="1"/>
    <col min="8" max="8" width="14.28515625" customWidth="1"/>
    <col min="9" max="9" width="17.140625" customWidth="1"/>
    <col min="10" max="10" width="14" customWidth="1"/>
    <col min="11" max="11" width="18.5703125" customWidth="1"/>
    <col min="12" max="12" width="16.28515625" customWidth="1"/>
    <col min="13" max="13" width="25" customWidth="1"/>
    <col min="14" max="14" width="24.42578125" customWidth="1"/>
    <col min="15" max="15" width="25.140625" customWidth="1"/>
  </cols>
  <sheetData>
    <row r="1" spans="2:13" x14ac:dyDescent="0.25">
      <c r="C1" s="1" t="s">
        <v>255</v>
      </c>
    </row>
    <row r="3" spans="2:13" x14ac:dyDescent="0.25">
      <c r="C3" s="408">
        <f>Inputs!C5</f>
        <v>2022</v>
      </c>
      <c r="D3" s="204" t="s">
        <v>22</v>
      </c>
    </row>
    <row r="4" spans="2:13" x14ac:dyDescent="0.25">
      <c r="C4" s="459">
        <f>Inputs!C3</f>
        <v>3.1E-2</v>
      </c>
      <c r="D4" s="204" t="s">
        <v>234</v>
      </c>
    </row>
    <row r="5" spans="2:13" x14ac:dyDescent="0.25">
      <c r="C5" s="269">
        <v>14022900</v>
      </c>
      <c r="D5" s="204" t="s">
        <v>235</v>
      </c>
    </row>
    <row r="6" spans="2:13" x14ac:dyDescent="0.25">
      <c r="C6" s="269">
        <v>313000</v>
      </c>
      <c r="D6" s="204" t="s">
        <v>236</v>
      </c>
    </row>
    <row r="7" spans="2:13" x14ac:dyDescent="0.25">
      <c r="B7" s="1"/>
      <c r="C7" s="269">
        <v>9100</v>
      </c>
      <c r="D7" s="204" t="s">
        <v>237</v>
      </c>
      <c r="G7" s="96"/>
      <c r="H7" s="96"/>
      <c r="I7" s="96"/>
    </row>
    <row r="8" spans="2:13" x14ac:dyDescent="0.25">
      <c r="B8" s="1"/>
      <c r="C8" s="192">
        <v>217600</v>
      </c>
      <c r="D8" s="204" t="s">
        <v>426</v>
      </c>
      <c r="G8" s="96"/>
      <c r="H8" s="96"/>
      <c r="I8" s="96"/>
      <c r="J8" s="124"/>
    </row>
    <row r="9" spans="2:13" x14ac:dyDescent="0.25">
      <c r="B9" s="1"/>
      <c r="F9" s="96"/>
      <c r="G9" s="96"/>
      <c r="H9" s="96"/>
      <c r="I9" s="96"/>
    </row>
    <row r="10" spans="2:13" x14ac:dyDescent="0.25">
      <c r="B10" s="1"/>
      <c r="F10" s="96"/>
      <c r="G10" s="96"/>
      <c r="H10" s="96"/>
      <c r="I10" s="96"/>
    </row>
    <row r="11" spans="2:13" x14ac:dyDescent="0.25">
      <c r="B11" s="1"/>
      <c r="C11" s="93" t="s">
        <v>238</v>
      </c>
      <c r="F11" s="93" t="s">
        <v>239</v>
      </c>
      <c r="G11" s="123"/>
      <c r="H11" s="123"/>
      <c r="I11" s="123"/>
      <c r="K11" s="114"/>
    </row>
    <row r="12" spans="2:13" ht="45" x14ac:dyDescent="0.25">
      <c r="C12" s="3"/>
      <c r="D12" s="193" t="s">
        <v>240</v>
      </c>
      <c r="F12" s="3"/>
      <c r="G12" s="194" t="s">
        <v>241</v>
      </c>
      <c r="H12" s="194" t="s">
        <v>242</v>
      </c>
      <c r="I12" s="194" t="s">
        <v>243</v>
      </c>
    </row>
    <row r="13" spans="2:13" x14ac:dyDescent="0.25">
      <c r="C13" s="3"/>
      <c r="D13" s="194">
        <v>2022</v>
      </c>
      <c r="F13" s="3">
        <v>2022</v>
      </c>
      <c r="G13" s="195">
        <v>39221</v>
      </c>
      <c r="H13" s="195">
        <v>1664598</v>
      </c>
      <c r="I13" s="195">
        <v>4226677</v>
      </c>
      <c r="M13" s="123"/>
    </row>
    <row r="14" spans="2:13" x14ac:dyDescent="0.25">
      <c r="C14" s="196" t="s">
        <v>244</v>
      </c>
      <c r="D14" s="196">
        <v>1.33</v>
      </c>
      <c r="F14" s="3">
        <v>2021</v>
      </c>
      <c r="G14" s="195">
        <v>39785</v>
      </c>
      <c r="H14" s="195">
        <v>1727608</v>
      </c>
      <c r="I14" s="195">
        <v>4335820</v>
      </c>
      <c r="M14" s="123"/>
    </row>
    <row r="15" spans="2:13" x14ac:dyDescent="0.25">
      <c r="C15" s="196" t="s">
        <v>245</v>
      </c>
      <c r="D15" s="196">
        <v>75</v>
      </c>
      <c r="F15" s="3">
        <v>2020</v>
      </c>
      <c r="G15" s="195">
        <v>35935</v>
      </c>
      <c r="H15" s="195">
        <v>1593390</v>
      </c>
      <c r="I15" s="195">
        <v>3621681</v>
      </c>
      <c r="M15" s="123"/>
    </row>
    <row r="16" spans="2:13" x14ac:dyDescent="0.25">
      <c r="C16" s="197" t="s">
        <v>246</v>
      </c>
      <c r="F16" s="198" t="s">
        <v>247</v>
      </c>
      <c r="G16" s="195">
        <f>AVERAGE(G13:G15)</f>
        <v>38313.666666666664</v>
      </c>
      <c r="H16" s="195">
        <f t="shared" ref="H16:I16" si="0">AVERAGE(H13:H15)</f>
        <v>1661865.3333333333</v>
      </c>
      <c r="I16" s="195">
        <f t="shared" si="0"/>
        <v>4061392.6666666665</v>
      </c>
      <c r="M16" s="123"/>
    </row>
    <row r="17" spans="2:15" x14ac:dyDescent="0.25">
      <c r="C17" s="199"/>
      <c r="D17" s="199"/>
      <c r="F17" s="198" t="s">
        <v>248</v>
      </c>
      <c r="G17" s="200">
        <f>G16/SUM($G$16:$I$16)</f>
        <v>6.6498637669177652E-3</v>
      </c>
      <c r="H17" s="200">
        <f t="shared" ref="H17:I17" si="1">H16/SUM($G$16:$I$16)</f>
        <v>0.28843958375940826</v>
      </c>
      <c r="I17" s="200">
        <f t="shared" si="1"/>
        <v>0.70491055247367407</v>
      </c>
      <c r="K17" s="47"/>
      <c r="M17" s="123"/>
    </row>
    <row r="18" spans="2:15" x14ac:dyDescent="0.25">
      <c r="B18" s="99"/>
      <c r="F18" s="197" t="s">
        <v>246</v>
      </c>
      <c r="M18" s="123"/>
    </row>
    <row r="19" spans="2:15" x14ac:dyDescent="0.25">
      <c r="B19" s="197"/>
      <c r="D19" s="47"/>
      <c r="F19" t="s">
        <v>249</v>
      </c>
      <c r="G19" s="201"/>
      <c r="H19" s="47"/>
      <c r="I19" s="47"/>
      <c r="K19" s="47"/>
      <c r="M19" s="123"/>
    </row>
    <row r="20" spans="2:15" x14ac:dyDescent="0.25">
      <c r="B20" s="197"/>
      <c r="D20" s="47"/>
      <c r="G20" s="201"/>
      <c r="H20" s="47"/>
      <c r="I20" s="47"/>
      <c r="K20" s="47"/>
      <c r="M20" s="123"/>
    </row>
    <row r="21" spans="2:15" x14ac:dyDescent="0.25">
      <c r="B21" s="197"/>
      <c r="D21" s="47"/>
      <c r="G21" s="201"/>
      <c r="H21" s="47"/>
      <c r="I21" s="47"/>
      <c r="K21" s="47"/>
      <c r="M21" s="123"/>
    </row>
    <row r="24" spans="2:15" x14ac:dyDescent="0.25">
      <c r="D24" s="687" t="s">
        <v>169</v>
      </c>
      <c r="E24" s="688"/>
      <c r="F24" s="688"/>
      <c r="G24" s="688"/>
      <c r="H24" s="688"/>
      <c r="I24" s="688"/>
      <c r="J24" s="688"/>
      <c r="K24" s="688"/>
      <c r="L24" s="688"/>
      <c r="M24" s="688"/>
      <c r="N24" s="688"/>
      <c r="O24" s="689"/>
    </row>
    <row r="25" spans="2:15" x14ac:dyDescent="0.25">
      <c r="D25" s="704" t="s">
        <v>425</v>
      </c>
      <c r="E25" s="705"/>
      <c r="F25" s="705"/>
      <c r="G25" s="705"/>
      <c r="H25" s="705"/>
      <c r="I25" s="705"/>
      <c r="J25" s="705"/>
      <c r="K25" s="705"/>
      <c r="L25" s="706"/>
      <c r="M25" s="696" t="s">
        <v>575</v>
      </c>
      <c r="N25" s="688"/>
      <c r="O25" s="697"/>
    </row>
    <row r="26" spans="2:15" ht="24" customHeight="1" x14ac:dyDescent="0.25">
      <c r="C26" s="690" t="s">
        <v>31</v>
      </c>
      <c r="D26" s="692" t="s">
        <v>250</v>
      </c>
      <c r="E26" s="694" t="s">
        <v>661</v>
      </c>
      <c r="F26" s="694" t="s">
        <v>662</v>
      </c>
      <c r="G26" s="694" t="s">
        <v>251</v>
      </c>
      <c r="H26" s="701" t="s">
        <v>252</v>
      </c>
      <c r="I26" s="702"/>
      <c r="J26" s="702"/>
      <c r="K26" s="703"/>
      <c r="L26" s="699" t="s">
        <v>254</v>
      </c>
      <c r="M26" s="700" t="s">
        <v>427</v>
      </c>
      <c r="N26" s="698" t="s">
        <v>36</v>
      </c>
      <c r="O26" s="699" t="s">
        <v>254</v>
      </c>
    </row>
    <row r="27" spans="2:15" x14ac:dyDescent="0.25">
      <c r="C27" s="691"/>
      <c r="D27" s="693"/>
      <c r="E27" s="695"/>
      <c r="F27" s="695"/>
      <c r="G27" s="695"/>
      <c r="H27" s="183" t="s">
        <v>663</v>
      </c>
      <c r="I27" s="183" t="s">
        <v>664</v>
      </c>
      <c r="J27" s="183" t="s">
        <v>253</v>
      </c>
      <c r="K27" s="183" t="s">
        <v>36</v>
      </c>
      <c r="L27" s="699"/>
      <c r="M27" s="700"/>
      <c r="N27" s="698"/>
      <c r="O27" s="699"/>
    </row>
    <row r="28" spans="2:15" x14ac:dyDescent="0.25">
      <c r="B28" s="202"/>
      <c r="C28" s="327">
        <f>Inputs!C8</f>
        <v>2028</v>
      </c>
      <c r="D28" s="329">
        <f>_xlfn.XLOOKUP(C28,'VHT-VMT Summary'!$D$24:$D$43,'VHT-VMT Summary'!$Q$24:$Q$43)+_xlfn.XLOOKUP(C28,'VHT-VMT Summary'!$D$24:$D$43,'VHT-VMT Summary'!$R$24:$R$43)</f>
        <v>93537.810402689138</v>
      </c>
      <c r="E28" s="270">
        <f>D28/100000000*$D$14</f>
        <v>1.2440528783557658E-3</v>
      </c>
      <c r="F28" s="271">
        <f>D28/100000000*$D$15</f>
        <v>7.0153357802016855E-2</v>
      </c>
      <c r="G28" s="271">
        <f>SUM(E28:F28)*$I$17/(1-$I$17)</f>
        <v>0.17055434760472504</v>
      </c>
      <c r="H28" s="43">
        <f t="shared" ref="H28:H47" si="2">E28*$C$5</f>
        <v>17445.229107895069</v>
      </c>
      <c r="I28" s="43">
        <f t="shared" ref="I28:I47" si="3">F28*$C$6</f>
        <v>21958.000992031277</v>
      </c>
      <c r="J28" s="43">
        <f t="shared" ref="J28:J47" si="4">G28*$C$7</f>
        <v>1552.0445632029978</v>
      </c>
      <c r="K28" s="272">
        <f>SUM(H28:J28)</f>
        <v>40955.274663129341</v>
      </c>
      <c r="L28" s="330">
        <f t="shared" ref="L28:L47" si="5">K28/(1+$C$4)^(C28-$C$3)</f>
        <v>34100.272627457227</v>
      </c>
      <c r="M28" s="335">
        <f>'E. Davis-SafetyAnalysis'!$H$142</f>
        <v>2.4009000000000003E-2</v>
      </c>
      <c r="N28" s="272">
        <f t="shared" ref="N28:N47" si="6">M28*$C$8</f>
        <v>5224.358400000001</v>
      </c>
      <c r="O28" s="330">
        <f t="shared" ref="O28:O47" si="7">N28/(1+$C$4)^(C28-$C$3)</f>
        <v>4349.9170060243923</v>
      </c>
    </row>
    <row r="29" spans="2:15" x14ac:dyDescent="0.25">
      <c r="B29" s="202"/>
      <c r="C29" s="327">
        <f>C28+1</f>
        <v>2029</v>
      </c>
      <c r="D29" s="329">
        <f>_xlfn.XLOOKUP(C29,'VHT-VMT Summary'!$D$24:$D$43,'VHT-VMT Summary'!$Q$24:$Q$43)+_xlfn.XLOOKUP(C29,'VHT-VMT Summary'!$D$24:$D$43,'VHT-VMT Summary'!$R$24:$R$43)</f>
        <v>94512.724126416375</v>
      </c>
      <c r="E29" s="270">
        <f t="shared" ref="E29:E47" si="8">D29/100000000*$D$14</f>
        <v>1.2570192308813378E-3</v>
      </c>
      <c r="F29" s="271">
        <f t="shared" ref="F29:F47" si="9">D29/100000000*$D$15</f>
        <v>7.0884543094812277E-2</v>
      </c>
      <c r="G29" s="271">
        <f t="shared" ref="G29:G47" si="10">SUM(E29:F29)*$I$17/(1-$I$17)</f>
        <v>0.17233197927479899</v>
      </c>
      <c r="H29" s="43">
        <f t="shared" si="2"/>
        <v>17627.054972725913</v>
      </c>
      <c r="I29" s="43">
        <f t="shared" si="3"/>
        <v>22186.861988676243</v>
      </c>
      <c r="J29" s="43">
        <f t="shared" si="4"/>
        <v>1568.2210114006707</v>
      </c>
      <c r="K29" s="272">
        <f t="shared" ref="K29:K41" si="11">SUM(H29:J29)</f>
        <v>41382.137972802826</v>
      </c>
      <c r="L29" s="330">
        <f t="shared" si="5"/>
        <v>33419.678480648799</v>
      </c>
      <c r="M29" s="335">
        <f>'E. Davis-SafetyAnalysis'!$H$142</f>
        <v>2.4009000000000003E-2</v>
      </c>
      <c r="N29" s="272">
        <f t="shared" si="6"/>
        <v>5224.358400000001</v>
      </c>
      <c r="O29" s="330">
        <f t="shared" si="7"/>
        <v>4219.1241571526607</v>
      </c>
    </row>
    <row r="30" spans="2:15" x14ac:dyDescent="0.25">
      <c r="B30" s="202"/>
      <c r="C30" s="327">
        <f t="shared" ref="C30:C47" si="12">C29+1</f>
        <v>2030</v>
      </c>
      <c r="D30" s="329">
        <f>_xlfn.XLOOKUP(C30,'VHT-VMT Summary'!$D$24:$D$43,'VHT-VMT Summary'!$Q$24:$Q$43)+_xlfn.XLOOKUP(C30,'VHT-VMT Summary'!$D$24:$D$43,'VHT-VMT Summary'!$R$24:$R$43)</f>
        <v>95497.799054095449</v>
      </c>
      <c r="E30" s="270">
        <f t="shared" si="8"/>
        <v>1.2701207274194695E-3</v>
      </c>
      <c r="F30" s="271">
        <f t="shared" si="9"/>
        <v>7.1623349290571584E-2</v>
      </c>
      <c r="G30" s="271">
        <f t="shared" si="10"/>
        <v>0.17412813861302576</v>
      </c>
      <c r="H30" s="43">
        <f t="shared" si="2"/>
        <v>17810.775948530478</v>
      </c>
      <c r="I30" s="43">
        <f t="shared" si="3"/>
        <v>22418.108327948907</v>
      </c>
      <c r="J30" s="43">
        <f t="shared" si="4"/>
        <v>1584.5660613785344</v>
      </c>
      <c r="K30" s="272">
        <f t="shared" si="11"/>
        <v>41813.450337857917</v>
      </c>
      <c r="L30" s="330">
        <f t="shared" si="5"/>
        <v>32752.668049071344</v>
      </c>
      <c r="M30" s="335">
        <f>'E. Davis-SafetyAnalysis'!$H$142</f>
        <v>2.4009000000000003E-2</v>
      </c>
      <c r="N30" s="272">
        <f t="shared" si="6"/>
        <v>5224.358400000001</v>
      </c>
      <c r="O30" s="330">
        <f t="shared" si="7"/>
        <v>4092.2639739599035</v>
      </c>
    </row>
    <row r="31" spans="2:15" x14ac:dyDescent="0.25">
      <c r="B31" s="202"/>
      <c r="C31" s="327">
        <f t="shared" si="12"/>
        <v>2031</v>
      </c>
      <c r="D31" s="329">
        <f>_xlfn.XLOOKUP(C31,'VHT-VMT Summary'!$D$24:$D$43,'VHT-VMT Summary'!$Q$24:$Q$43)+_xlfn.XLOOKUP(C31,'VHT-VMT Summary'!$D$24:$D$43,'VHT-VMT Summary'!$R$24:$R$43)</f>
        <v>96493.14109260129</v>
      </c>
      <c r="E31" s="270">
        <f t="shared" si="8"/>
        <v>1.2833587765315971E-3</v>
      </c>
      <c r="F31" s="271">
        <f t="shared" si="9"/>
        <v>7.2369855819450962E-2</v>
      </c>
      <c r="G31" s="271">
        <f t="shared" si="10"/>
        <v>0.17594301872717519</v>
      </c>
      <c r="H31" s="43">
        <f t="shared" si="2"/>
        <v>17996.411787424935</v>
      </c>
      <c r="I31" s="43">
        <f t="shared" si="3"/>
        <v>22651.764871488151</v>
      </c>
      <c r="J31" s="43">
        <f t="shared" si="4"/>
        <v>1601.0814704172942</v>
      </c>
      <c r="K31" s="272">
        <f t="shared" si="11"/>
        <v>42249.258129330381</v>
      </c>
      <c r="L31" s="330">
        <f t="shared" si="5"/>
        <v>32098.970220608589</v>
      </c>
      <c r="M31" s="335">
        <f>'E. Davis-SafetyAnalysis'!$H$142</f>
        <v>2.4009000000000003E-2</v>
      </c>
      <c r="N31" s="272">
        <f t="shared" si="6"/>
        <v>5224.358400000001</v>
      </c>
      <c r="O31" s="330">
        <f t="shared" si="7"/>
        <v>3969.2182094664445</v>
      </c>
    </row>
    <row r="32" spans="2:15" x14ac:dyDescent="0.25">
      <c r="B32" s="202"/>
      <c r="C32" s="327">
        <f t="shared" si="12"/>
        <v>2032</v>
      </c>
      <c r="D32" s="329">
        <f>_xlfn.XLOOKUP(C32,'VHT-VMT Summary'!$D$24:$D$43,'VHT-VMT Summary'!$Q$24:$Q$43)+_xlfn.XLOOKUP(C32,'VHT-VMT Summary'!$D$24:$D$43,'VHT-VMT Summary'!$R$24:$R$43)</f>
        <v>97498.857252641086</v>
      </c>
      <c r="E32" s="270">
        <f t="shared" si="8"/>
        <v>1.2967348014601265E-3</v>
      </c>
      <c r="F32" s="271">
        <f t="shared" si="9"/>
        <v>7.3124142939480816E-2</v>
      </c>
      <c r="G32" s="271">
        <f t="shared" si="10"/>
        <v>0.17777681473771539</v>
      </c>
      <c r="H32" s="43">
        <f t="shared" si="2"/>
        <v>18183.982447395207</v>
      </c>
      <c r="I32" s="43">
        <f t="shared" si="3"/>
        <v>22887.856740057494</v>
      </c>
      <c r="J32" s="43">
        <f t="shared" si="4"/>
        <v>1617.76901411321</v>
      </c>
      <c r="K32" s="272">
        <f t="shared" si="11"/>
        <v>42689.608201565912</v>
      </c>
      <c r="L32" s="330">
        <f t="shared" si="5"/>
        <v>31458.319294166027</v>
      </c>
      <c r="M32" s="335">
        <f>'E. Davis-SafetyAnalysis'!$H$142</f>
        <v>2.4009000000000003E-2</v>
      </c>
      <c r="N32" s="272">
        <f t="shared" si="6"/>
        <v>5224.358400000001</v>
      </c>
      <c r="O32" s="330">
        <f t="shared" si="7"/>
        <v>3849.8721721304023</v>
      </c>
    </row>
    <row r="33" spans="2:15" x14ac:dyDescent="0.25">
      <c r="B33" s="202"/>
      <c r="C33" s="327">
        <f t="shared" si="12"/>
        <v>2033</v>
      </c>
      <c r="D33" s="329">
        <f>_xlfn.XLOOKUP(C33,'VHT-VMT Summary'!$D$24:$D$43,'VHT-VMT Summary'!$Q$24:$Q$43)+_xlfn.XLOOKUP(C33,'VHT-VMT Summary'!$D$24:$D$43,'VHT-VMT Summary'!$R$24:$R$43)</f>
        <v>98515.055660259473</v>
      </c>
      <c r="E33" s="270">
        <f t="shared" si="8"/>
        <v>1.310250240281451E-3</v>
      </c>
      <c r="F33" s="271">
        <f t="shared" si="9"/>
        <v>7.3886291745194607E-2</v>
      </c>
      <c r="G33" s="271">
        <f t="shared" si="10"/>
        <v>0.17962972379879097</v>
      </c>
      <c r="H33" s="43">
        <f t="shared" si="2"/>
        <v>18373.508094442757</v>
      </c>
      <c r="I33" s="43">
        <f t="shared" si="3"/>
        <v>23126.40931624591</v>
      </c>
      <c r="J33" s="43">
        <f t="shared" si="4"/>
        <v>1634.6304865689979</v>
      </c>
      <c r="K33" s="272">
        <f t="shared" si="11"/>
        <v>43134.54789725766</v>
      </c>
      <c r="L33" s="330">
        <f t="shared" si="5"/>
        <v>30830.454871674563</v>
      </c>
      <c r="M33" s="335">
        <f>'E. Davis-SafetyAnalysis'!$H$142</f>
        <v>2.4009000000000003E-2</v>
      </c>
      <c r="N33" s="272">
        <f t="shared" si="6"/>
        <v>5224.358400000001</v>
      </c>
      <c r="O33" s="330">
        <f t="shared" si="7"/>
        <v>3734.1146189431643</v>
      </c>
    </row>
    <row r="34" spans="2:15" ht="14.45" customHeight="1" x14ac:dyDescent="0.25">
      <c r="B34" s="202"/>
      <c r="C34" s="327">
        <f t="shared" si="12"/>
        <v>2034</v>
      </c>
      <c r="D34" s="329">
        <f>_xlfn.XLOOKUP(C34,'VHT-VMT Summary'!$D$24:$D$43,'VHT-VMT Summary'!$Q$24:$Q$43)+_xlfn.XLOOKUP(C34,'VHT-VMT Summary'!$D$24:$D$43,'VHT-VMT Summary'!$R$24:$R$43)</f>
        <v>99541.845568463032</v>
      </c>
      <c r="E34" s="270">
        <f t="shared" si="8"/>
        <v>1.3239065460605584E-3</v>
      </c>
      <c r="F34" s="271">
        <f t="shared" si="9"/>
        <v>7.4656384176347276E-2</v>
      </c>
      <c r="G34" s="271">
        <f t="shared" si="10"/>
        <v>0.181501945119419</v>
      </c>
      <c r="H34" s="43">
        <f t="shared" si="2"/>
        <v>18565.009104752604</v>
      </c>
      <c r="I34" s="43">
        <f t="shared" si="3"/>
        <v>23367.448247196699</v>
      </c>
      <c r="J34" s="43">
        <f t="shared" si="4"/>
        <v>1651.667700586713</v>
      </c>
      <c r="K34" s="272">
        <f t="shared" si="11"/>
        <v>43584.125052536008</v>
      </c>
      <c r="L34" s="330">
        <f t="shared" si="5"/>
        <v>30215.121752249364</v>
      </c>
      <c r="M34" s="335">
        <f>'E. Davis-SafetyAnalysis'!$H$142</f>
        <v>2.4009000000000003E-2</v>
      </c>
      <c r="N34" s="272">
        <f t="shared" si="6"/>
        <v>5224.358400000001</v>
      </c>
      <c r="O34" s="330">
        <f t="shared" si="7"/>
        <v>3621.8376517392476</v>
      </c>
    </row>
    <row r="35" spans="2:15" x14ac:dyDescent="0.25">
      <c r="B35" s="202"/>
      <c r="C35" s="327">
        <f t="shared" si="12"/>
        <v>2035</v>
      </c>
      <c r="D35" s="329">
        <f>_xlfn.XLOOKUP(C35,'VHT-VMT Summary'!$D$24:$D$43,'VHT-VMT Summary'!$Q$24:$Q$43)+_xlfn.XLOOKUP(C35,'VHT-VMT Summary'!$D$24:$D$43,'VHT-VMT Summary'!$R$24:$R$43)</f>
        <v>100579.33736896647</v>
      </c>
      <c r="E35" s="270">
        <f t="shared" si="8"/>
        <v>1.3377051870072543E-3</v>
      </c>
      <c r="F35" s="271">
        <f t="shared" si="9"/>
        <v>7.5434503026724858E-2</v>
      </c>
      <c r="G35" s="271">
        <f t="shared" si="10"/>
        <v>0.18339367998490638</v>
      </c>
      <c r="H35" s="43">
        <f t="shared" si="2"/>
        <v>18758.506066884027</v>
      </c>
      <c r="I35" s="43">
        <f t="shared" si="3"/>
        <v>23610.99944736488</v>
      </c>
      <c r="J35" s="43">
        <f t="shared" si="4"/>
        <v>1668.8824878626481</v>
      </c>
      <c r="K35" s="272">
        <f t="shared" si="11"/>
        <v>44038.388002111555</v>
      </c>
      <c r="L35" s="330">
        <f t="shared" si="5"/>
        <v>29612.069828461343</v>
      </c>
      <c r="M35" s="335">
        <f>'E. Davis-SafetyAnalysis'!$H$142</f>
        <v>2.4009000000000003E-2</v>
      </c>
      <c r="N35" s="272">
        <f t="shared" si="6"/>
        <v>5224.358400000001</v>
      </c>
      <c r="O35" s="330">
        <f t="shared" si="7"/>
        <v>3512.9366166239065</v>
      </c>
    </row>
    <row r="36" spans="2:15" x14ac:dyDescent="0.25">
      <c r="B36" s="202"/>
      <c r="C36" s="327">
        <f t="shared" si="12"/>
        <v>2036</v>
      </c>
      <c r="D36" s="329">
        <f>_xlfn.XLOOKUP(C36,'VHT-VMT Summary'!$D$24:$D$43,'VHT-VMT Summary'!$Q$24:$Q$43)+_xlfn.XLOOKUP(C36,'VHT-VMT Summary'!$D$24:$D$43,'VHT-VMT Summary'!$R$24:$R$43)</f>
        <v>101627.64260406075</v>
      </c>
      <c r="E36" s="270">
        <f t="shared" si="8"/>
        <v>1.3516476466340081E-3</v>
      </c>
      <c r="F36" s="271">
        <f t="shared" si="9"/>
        <v>7.6220731953045559E-2</v>
      </c>
      <c r="G36" s="271">
        <f t="shared" si="10"/>
        <v>0.18530513177849017</v>
      </c>
      <c r="H36" s="43">
        <f t="shared" si="2"/>
        <v>18954.019783984033</v>
      </c>
      <c r="I36" s="43">
        <f t="shared" si="3"/>
        <v>23857.08910130326</v>
      </c>
      <c r="J36" s="43">
        <f t="shared" si="4"/>
        <v>1686.2766991842607</v>
      </c>
      <c r="K36" s="272">
        <f t="shared" si="11"/>
        <v>44497.385584471551</v>
      </c>
      <c r="L36" s="330">
        <f t="shared" si="5"/>
        <v>29021.053984678743</v>
      </c>
      <c r="M36" s="335">
        <f>'E. Davis-SafetyAnalysis'!$H$142</f>
        <v>2.4009000000000003E-2</v>
      </c>
      <c r="N36" s="272">
        <f t="shared" si="6"/>
        <v>5224.358400000001</v>
      </c>
      <c r="O36" s="330">
        <f t="shared" si="7"/>
        <v>3407.3100064247401</v>
      </c>
    </row>
    <row r="37" spans="2:15" x14ac:dyDescent="0.25">
      <c r="B37" s="202"/>
      <c r="C37" s="327">
        <f t="shared" si="12"/>
        <v>2037</v>
      </c>
      <c r="D37" s="329">
        <f>_xlfn.XLOOKUP(C37,'VHT-VMT Summary'!$D$24:$D$43,'VHT-VMT Summary'!$Q$24:$Q$43)+_xlfn.XLOOKUP(C37,'VHT-VMT Summary'!$D$24:$D$43,'VHT-VMT Summary'!$R$24:$R$43)</f>
        <v>102686.87397860548</v>
      </c>
      <c r="E37" s="270">
        <f t="shared" si="8"/>
        <v>1.3657354239154527E-3</v>
      </c>
      <c r="F37" s="271">
        <f t="shared" si="9"/>
        <v>7.7015155483954101E-2</v>
      </c>
      <c r="G37" s="271">
        <f t="shared" si="10"/>
        <v>0.18723650600320407</v>
      </c>
      <c r="H37" s="43">
        <f t="shared" si="2"/>
        <v>19151.571276024002</v>
      </c>
      <c r="I37" s="43">
        <f t="shared" si="3"/>
        <v>24105.743666477632</v>
      </c>
      <c r="J37" s="43">
        <f t="shared" si="4"/>
        <v>1703.8522046291571</v>
      </c>
      <c r="K37" s="272">
        <f t="shared" si="11"/>
        <v>44961.167147130785</v>
      </c>
      <c r="L37" s="330">
        <f t="shared" si="5"/>
        <v>28441.833997437934</v>
      </c>
      <c r="M37" s="335">
        <f>'E. Davis-SafetyAnalysis'!$H$142</f>
        <v>2.4009000000000003E-2</v>
      </c>
      <c r="N37" s="272">
        <f t="shared" si="6"/>
        <v>5224.358400000001</v>
      </c>
      <c r="O37" s="330">
        <f t="shared" si="7"/>
        <v>3304.8593660763727</v>
      </c>
    </row>
    <row r="38" spans="2:15" x14ac:dyDescent="0.25">
      <c r="B38" s="202"/>
      <c r="C38" s="327">
        <f t="shared" si="12"/>
        <v>2038</v>
      </c>
      <c r="D38" s="329">
        <f>_xlfn.XLOOKUP(C38,'VHT-VMT Summary'!$D$24:$D$43,'VHT-VMT Summary'!$Q$24:$Q$43)+_xlfn.XLOOKUP(C38,'VHT-VMT Summary'!$D$24:$D$43,'VHT-VMT Summary'!$R$24:$R$43)</f>
        <v>103757.14537214581</v>
      </c>
      <c r="E38" s="270">
        <f t="shared" si="8"/>
        <v>1.3799700334495395E-3</v>
      </c>
      <c r="F38" s="271">
        <f t="shared" si="9"/>
        <v>7.7817859029109357E-2</v>
      </c>
      <c r="G38" s="271">
        <f t="shared" si="10"/>
        <v>0.18918801030397212</v>
      </c>
      <c r="H38" s="43">
        <f t="shared" si="2"/>
        <v>19351.181782059546</v>
      </c>
      <c r="I38" s="43">
        <f t="shared" si="3"/>
        <v>24356.989876111227</v>
      </c>
      <c r="J38" s="43">
        <f t="shared" si="4"/>
        <v>1721.6108937661463</v>
      </c>
      <c r="K38" s="272">
        <f t="shared" si="11"/>
        <v>45429.782551936922</v>
      </c>
      <c r="L38" s="330">
        <f t="shared" si="5"/>
        <v>27874.174437802452</v>
      </c>
      <c r="M38" s="335">
        <f>'E. Davis-SafetyAnalysis'!$H$142</f>
        <v>2.4009000000000003E-2</v>
      </c>
      <c r="N38" s="272">
        <f t="shared" si="6"/>
        <v>5224.358400000001</v>
      </c>
      <c r="O38" s="330">
        <f t="shared" si="7"/>
        <v>3205.4892008500219</v>
      </c>
    </row>
    <row r="39" spans="2:15" x14ac:dyDescent="0.25">
      <c r="B39" s="202"/>
      <c r="C39" s="327">
        <f t="shared" si="12"/>
        <v>2039</v>
      </c>
      <c r="D39" s="329">
        <f>_xlfn.XLOOKUP(C39,'VHT-VMT Summary'!$D$24:$D$43,'VHT-VMT Summary'!$Q$24:$Q$43)+_xlfn.XLOOKUP(C39,'VHT-VMT Summary'!$D$24:$D$43,'VHT-VMT Summary'!$R$24:$R$43)</f>
        <v>104838.5718511556</v>
      </c>
      <c r="E39" s="270">
        <f t="shared" si="8"/>
        <v>1.3943530056203695E-3</v>
      </c>
      <c r="F39" s="271">
        <f t="shared" si="9"/>
        <v>7.86289288883667E-2</v>
      </c>
      <c r="G39" s="271">
        <f t="shared" si="10"/>
        <v>0.19115985448993231</v>
      </c>
      <c r="H39" s="43">
        <f t="shared" si="2"/>
        <v>19552.872762513878</v>
      </c>
      <c r="I39" s="43">
        <f t="shared" si="3"/>
        <v>24610.854742058778</v>
      </c>
      <c r="J39" s="43">
        <f t="shared" si="4"/>
        <v>1739.5546758583839</v>
      </c>
      <c r="K39" s="272">
        <f t="shared" si="11"/>
        <v>45903.282180431037</v>
      </c>
      <c r="L39" s="330">
        <f t="shared" si="5"/>
        <v>27317.844575670788</v>
      </c>
      <c r="M39" s="335">
        <f>'E. Davis-SafetyAnalysis'!$H$142</f>
        <v>2.4009000000000003E-2</v>
      </c>
      <c r="N39" s="272">
        <f t="shared" si="6"/>
        <v>5224.358400000001</v>
      </c>
      <c r="O39" s="330">
        <f t="shared" si="7"/>
        <v>3109.1068873424074</v>
      </c>
    </row>
    <row r="40" spans="2:15" x14ac:dyDescent="0.25">
      <c r="B40" s="202"/>
      <c r="C40" s="327">
        <f t="shared" si="12"/>
        <v>2040</v>
      </c>
      <c r="D40" s="329">
        <f>_xlfn.XLOOKUP(C40,'VHT-VMT Summary'!$D$24:$D$43,'VHT-VMT Summary'!$Q$24:$Q$43)+_xlfn.XLOOKUP(C40,'VHT-VMT Summary'!$D$24:$D$43,'VHT-VMT Summary'!$R$24:$R$43)</f>
        <v>105931.2696814088</v>
      </c>
      <c r="E40" s="270">
        <f t="shared" si="8"/>
        <v>1.4088858867627372E-3</v>
      </c>
      <c r="F40" s="271">
        <f t="shared" si="9"/>
        <v>7.9448452261056596E-2</v>
      </c>
      <c r="G40" s="271">
        <f t="shared" si="10"/>
        <v>0.19315225055699456</v>
      </c>
      <c r="H40" s="43">
        <f t="shared" si="2"/>
        <v>19756.665901485187</v>
      </c>
      <c r="I40" s="43">
        <f t="shared" si="3"/>
        <v>24867.365557710713</v>
      </c>
      <c r="J40" s="43">
        <f t="shared" si="4"/>
        <v>1757.6854800686506</v>
      </c>
      <c r="K40" s="272">
        <f t="shared" si="11"/>
        <v>46381.716939264552</v>
      </c>
      <c r="L40" s="330">
        <f t="shared" si="5"/>
        <v>26772.61828599434</v>
      </c>
      <c r="M40" s="335">
        <f>'E. Davis-SafetyAnalysis'!$H$142</f>
        <v>2.4009000000000003E-2</v>
      </c>
      <c r="N40" s="272">
        <f t="shared" si="6"/>
        <v>5224.358400000001</v>
      </c>
      <c r="O40" s="330">
        <f t="shared" si="7"/>
        <v>3015.6225871410356</v>
      </c>
    </row>
    <row r="41" spans="2:15" x14ac:dyDescent="0.25">
      <c r="B41" s="202"/>
      <c r="C41" s="327">
        <f t="shared" si="12"/>
        <v>2041</v>
      </c>
      <c r="D41" s="329">
        <f>_xlfn.XLOOKUP(C41,'VHT-VMT Summary'!$D$24:$D$43,'VHT-VMT Summary'!$Q$24:$Q$43)+_xlfn.XLOOKUP(C41,'VHT-VMT Summary'!$D$24:$D$43,'VHT-VMT Summary'!$R$24:$R$43)</f>
        <v>107035.35634047913</v>
      </c>
      <c r="E41" s="270">
        <f t="shared" si="8"/>
        <v>1.4235702393283725E-3</v>
      </c>
      <c r="F41" s="271">
        <f t="shared" si="9"/>
        <v>8.027651725535935E-2</v>
      </c>
      <c r="G41" s="271">
        <f t="shared" si="10"/>
        <v>0.19516541271063217</v>
      </c>
      <c r="H41" s="43">
        <f t="shared" si="2"/>
        <v>19962.583109077834</v>
      </c>
      <c r="I41" s="43">
        <f t="shared" si="3"/>
        <v>25126.549900927475</v>
      </c>
      <c r="J41" s="43">
        <f t="shared" si="4"/>
        <v>1776.0052556667529</v>
      </c>
      <c r="K41" s="272">
        <f t="shared" si="11"/>
        <v>46865.13826567206</v>
      </c>
      <c r="L41" s="330">
        <f t="shared" si="5"/>
        <v>26238.27395686684</v>
      </c>
      <c r="M41" s="335">
        <f>'E. Davis-SafetyAnalysis'!$H$142</f>
        <v>2.4009000000000003E-2</v>
      </c>
      <c r="N41" s="272">
        <f t="shared" si="6"/>
        <v>5224.358400000001</v>
      </c>
      <c r="O41" s="330">
        <f t="shared" si="7"/>
        <v>2924.949163085389</v>
      </c>
    </row>
    <row r="42" spans="2:15" x14ac:dyDescent="0.25">
      <c r="B42" s="202"/>
      <c r="C42" s="327">
        <f t="shared" si="12"/>
        <v>2042</v>
      </c>
      <c r="D42" s="329">
        <f>_xlfn.XLOOKUP(C42,'VHT-VMT Summary'!$D$24:$D$43,'VHT-VMT Summary'!$Q$24:$Q$43)+_xlfn.XLOOKUP(C42,'VHT-VMT Summary'!$D$24:$D$43,'VHT-VMT Summary'!$R$24:$R$43)</f>
        <v>108150.95053037017</v>
      </c>
      <c r="E42" s="270">
        <f t="shared" si="8"/>
        <v>1.4384076420539233E-3</v>
      </c>
      <c r="F42" s="271">
        <f t="shared" si="9"/>
        <v>8.111321289777762E-2</v>
      </c>
      <c r="G42" s="271">
        <f t="shared" si="10"/>
        <v>0.19719955738891101</v>
      </c>
      <c r="H42" s="43">
        <f t="shared" si="2"/>
        <v>20170.646523757961</v>
      </c>
      <c r="I42" s="43">
        <f t="shared" si="3"/>
        <v>25388.435637004393</v>
      </c>
      <c r="J42" s="43">
        <f t="shared" si="4"/>
        <v>1794.5159722390902</v>
      </c>
      <c r="K42" s="272">
        <f>SUM(H42:J42)</f>
        <v>47353.59813300144</v>
      </c>
      <c r="L42" s="330">
        <f t="shared" si="5"/>
        <v>25714.594399448266</v>
      </c>
      <c r="M42" s="335">
        <f>'E. Davis-SafetyAnalysis'!$H$142</f>
        <v>2.4009000000000003E-2</v>
      </c>
      <c r="N42" s="272">
        <f t="shared" si="6"/>
        <v>5224.358400000001</v>
      </c>
      <c r="O42" s="330">
        <f t="shared" si="7"/>
        <v>2837.002098045964</v>
      </c>
    </row>
    <row r="43" spans="2:15" x14ac:dyDescent="0.25">
      <c r="B43" s="202"/>
      <c r="C43" s="327">
        <f t="shared" si="12"/>
        <v>2043</v>
      </c>
      <c r="D43" s="329">
        <f>_xlfn.XLOOKUP(C43,'VHT-VMT Summary'!$D$24:$D$43,'VHT-VMT Summary'!$Q$24:$Q$43)+_xlfn.XLOOKUP(C43,'VHT-VMT Summary'!$D$24:$D$43,'VHT-VMT Summary'!$R$24:$R$43)</f>
        <v>109278.17219027733</v>
      </c>
      <c r="E43" s="270">
        <f t="shared" si="8"/>
        <v>1.4533996901306887E-3</v>
      </c>
      <c r="F43" s="271">
        <f t="shared" si="9"/>
        <v>8.1958629142708003E-2</v>
      </c>
      <c r="G43" s="271">
        <f t="shared" si="10"/>
        <v>0.19925490328575973</v>
      </c>
      <c r="H43" s="43">
        <f t="shared" si="2"/>
        <v>20380.878514733635</v>
      </c>
      <c r="I43" s="43">
        <f t="shared" si="3"/>
        <v>25653.050921667604</v>
      </c>
      <c r="J43" s="43">
        <f t="shared" si="4"/>
        <v>1813.2196199004136</v>
      </c>
      <c r="K43" s="272">
        <f>SUM(H43:J43)</f>
        <v>47847.149056301649</v>
      </c>
      <c r="L43" s="330">
        <f t="shared" si="5"/>
        <v>25201.366759686662</v>
      </c>
      <c r="M43" s="335">
        <f>'E. Davis-SafetyAnalysis'!$H$142</f>
        <v>2.4009000000000003E-2</v>
      </c>
      <c r="N43" s="272">
        <f t="shared" si="6"/>
        <v>5224.358400000001</v>
      </c>
      <c r="O43" s="330">
        <f t="shared" si="7"/>
        <v>2751.699416145455</v>
      </c>
    </row>
    <row r="44" spans="2:15" x14ac:dyDescent="0.25">
      <c r="B44" s="202"/>
      <c r="C44" s="327">
        <f t="shared" si="12"/>
        <v>2044</v>
      </c>
      <c r="D44" s="329">
        <f>_xlfn.XLOOKUP(C44,'VHT-VMT Summary'!$D$24:$D$43,'VHT-VMT Summary'!$Q$24:$Q$43)+_xlfn.XLOOKUP(C44,'VHT-VMT Summary'!$D$24:$D$43,'VHT-VMT Summary'!$R$24:$R$43)</f>
        <v>110417.1425094828</v>
      </c>
      <c r="E44" s="270">
        <f t="shared" si="8"/>
        <v>1.4685479953761213E-3</v>
      </c>
      <c r="F44" s="271">
        <f t="shared" si="9"/>
        <v>8.2812856882112096E-2</v>
      </c>
      <c r="G44" s="271">
        <f t="shared" si="10"/>
        <v>0.20133167137448171</v>
      </c>
      <c r="H44" s="43">
        <f t="shared" si="2"/>
        <v>20593.301684359812</v>
      </c>
      <c r="I44" s="43">
        <f t="shared" si="3"/>
        <v>25920.424204101088</v>
      </c>
      <c r="J44" s="43">
        <f t="shared" si="4"/>
        <v>1832.1182095077836</v>
      </c>
      <c r="K44" s="272">
        <f t="shared" ref="K44:K47" si="13">SUM(H44:J44)</f>
        <v>48345.844097968686</v>
      </c>
      <c r="L44" s="330">
        <f t="shared" si="5"/>
        <v>24698.382431801718</v>
      </c>
      <c r="M44" s="335">
        <f>'E. Davis-SafetyAnalysis'!$H$142</f>
        <v>2.4009000000000003E-2</v>
      </c>
      <c r="N44" s="272">
        <f t="shared" si="6"/>
        <v>5224.358400000001</v>
      </c>
      <c r="O44" s="330">
        <f t="shared" si="7"/>
        <v>2668.9616063486474</v>
      </c>
    </row>
    <row r="45" spans="2:15" x14ac:dyDescent="0.25">
      <c r="B45" s="202"/>
      <c r="C45" s="327">
        <f t="shared" si="12"/>
        <v>2045</v>
      </c>
      <c r="D45" s="329">
        <f>_xlfn.XLOOKUP(C45,'VHT-VMT Summary'!$D$24:$D$43,'VHT-VMT Summary'!$Q$24:$Q$43)+_xlfn.XLOOKUP(C45,'VHT-VMT Summary'!$D$24:$D$43,'VHT-VMT Summary'!$R$24:$R$43)</f>
        <v>111567.98394038447</v>
      </c>
      <c r="E45" s="270">
        <f t="shared" si="8"/>
        <v>1.4838541864071134E-3</v>
      </c>
      <c r="F45" s="271">
        <f t="shared" si="9"/>
        <v>8.3675987955288356E-2</v>
      </c>
      <c r="G45" s="271">
        <f t="shared" si="10"/>
        <v>0.20343008493151199</v>
      </c>
      <c r="H45" s="43">
        <f t="shared" si="2"/>
        <v>20807.938870568312</v>
      </c>
      <c r="I45" s="43">
        <f t="shared" si="3"/>
        <v>26190.584230005254</v>
      </c>
      <c r="J45" s="43">
        <f t="shared" si="4"/>
        <v>1851.2137728767591</v>
      </c>
      <c r="K45" s="272">
        <f t="shared" si="13"/>
        <v>48849.736873450325</v>
      </c>
      <c r="L45" s="330">
        <f t="shared" si="5"/>
        <v>24205.436973495165</v>
      </c>
      <c r="M45" s="335">
        <f>'E. Davis-SafetyAnalysis'!$H$142</f>
        <v>2.4009000000000003E-2</v>
      </c>
      <c r="N45" s="272">
        <f t="shared" si="6"/>
        <v>5224.358400000001</v>
      </c>
      <c r="O45" s="330">
        <f t="shared" si="7"/>
        <v>2588.7115483498033</v>
      </c>
    </row>
    <row r="46" spans="2:15" x14ac:dyDescent="0.25">
      <c r="B46" s="202"/>
      <c r="C46" s="327">
        <f t="shared" si="12"/>
        <v>2046</v>
      </c>
      <c r="D46" s="329">
        <f>_xlfn.XLOOKUP(C46,'VHT-VMT Summary'!$D$24:$D$43,'VHT-VMT Summary'!$Q$24:$Q$43)+_xlfn.XLOOKUP(C46,'VHT-VMT Summary'!$D$24:$D$43,'VHT-VMT Summary'!$R$24:$R$43)</f>
        <v>112730.82021166128</v>
      </c>
      <c r="E46" s="270">
        <f t="shared" si="8"/>
        <v>1.4993199088150951E-3</v>
      </c>
      <c r="F46" s="271">
        <f t="shared" si="9"/>
        <v>8.4548115158745954E-2</v>
      </c>
      <c r="G46" s="271">
        <f t="shared" si="10"/>
        <v>0.20555036956042202</v>
      </c>
      <c r="H46" s="43">
        <f t="shared" si="2"/>
        <v>21024.813149323196</v>
      </c>
      <c r="I46" s="43">
        <f t="shared" si="3"/>
        <v>26463.560044687485</v>
      </c>
      <c r="J46" s="43">
        <f t="shared" si="4"/>
        <v>1870.5083629998405</v>
      </c>
      <c r="K46" s="272">
        <f t="shared" si="13"/>
        <v>49358.881557010522</v>
      </c>
      <c r="L46" s="330">
        <f t="shared" si="5"/>
        <v>23722.330022853483</v>
      </c>
      <c r="M46" s="335">
        <f>'E. Davis-SafetyAnalysis'!$H$142</f>
        <v>2.4009000000000003E-2</v>
      </c>
      <c r="N46" s="272">
        <f t="shared" si="6"/>
        <v>5224.358400000001</v>
      </c>
      <c r="O46" s="330">
        <f t="shared" si="7"/>
        <v>2510.8744406884612</v>
      </c>
    </row>
    <row r="47" spans="2:15" x14ac:dyDescent="0.25">
      <c r="B47" s="202"/>
      <c r="C47" s="327">
        <f t="shared" si="12"/>
        <v>2047</v>
      </c>
      <c r="D47" s="329">
        <f>_xlfn.XLOOKUP(C47,'VHT-VMT Summary'!$D$24:$D$43,'VHT-VMT Summary'!$Q$24:$Q$43)+_xlfn.XLOOKUP(C47,'VHT-VMT Summary'!$D$24:$D$43,'VHT-VMT Summary'!$R$24:$R$43)</f>
        <v>113905.77634157537</v>
      </c>
      <c r="E47" s="270">
        <f t="shared" si="8"/>
        <v>1.5149468253429525E-3</v>
      </c>
      <c r="F47" s="271">
        <f t="shared" si="9"/>
        <v>8.5429332256181531E-2</v>
      </c>
      <c r="G47" s="271">
        <f t="shared" si="10"/>
        <v>0.20769275321617531</v>
      </c>
      <c r="H47" s="43">
        <f t="shared" si="2"/>
        <v>21243.947837101688</v>
      </c>
      <c r="I47" s="43">
        <f t="shared" si="3"/>
        <v>26739.38099618482</v>
      </c>
      <c r="J47" s="43">
        <f t="shared" si="4"/>
        <v>1890.0040542671952</v>
      </c>
      <c r="K47" s="272">
        <f t="shared" si="13"/>
        <v>49873.332887553697</v>
      </c>
      <c r="L47" s="330">
        <f t="shared" si="5"/>
        <v>23248.865216909046</v>
      </c>
      <c r="M47" s="335">
        <f>'E. Davis-SafetyAnalysis'!$H$142</f>
        <v>2.4009000000000003E-2</v>
      </c>
      <c r="N47" s="272">
        <f t="shared" si="6"/>
        <v>5224.358400000001</v>
      </c>
      <c r="O47" s="330">
        <f t="shared" si="7"/>
        <v>2435.3777310266355</v>
      </c>
    </row>
    <row r="48" spans="2:15" ht="15.75" thickBot="1" x14ac:dyDescent="0.3">
      <c r="B48" s="203"/>
      <c r="C48" s="328" t="s">
        <v>37</v>
      </c>
      <c r="D48" s="331"/>
      <c r="E48" s="506">
        <f>SUM(E28:E47)</f>
        <v>2.7505786871833936E-2</v>
      </c>
      <c r="F48" s="506">
        <f t="shared" ref="F48:G48" si="14">SUM(F28:F47)</f>
        <v>1.5510782070583042</v>
      </c>
      <c r="G48" s="506">
        <f t="shared" si="14"/>
        <v>3.7709261534610445</v>
      </c>
      <c r="H48" s="333">
        <f t="shared" ref="H48" si="15">SUM(H28:H47)</f>
        <v>385710.89872504008</v>
      </c>
      <c r="I48" s="333">
        <f t="shared" ref="I48" si="16">SUM(I28:I47)</f>
        <v>485487.4788092493</v>
      </c>
      <c r="J48" s="333">
        <f t="shared" ref="J48:K48" si="17">SUM(J28:J47)</f>
        <v>34315.427996495499</v>
      </c>
      <c r="K48" s="333">
        <f t="shared" si="17"/>
        <v>905513.805530785</v>
      </c>
      <c r="L48" s="334">
        <f>SUM(L28:L47)</f>
        <v>566944.33016698272</v>
      </c>
      <c r="M48" s="507">
        <f>SUM(M28:M47)</f>
        <v>0.48018000000000005</v>
      </c>
      <c r="N48" s="508">
        <f>SUM(N28:N47)</f>
        <v>104487.16799999998</v>
      </c>
      <c r="O48" s="334">
        <f>SUM(O28:O47)</f>
        <v>66109.24845756506</v>
      </c>
    </row>
    <row r="50" spans="2:14" x14ac:dyDescent="0.25">
      <c r="N50" s="47">
        <f>N48+K48</f>
        <v>1010000.9735307849</v>
      </c>
    </row>
    <row r="51" spans="2:14" x14ac:dyDescent="0.25">
      <c r="E51" s="47"/>
      <c r="F51" s="47"/>
      <c r="G51" s="47"/>
      <c r="H51" s="47"/>
      <c r="I51" s="192"/>
    </row>
    <row r="52" spans="2:14" x14ac:dyDescent="0.25">
      <c r="B52" s="204"/>
    </row>
    <row r="53" spans="2:14" x14ac:dyDescent="0.25">
      <c r="B53" s="204"/>
      <c r="D53" s="644" t="s">
        <v>170</v>
      </c>
      <c r="E53" s="644"/>
      <c r="F53" s="644"/>
      <c r="G53" s="644"/>
      <c r="H53" s="644"/>
      <c r="I53" s="644"/>
      <c r="J53" s="644"/>
      <c r="K53" s="644"/>
      <c r="L53" s="644"/>
    </row>
    <row r="54" spans="2:14" ht="14.45" customHeight="1" x14ac:dyDescent="0.25">
      <c r="B54" s="204"/>
      <c r="C54" t="s">
        <v>559</v>
      </c>
      <c r="D54" s="707" t="s">
        <v>425</v>
      </c>
      <c r="E54" s="708"/>
      <c r="F54" s="708"/>
      <c r="G54" s="708"/>
      <c r="H54" s="708"/>
      <c r="I54" s="708"/>
      <c r="J54" s="708"/>
      <c r="K54" s="708"/>
      <c r="L54" s="709"/>
    </row>
    <row r="55" spans="2:14" ht="15" customHeight="1" x14ac:dyDescent="0.25">
      <c r="B55" s="204"/>
      <c r="C55" s="710" t="s">
        <v>31</v>
      </c>
      <c r="D55" s="712" t="s">
        <v>250</v>
      </c>
      <c r="E55" s="714" t="s">
        <v>661</v>
      </c>
      <c r="F55" s="714" t="s">
        <v>662</v>
      </c>
      <c r="G55" s="714" t="s">
        <v>251</v>
      </c>
      <c r="H55" s="716" t="s">
        <v>252</v>
      </c>
      <c r="I55" s="717"/>
      <c r="J55" s="717"/>
      <c r="K55" s="718"/>
      <c r="L55" s="719" t="s">
        <v>254</v>
      </c>
    </row>
    <row r="56" spans="2:14" x14ac:dyDescent="0.25">
      <c r="B56" s="204"/>
      <c r="C56" s="711"/>
      <c r="D56" s="713"/>
      <c r="E56" s="715"/>
      <c r="F56" s="715"/>
      <c r="G56" s="715"/>
      <c r="H56" s="399" t="s">
        <v>663</v>
      </c>
      <c r="I56" s="399" t="s">
        <v>664</v>
      </c>
      <c r="J56" s="399" t="s">
        <v>253</v>
      </c>
      <c r="K56" s="399" t="s">
        <v>36</v>
      </c>
      <c r="L56" s="719"/>
    </row>
    <row r="57" spans="2:14" x14ac:dyDescent="0.25">
      <c r="B57" s="204"/>
      <c r="C57" s="327">
        <f>C28</f>
        <v>2028</v>
      </c>
      <c r="D57" s="329">
        <f>_xlfn.XLOOKUP(C57,'VHT-VMT Summary'!$D$24:$D$43,'VHT-VMT Summary'!$X$24:$X$43)+ _xlfn.XLOOKUP(C57,'VHT-VMT Summary'!$D$24:$D$43,'VHT-VMT Summary'!$Y$24:$Y$43)</f>
        <v>697943.89013471815</v>
      </c>
      <c r="E57" s="270">
        <f>D57/100000000*$D$14</f>
        <v>9.2826537387917518E-3</v>
      </c>
      <c r="F57" s="271">
        <f>D57/100000000*$D$15</f>
        <v>0.52345791760103866</v>
      </c>
      <c r="G57" s="271">
        <f>SUM(E57:F57)*$I$17/(1-$I$17)</f>
        <v>1.2726122659292922</v>
      </c>
      <c r="H57" s="43">
        <f t="shared" ref="H57:H76" si="18">E57*$C$5</f>
        <v>130169.72511370285</v>
      </c>
      <c r="I57" s="43">
        <f t="shared" ref="I57:I76" si="19">F57*$C$6</f>
        <v>163842.32820912509</v>
      </c>
      <c r="J57" s="43">
        <f t="shared" ref="J57:J76" si="20">G57*$C$7</f>
        <v>11580.771619956558</v>
      </c>
      <c r="K57" s="272">
        <f>SUM(H57:J57)</f>
        <v>305592.82494278444</v>
      </c>
      <c r="L57" s="330">
        <f t="shared" ref="L57:L76" si="21">K57/(1+$C$4)^(C57-$C$3)</f>
        <v>254443.38316024662</v>
      </c>
    </row>
    <row r="58" spans="2:14" x14ac:dyDescent="0.25">
      <c r="B58" s="204"/>
      <c r="C58" s="327">
        <f>C57+1</f>
        <v>2029</v>
      </c>
      <c r="D58" s="329">
        <f>_xlfn.XLOOKUP(C58,'VHT-VMT Summary'!$D$24:$D$43,'VHT-VMT Summary'!$X$24:$X$43)+ _xlfn.XLOOKUP(C58,'VHT-VMT Summary'!$D$24:$D$43,'VHT-VMT Summary'!$Y$24:$Y$43)</f>
        <v>711972.56232642569</v>
      </c>
      <c r="E58" s="270">
        <f t="shared" ref="E58:E76" si="22">D58/100000000*$D$14</f>
        <v>9.4692350789414622E-3</v>
      </c>
      <c r="F58" s="271">
        <f t="shared" ref="F58:F76" si="23">D58/100000000*$D$15</f>
        <v>0.53397942174481927</v>
      </c>
      <c r="G58" s="271">
        <f t="shared" ref="G58:G76" si="24">SUM(E58:F58)*$I$17/(1-$I$17)</f>
        <v>1.2981917724744705</v>
      </c>
      <c r="H58" s="43">
        <f t="shared" si="18"/>
        <v>132786.13658848824</v>
      </c>
      <c r="I58" s="43">
        <f t="shared" si="19"/>
        <v>167135.55900612843</v>
      </c>
      <c r="J58" s="43">
        <f t="shared" si="20"/>
        <v>11813.545129517681</v>
      </c>
      <c r="K58" s="272">
        <f t="shared" ref="K58:K70" si="25">SUM(H58:J58)</f>
        <v>311735.24072413438</v>
      </c>
      <c r="L58" s="330">
        <f t="shared" si="21"/>
        <v>251753.34157300444</v>
      </c>
    </row>
    <row r="59" spans="2:14" x14ac:dyDescent="0.25">
      <c r="B59" s="204"/>
      <c r="C59" s="327">
        <f t="shared" ref="C59:C76" si="26">C58+1</f>
        <v>2030</v>
      </c>
      <c r="D59" s="329">
        <f>_xlfn.XLOOKUP(C59,'VHT-VMT Summary'!$D$24:$D$43,'VHT-VMT Summary'!$X$24:$X$43)+ _xlfn.XLOOKUP(C59,'VHT-VMT Summary'!$D$24:$D$43,'VHT-VMT Summary'!$Y$24:$Y$43)</f>
        <v>726283.21082918684</v>
      </c>
      <c r="E59" s="270">
        <f t="shared" si="22"/>
        <v>9.6595667040281843E-3</v>
      </c>
      <c r="F59" s="271">
        <f t="shared" si="23"/>
        <v>0.54471240812189015</v>
      </c>
      <c r="G59" s="271">
        <f t="shared" si="24"/>
        <v>1.3242854271012072</v>
      </c>
      <c r="H59" s="43">
        <f t="shared" si="18"/>
        <v>135455.13793391682</v>
      </c>
      <c r="I59" s="43">
        <f t="shared" si="19"/>
        <v>170494.98374215161</v>
      </c>
      <c r="J59" s="43">
        <f t="shared" si="20"/>
        <v>12050.997386620986</v>
      </c>
      <c r="K59" s="272">
        <f t="shared" si="25"/>
        <v>318001.11906268937</v>
      </c>
      <c r="L59" s="330">
        <f t="shared" si="21"/>
        <v>249091.73980467676</v>
      </c>
    </row>
    <row r="60" spans="2:14" x14ac:dyDescent="0.25">
      <c r="B60" s="204"/>
      <c r="C60" s="327">
        <f t="shared" si="26"/>
        <v>2031</v>
      </c>
      <c r="D60" s="329">
        <f>_xlfn.XLOOKUP(C60,'VHT-VMT Summary'!$D$24:$D$43,'VHT-VMT Summary'!$X$24:$X$43)+ _xlfn.XLOOKUP(C60,'VHT-VMT Summary'!$D$24:$D$43,'VHT-VMT Summary'!$Y$24:$Y$43)</f>
        <v>740881.50336685369</v>
      </c>
      <c r="E60" s="270">
        <f t="shared" si="22"/>
        <v>9.8537239947791549E-3</v>
      </c>
      <c r="F60" s="271">
        <f t="shared" si="23"/>
        <v>0.5556611275251403</v>
      </c>
      <c r="G60" s="271">
        <f t="shared" si="24"/>
        <v>1.3509035641859419</v>
      </c>
      <c r="H60" s="43">
        <f t="shared" si="18"/>
        <v>138177.78620638861</v>
      </c>
      <c r="I60" s="43">
        <f t="shared" si="19"/>
        <v>173921.9329153689</v>
      </c>
      <c r="J60" s="43">
        <f t="shared" si="20"/>
        <v>12293.222434092071</v>
      </c>
      <c r="K60" s="272">
        <f t="shared" si="25"/>
        <v>324392.94155584963</v>
      </c>
      <c r="L60" s="330">
        <f t="shared" si="21"/>
        <v>246458.2771821057</v>
      </c>
    </row>
    <row r="61" spans="2:14" x14ac:dyDescent="0.25">
      <c r="B61" s="204"/>
      <c r="C61" s="327">
        <f t="shared" si="26"/>
        <v>2032</v>
      </c>
      <c r="D61" s="329">
        <f>_xlfn.XLOOKUP(C61,'VHT-VMT Summary'!$D$24:$D$43,'VHT-VMT Summary'!$X$24:$X$43)+ _xlfn.XLOOKUP(C61,'VHT-VMT Summary'!$D$24:$D$43,'VHT-VMT Summary'!$Y$24:$Y$43)</f>
        <v>755773.22158452752</v>
      </c>
      <c r="E61" s="270">
        <f t="shared" si="22"/>
        <v>1.0051783847074216E-2</v>
      </c>
      <c r="F61" s="271">
        <f t="shared" si="23"/>
        <v>0.56682991618839562</v>
      </c>
      <c r="G61" s="271">
        <f t="shared" si="24"/>
        <v>1.3780567258260792</v>
      </c>
      <c r="H61" s="43">
        <f t="shared" si="18"/>
        <v>140955.15970913702</v>
      </c>
      <c r="I61" s="43">
        <f t="shared" si="19"/>
        <v>177417.76376696784</v>
      </c>
      <c r="J61" s="43">
        <f t="shared" si="20"/>
        <v>12540.316205017321</v>
      </c>
      <c r="K61" s="272">
        <f t="shared" si="25"/>
        <v>330913.23968112218</v>
      </c>
      <c r="L61" s="330">
        <f t="shared" si="21"/>
        <v>243852.65621092726</v>
      </c>
    </row>
    <row r="62" spans="2:14" x14ac:dyDescent="0.25">
      <c r="B62" s="204"/>
      <c r="C62" s="327">
        <f t="shared" si="26"/>
        <v>2033</v>
      </c>
      <c r="D62" s="329">
        <f>_xlfn.XLOOKUP(C62,'VHT-VMT Summary'!$D$24:$D$43,'VHT-VMT Summary'!$X$24:$X$43)+ _xlfn.XLOOKUP(C62,'VHT-VMT Summary'!$D$24:$D$43,'VHT-VMT Summary'!$Y$24:$Y$43)</f>
        <v>770964.26333837642</v>
      </c>
      <c r="E62" s="270">
        <f t="shared" si="22"/>
        <v>1.0253824702400407E-2</v>
      </c>
      <c r="F62" s="271">
        <f t="shared" si="23"/>
        <v>0.57822319750378226</v>
      </c>
      <c r="G62" s="271">
        <f t="shared" si="24"/>
        <v>1.4057556660151833</v>
      </c>
      <c r="H62" s="43">
        <f t="shared" si="18"/>
        <v>143788.35841929066</v>
      </c>
      <c r="I62" s="43">
        <f t="shared" si="19"/>
        <v>180983.86081868384</v>
      </c>
      <c r="J62" s="43">
        <f t="shared" si="20"/>
        <v>12792.376560738168</v>
      </c>
      <c r="K62" s="272">
        <f t="shared" si="25"/>
        <v>337564.59579871269</v>
      </c>
      <c r="L62" s="330">
        <f t="shared" si="21"/>
        <v>241274.58254196594</v>
      </c>
    </row>
    <row r="63" spans="2:14" x14ac:dyDescent="0.25">
      <c r="B63" s="204"/>
      <c r="C63" s="327">
        <f t="shared" si="26"/>
        <v>2034</v>
      </c>
      <c r="D63" s="329">
        <f>_xlfn.XLOOKUP(C63,'VHT-VMT Summary'!$D$24:$D$43,'VHT-VMT Summary'!$X$24:$X$43)+ _xlfn.XLOOKUP(C63,'VHT-VMT Summary'!$D$24:$D$43,'VHT-VMT Summary'!$Y$24:$Y$43)</f>
        <v>786460.64503147779</v>
      </c>
      <c r="E63" s="270">
        <f t="shared" si="22"/>
        <v>1.0459926578918656E-2</v>
      </c>
      <c r="F63" s="271">
        <f t="shared" si="23"/>
        <v>0.58984548377360835</v>
      </c>
      <c r="G63" s="271">
        <f t="shared" si="24"/>
        <v>1.4340113549020888</v>
      </c>
      <c r="H63" s="43">
        <f t="shared" si="18"/>
        <v>146678.5044235184</v>
      </c>
      <c r="I63" s="43">
        <f t="shared" si="19"/>
        <v>184621.63642113941</v>
      </c>
      <c r="J63" s="43">
        <f t="shared" si="20"/>
        <v>13049.503329609008</v>
      </c>
      <c r="K63" s="272">
        <f t="shared" si="25"/>
        <v>344349.64417426678</v>
      </c>
      <c r="L63" s="330">
        <f t="shared" si="21"/>
        <v>238723.76493798196</v>
      </c>
    </row>
    <row r="64" spans="2:14" x14ac:dyDescent="0.25">
      <c r="B64" s="204"/>
      <c r="C64" s="327">
        <f t="shared" si="26"/>
        <v>2035</v>
      </c>
      <c r="D64" s="329">
        <f>_xlfn.XLOOKUP(C64,'VHT-VMT Summary'!$D$24:$D$43,'VHT-VMT Summary'!$X$24:$X$43)+ _xlfn.XLOOKUP(C64,'VHT-VMT Summary'!$D$24:$D$43,'VHT-VMT Summary'!$Y$24:$Y$43)</f>
        <v>802268.50399661053</v>
      </c>
      <c r="E64" s="270">
        <f t="shared" si="22"/>
        <v>1.0670171103154919E-2</v>
      </c>
      <c r="F64" s="271">
        <f t="shared" si="23"/>
        <v>0.60170137799745782</v>
      </c>
      <c r="G64" s="271">
        <f t="shared" si="24"/>
        <v>1.4628349831356207</v>
      </c>
      <c r="H64" s="43">
        <f t="shared" si="18"/>
        <v>149626.74236243113</v>
      </c>
      <c r="I64" s="43">
        <f t="shared" si="19"/>
        <v>188332.53131320429</v>
      </c>
      <c r="J64" s="43">
        <f t="shared" si="20"/>
        <v>13311.798346534148</v>
      </c>
      <c r="K64" s="272">
        <f t="shared" si="25"/>
        <v>351271.0720221696</v>
      </c>
      <c r="L64" s="330">
        <f t="shared" si="21"/>
        <v>236199.91524077154</v>
      </c>
    </row>
    <row r="65" spans="2:12" x14ac:dyDescent="0.25">
      <c r="B65" s="204"/>
      <c r="C65" s="327">
        <f t="shared" si="26"/>
        <v>2036</v>
      </c>
      <c r="D65" s="329">
        <f>_xlfn.XLOOKUP(C65,'VHT-VMT Summary'!$D$24:$D$43,'VHT-VMT Summary'!$X$24:$X$43)+ _xlfn.XLOOKUP(C65,'VHT-VMT Summary'!$D$24:$D$43,'VHT-VMT Summary'!$Y$24:$Y$43)</f>
        <v>818394.10092694242</v>
      </c>
      <c r="E65" s="270">
        <f t="shared" si="22"/>
        <v>1.0884641542328334E-2</v>
      </c>
      <c r="F65" s="271">
        <f t="shared" si="23"/>
        <v>0.61379557569520682</v>
      </c>
      <c r="G65" s="271">
        <f t="shared" si="24"/>
        <v>1.4922379662966467</v>
      </c>
      <c r="H65" s="43">
        <f t="shared" si="18"/>
        <v>152634.23988391599</v>
      </c>
      <c r="I65" s="43">
        <f t="shared" si="19"/>
        <v>192118.01519259973</v>
      </c>
      <c r="J65" s="43">
        <f t="shared" si="20"/>
        <v>13579.365493299485</v>
      </c>
      <c r="K65" s="272">
        <f t="shared" si="25"/>
        <v>358331.62056981522</v>
      </c>
      <c r="L65" s="330">
        <f t="shared" si="21"/>
        <v>233702.74833861407</v>
      </c>
    </row>
    <row r="66" spans="2:12" x14ac:dyDescent="0.25">
      <c r="B66" s="204"/>
      <c r="C66" s="327">
        <f t="shared" si="26"/>
        <v>2037</v>
      </c>
      <c r="D66" s="329">
        <f>_xlfn.XLOOKUP(C66,'VHT-VMT Summary'!$D$24:$D$43,'VHT-VMT Summary'!$X$24:$X$43)+ _xlfn.XLOOKUP(C66,'VHT-VMT Summary'!$D$24:$D$43,'VHT-VMT Summary'!$Y$24:$Y$43)</f>
        <v>834843.82235557353</v>
      </c>
      <c r="E66" s="270">
        <f t="shared" si="22"/>
        <v>1.110342283732913E-2</v>
      </c>
      <c r="F66" s="271">
        <f t="shared" si="23"/>
        <v>0.62613286676668023</v>
      </c>
      <c r="G66" s="271">
        <f t="shared" si="24"/>
        <v>1.5222319494192087</v>
      </c>
      <c r="H66" s="43">
        <f t="shared" si="18"/>
        <v>155702.18810558264</v>
      </c>
      <c r="I66" s="43">
        <f t="shared" si="19"/>
        <v>195979.58729797092</v>
      </c>
      <c r="J66" s="43">
        <f t="shared" si="20"/>
        <v>13852.3107397148</v>
      </c>
      <c r="K66" s="272">
        <f t="shared" si="25"/>
        <v>365534.08614326839</v>
      </c>
      <c r="L66" s="330">
        <f t="shared" si="21"/>
        <v>231231.98213406414</v>
      </c>
    </row>
    <row r="67" spans="2:12" x14ac:dyDescent="0.25">
      <c r="B67" s="204"/>
      <c r="C67" s="327">
        <f t="shared" si="26"/>
        <v>2038</v>
      </c>
      <c r="D67" s="329">
        <f>_xlfn.XLOOKUP(C67,'VHT-VMT Summary'!$D$24:$D$43,'VHT-VMT Summary'!$X$24:$X$43)+ _xlfn.XLOOKUP(C67,'VHT-VMT Summary'!$D$24:$D$43,'VHT-VMT Summary'!$Y$24:$Y$43)</f>
        <v>851624.18318492104</v>
      </c>
      <c r="E67" s="270">
        <f t="shared" si="22"/>
        <v>1.132660163635945E-2</v>
      </c>
      <c r="F67" s="271">
        <f t="shared" si="23"/>
        <v>0.63871813738869077</v>
      </c>
      <c r="G67" s="271">
        <f t="shared" si="24"/>
        <v>1.5528288116025355</v>
      </c>
      <c r="H67" s="43">
        <f t="shared" si="18"/>
        <v>158831.80208650493</v>
      </c>
      <c r="I67" s="43">
        <f t="shared" si="19"/>
        <v>199918.77700266021</v>
      </c>
      <c r="J67" s="43">
        <f t="shared" si="20"/>
        <v>14130.742185583073</v>
      </c>
      <c r="K67" s="272">
        <f t="shared" si="25"/>
        <v>372881.32127474819</v>
      </c>
      <c r="L67" s="330">
        <f t="shared" si="21"/>
        <v>228787.33751208428</v>
      </c>
    </row>
    <row r="68" spans="2:12" x14ac:dyDescent="0.25">
      <c r="B68" s="204"/>
      <c r="C68" s="327">
        <f t="shared" si="26"/>
        <v>2039</v>
      </c>
      <c r="D68" s="329">
        <f>_xlfn.XLOOKUP(C68,'VHT-VMT Summary'!$D$24:$D$43,'VHT-VMT Summary'!$X$24:$X$43)+ _xlfn.XLOOKUP(C68,'VHT-VMT Summary'!$D$24:$D$43,'VHT-VMT Summary'!$Y$24:$Y$43)</f>
        <v>868741.82926693792</v>
      </c>
      <c r="E68" s="270">
        <f t="shared" si="22"/>
        <v>1.1554266329250275E-2</v>
      </c>
      <c r="F68" s="271">
        <f t="shared" si="23"/>
        <v>0.65155637195020344</v>
      </c>
      <c r="G68" s="271">
        <f t="shared" si="24"/>
        <v>1.5840406707157462</v>
      </c>
      <c r="H68" s="43">
        <f t="shared" si="18"/>
        <v>162024.32130844367</v>
      </c>
      <c r="I68" s="43">
        <f t="shared" si="19"/>
        <v>203937.14442041368</v>
      </c>
      <c r="J68" s="43">
        <f t="shared" si="20"/>
        <v>14414.77010351329</v>
      </c>
      <c r="K68" s="272">
        <f t="shared" si="25"/>
        <v>380376.23583237058</v>
      </c>
      <c r="L68" s="330">
        <f t="shared" si="21"/>
        <v>226368.53830851326</v>
      </c>
    </row>
    <row r="69" spans="2:12" x14ac:dyDescent="0.25">
      <c r="B69" s="204"/>
      <c r="C69" s="327">
        <f t="shared" si="26"/>
        <v>2040</v>
      </c>
      <c r="D69" s="329">
        <f>_xlfn.XLOOKUP(C69,'VHT-VMT Summary'!$D$24:$D$43,'VHT-VMT Summary'!$X$24:$X$43)+ _xlfn.XLOOKUP(C69,'VHT-VMT Summary'!$D$24:$D$43,'VHT-VMT Summary'!$Y$24:$Y$43)</f>
        <v>886203.54003520345</v>
      </c>
      <c r="E69" s="270">
        <f t="shared" si="22"/>
        <v>1.1786507082468207E-2</v>
      </c>
      <c r="F69" s="271">
        <f t="shared" si="23"/>
        <v>0.66465265502640269</v>
      </c>
      <c r="G69" s="271">
        <f t="shared" si="24"/>
        <v>1.6158798881971332</v>
      </c>
      <c r="H69" s="43">
        <f t="shared" si="18"/>
        <v>165281.01016674342</v>
      </c>
      <c r="I69" s="43">
        <f t="shared" si="19"/>
        <v>208036.28102326405</v>
      </c>
      <c r="J69" s="43">
        <f t="shared" si="20"/>
        <v>14704.506982593912</v>
      </c>
      <c r="K69" s="272">
        <f t="shared" si="25"/>
        <v>388021.79817260138</v>
      </c>
      <c r="L69" s="330">
        <f t="shared" si="21"/>
        <v>223975.31127886951</v>
      </c>
    </row>
    <row r="70" spans="2:12" x14ac:dyDescent="0.25">
      <c r="B70" s="204"/>
      <c r="C70" s="327">
        <f t="shared" si="26"/>
        <v>2041</v>
      </c>
      <c r="D70" s="329">
        <f>_xlfn.XLOOKUP(C70,'VHT-VMT Summary'!$D$24:$D$43,'VHT-VMT Summary'!$X$24:$X$43)+ _xlfn.XLOOKUP(C70,'VHT-VMT Summary'!$D$24:$D$43,'VHT-VMT Summary'!$Y$24:$Y$43)</f>
        <v>904016.23118991067</v>
      </c>
      <c r="E70" s="270">
        <f t="shared" si="22"/>
        <v>1.2023415874825812E-2</v>
      </c>
      <c r="F70" s="271">
        <f t="shared" si="23"/>
        <v>0.67801217339243303</v>
      </c>
      <c r="G70" s="271">
        <f t="shared" si="24"/>
        <v>1.6483590739498948</v>
      </c>
      <c r="H70" s="43">
        <f t="shared" si="18"/>
        <v>168603.15847109488</v>
      </c>
      <c r="I70" s="43">
        <f t="shared" si="19"/>
        <v>212217.81027183155</v>
      </c>
      <c r="J70" s="43">
        <f t="shared" si="20"/>
        <v>15000.067572944043</v>
      </c>
      <c r="K70" s="272">
        <f t="shared" si="25"/>
        <v>395821.03631587047</v>
      </c>
      <c r="L70" s="330">
        <f t="shared" si="21"/>
        <v>221607.38606748276</v>
      </c>
    </row>
    <row r="71" spans="2:12" x14ac:dyDescent="0.25">
      <c r="B71" s="204"/>
      <c r="C71" s="327">
        <f t="shared" si="26"/>
        <v>2042</v>
      </c>
      <c r="D71" s="329">
        <f>_xlfn.XLOOKUP(C71,'VHT-VMT Summary'!$D$24:$D$43,'VHT-VMT Summary'!$X$24:$X$43)+ _xlfn.XLOOKUP(C71,'VHT-VMT Summary'!$D$24:$D$43,'VHT-VMT Summary'!$Y$24:$Y$43)</f>
        <v>922186.95743682794</v>
      </c>
      <c r="E71" s="270">
        <f t="shared" si="22"/>
        <v>1.2265086533909812E-2</v>
      </c>
      <c r="F71" s="271">
        <f t="shared" si="23"/>
        <v>0.69164021807762099</v>
      </c>
      <c r="G71" s="271">
        <f t="shared" si="24"/>
        <v>1.6814910913362877</v>
      </c>
      <c r="H71" s="43">
        <f t="shared" si="18"/>
        <v>171992.08195636389</v>
      </c>
      <c r="I71" s="43">
        <f t="shared" si="19"/>
        <v>216483.38825829537</v>
      </c>
      <c r="J71" s="43">
        <f t="shared" si="20"/>
        <v>15301.568931160218</v>
      </c>
      <c r="K71" s="272">
        <f>SUM(H71:J71)</f>
        <v>403777.03914581944</v>
      </c>
      <c r="L71" s="330">
        <f t="shared" si="21"/>
        <v>219264.49517695355</v>
      </c>
    </row>
    <row r="72" spans="2:12" x14ac:dyDescent="0.25">
      <c r="B72" s="204"/>
      <c r="C72" s="327">
        <f t="shared" si="26"/>
        <v>2043</v>
      </c>
      <c r="D72" s="329">
        <f>_xlfn.XLOOKUP(C72,'VHT-VMT Summary'!$D$24:$D$43,'VHT-VMT Summary'!$X$24:$X$43)+ _xlfn.XLOOKUP(C72,'VHT-VMT Summary'!$D$24:$D$43,'VHT-VMT Summary'!$Y$24:$Y$43)</f>
        <v>940722.91528130847</v>
      </c>
      <c r="E72" s="270">
        <f t="shared" si="22"/>
        <v>1.2511614773241404E-2</v>
      </c>
      <c r="F72" s="271">
        <f t="shared" si="23"/>
        <v>0.70554218646098132</v>
      </c>
      <c r="G72" s="271">
        <f t="shared" si="24"/>
        <v>1.7152890622721473</v>
      </c>
      <c r="H72" s="43">
        <f t="shared" si="18"/>
        <v>175449.12280368689</v>
      </c>
      <c r="I72" s="43">
        <f t="shared" si="19"/>
        <v>220834.70436228716</v>
      </c>
      <c r="J72" s="43">
        <f t="shared" si="20"/>
        <v>15609.130466676541</v>
      </c>
      <c r="K72" s="272">
        <f>SUM(H72:J72)</f>
        <v>411892.95763265062</v>
      </c>
      <c r="L72" s="330">
        <f t="shared" si="21"/>
        <v>216946.37393793449</v>
      </c>
    </row>
    <row r="73" spans="2:12" x14ac:dyDescent="0.25">
      <c r="B73" s="204"/>
      <c r="C73" s="327">
        <f t="shared" si="26"/>
        <v>2044</v>
      </c>
      <c r="D73" s="329">
        <f>_xlfn.XLOOKUP(C73,'VHT-VMT Summary'!$D$24:$D$43,'VHT-VMT Summary'!$X$24:$X$43)+ _xlfn.XLOOKUP(C73,'VHT-VMT Summary'!$D$24:$D$43,'VHT-VMT Summary'!$Y$24:$Y$43)</f>
        <v>959631.44587846263</v>
      </c>
      <c r="E73" s="270">
        <f t="shared" si="22"/>
        <v>1.2763098230183553E-2</v>
      </c>
      <c r="F73" s="271">
        <f t="shared" si="23"/>
        <v>0.71972358440884698</v>
      </c>
      <c r="G73" s="271">
        <f t="shared" si="24"/>
        <v>1.7497663724238175</v>
      </c>
      <c r="H73" s="43">
        <f t="shared" si="18"/>
        <v>178975.65017204094</v>
      </c>
      <c r="I73" s="43">
        <f t="shared" si="19"/>
        <v>225273.48191996911</v>
      </c>
      <c r="J73" s="43">
        <f t="shared" si="20"/>
        <v>15922.873989056739</v>
      </c>
      <c r="K73" s="272">
        <f t="shared" ref="K73:K76" si="27">SUM(H73:J73)</f>
        <v>420172.00608106679</v>
      </c>
      <c r="L73" s="330">
        <f t="shared" si="21"/>
        <v>214652.76047923078</v>
      </c>
    </row>
    <row r="74" spans="2:12" x14ac:dyDescent="0.25">
      <c r="B74" s="204"/>
      <c r="C74" s="327">
        <f t="shared" si="26"/>
        <v>2045</v>
      </c>
      <c r="D74" s="329">
        <f>_xlfn.XLOOKUP(C74,'VHT-VMT Summary'!$D$24:$D$43,'VHT-VMT Summary'!$X$24:$X$43)+ _xlfn.XLOOKUP(C74,'VHT-VMT Summary'!$D$24:$D$43,'VHT-VMT Summary'!$Y$24:$Y$43)</f>
        <v>978920.03794061963</v>
      </c>
      <c r="E74" s="270">
        <f t="shared" si="22"/>
        <v>1.3019636504610244E-2</v>
      </c>
      <c r="F74" s="271">
        <f t="shared" si="23"/>
        <v>0.73419002845546477</v>
      </c>
      <c r="G74" s="271">
        <f t="shared" si="24"/>
        <v>1.784936676509536</v>
      </c>
      <c r="H74" s="43">
        <f t="shared" si="18"/>
        <v>182573.06074049897</v>
      </c>
      <c r="I74" s="43">
        <f t="shared" si="19"/>
        <v>229801.47890656049</v>
      </c>
      <c r="J74" s="43">
        <f t="shared" si="20"/>
        <v>16242.923756236778</v>
      </c>
      <c r="K74" s="272">
        <f t="shared" si="27"/>
        <v>428617.46340329625</v>
      </c>
      <c r="L74" s="330">
        <f t="shared" si="21"/>
        <v>212383.39569821855</v>
      </c>
    </row>
    <row r="75" spans="2:12" x14ac:dyDescent="0.25">
      <c r="C75" s="327">
        <f t="shared" si="26"/>
        <v>2046</v>
      </c>
      <c r="D75" s="329">
        <f>_xlfn.XLOOKUP(C75,'VHT-VMT Summary'!$D$24:$D$43,'VHT-VMT Summary'!$X$24:$X$43)+ _xlfn.XLOOKUP(C75,'VHT-VMT Summary'!$D$24:$D$43,'VHT-VMT Summary'!$Y$24:$Y$43)</f>
        <v>998596.33070322662</v>
      </c>
      <c r="E75" s="270">
        <f t="shared" si="22"/>
        <v>1.3281331198352914E-2</v>
      </c>
      <c r="F75" s="271">
        <f t="shared" si="23"/>
        <v>0.74894724802741997</v>
      </c>
      <c r="G75" s="271">
        <f t="shared" si="24"/>
        <v>1.8208139037073787</v>
      </c>
      <c r="H75" s="43">
        <f t="shared" si="18"/>
        <v>186242.77926138308</v>
      </c>
      <c r="I75" s="43">
        <f t="shared" si="19"/>
        <v>234420.48863258245</v>
      </c>
      <c r="J75" s="43">
        <f t="shared" si="20"/>
        <v>16569.406523737147</v>
      </c>
      <c r="K75" s="272">
        <f t="shared" si="27"/>
        <v>437232.67441770266</v>
      </c>
      <c r="L75" s="330">
        <f t="shared" si="21"/>
        <v>210138.02323157407</v>
      </c>
    </row>
    <row r="76" spans="2:12" x14ac:dyDescent="0.25">
      <c r="C76" s="327">
        <f t="shared" si="26"/>
        <v>2047</v>
      </c>
      <c r="D76" s="329">
        <f>_xlfn.XLOOKUP(C76,'VHT-VMT Summary'!$D$24:$D$43,'VHT-VMT Summary'!$X$24:$X$43)+ _xlfn.XLOOKUP(C76,'VHT-VMT Summary'!$D$24:$D$43,'VHT-VMT Summary'!$Y$24:$Y$43)</f>
        <v>1018668.1169503613</v>
      </c>
      <c r="E76" s="270">
        <f t="shared" si="22"/>
        <v>1.3548285955439806E-2</v>
      </c>
      <c r="F76" s="271">
        <f t="shared" si="23"/>
        <v>0.76400108771277087</v>
      </c>
      <c r="G76" s="271">
        <f t="shared" si="24"/>
        <v>1.8574122631718963</v>
      </c>
      <c r="H76" s="43">
        <f t="shared" si="18"/>
        <v>189986.25912453685</v>
      </c>
      <c r="I76" s="43">
        <f t="shared" si="19"/>
        <v>239132.34045409728</v>
      </c>
      <c r="J76" s="43">
        <f t="shared" si="20"/>
        <v>16902.451594864258</v>
      </c>
      <c r="K76" s="272">
        <f t="shared" si="27"/>
        <v>446021.05117349839</v>
      </c>
      <c r="L76" s="330">
        <f t="shared" si="21"/>
        <v>207916.38942631296</v>
      </c>
    </row>
    <row r="77" spans="2:12" ht="15.75" thickBot="1" x14ac:dyDescent="0.3">
      <c r="C77" s="328" t="s">
        <v>37</v>
      </c>
      <c r="D77" s="331"/>
      <c r="E77" s="332">
        <f>SUM(E57:E76)</f>
        <v>0.22576879424638768</v>
      </c>
      <c r="F77" s="332">
        <f t="shared" ref="F77" si="28">SUM(F57:F76)</f>
        <v>12.731322983818854</v>
      </c>
      <c r="G77" s="332">
        <f>SUM(G57:G76)</f>
        <v>30.951939489172108</v>
      </c>
      <c r="H77" s="333">
        <f>SUM(H57:H76)</f>
        <v>3165933.2248376692</v>
      </c>
      <c r="I77" s="333">
        <f t="shared" ref="I77:K77" si="29">SUM(I57:I76)</f>
        <v>3984904.093935302</v>
      </c>
      <c r="J77" s="333">
        <f t="shared" si="29"/>
        <v>281662.64935146621</v>
      </c>
      <c r="K77" s="333">
        <f t="shared" si="29"/>
        <v>7432499.9681244381</v>
      </c>
      <c r="L77" s="334">
        <f>SUM(L57:L76)</f>
        <v>4608772.4022415336</v>
      </c>
    </row>
  </sheetData>
  <mergeCells count="22">
    <mergeCell ref="D54:L54"/>
    <mergeCell ref="C55:C56"/>
    <mergeCell ref="D55:D56"/>
    <mergeCell ref="E55:E56"/>
    <mergeCell ref="F55:F56"/>
    <mergeCell ref="G55:G56"/>
    <mergeCell ref="H55:K55"/>
    <mergeCell ref="L55:L56"/>
    <mergeCell ref="D24:O24"/>
    <mergeCell ref="D53:L53"/>
    <mergeCell ref="C26:C27"/>
    <mergeCell ref="D26:D27"/>
    <mergeCell ref="E26:E27"/>
    <mergeCell ref="F26:F27"/>
    <mergeCell ref="G26:G27"/>
    <mergeCell ref="M25:O25"/>
    <mergeCell ref="N26:N27"/>
    <mergeCell ref="O26:O27"/>
    <mergeCell ref="M26:M27"/>
    <mergeCell ref="H26:K26"/>
    <mergeCell ref="L26:L27"/>
    <mergeCell ref="D25:L25"/>
  </mergeCells>
  <hyperlinks>
    <hyperlink ref="F18" r:id="rId1" xr:uid="{A2F96578-CDBB-4760-8CFE-CD38628F225D}"/>
    <hyperlink ref="C16" r:id="rId2" xr:uid="{0613D639-12AE-4A26-BCE7-699BEAD23D56}"/>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6F33E-8529-4715-A4F9-C810154F73AB}">
  <sheetPr>
    <tabColor rgb="FF92D050"/>
  </sheetPr>
  <dimension ref="C1:T71"/>
  <sheetViews>
    <sheetView zoomScale="80" zoomScaleNormal="80" workbookViewId="0">
      <selection activeCell="F15" sqref="F15"/>
    </sheetView>
  </sheetViews>
  <sheetFormatPr defaultRowHeight="15" x14ac:dyDescent="0.25"/>
  <cols>
    <col min="2" max="2" width="7.42578125" customWidth="1"/>
    <col min="3" max="3" width="9.7109375" customWidth="1"/>
    <col min="4" max="4" width="16.85546875" customWidth="1"/>
    <col min="5" max="5" width="12.140625" customWidth="1"/>
    <col min="6" max="7" width="14.7109375" customWidth="1"/>
    <col min="8" max="8" width="15.140625" customWidth="1"/>
    <col min="9" max="9" width="12.42578125" customWidth="1"/>
    <col min="10" max="10" width="15.42578125" customWidth="1"/>
    <col min="11" max="11" width="12.85546875" customWidth="1"/>
    <col min="12" max="12" width="12.140625" customWidth="1"/>
    <col min="13" max="13" width="13.28515625" customWidth="1"/>
    <col min="14" max="14" width="19" customWidth="1"/>
    <col min="15" max="15" width="16.28515625" customWidth="1"/>
    <col min="16" max="16" width="14.7109375" customWidth="1"/>
    <col min="17" max="17" width="11.5703125" customWidth="1"/>
    <col min="18" max="18" width="12.85546875" customWidth="1"/>
    <col min="19" max="19" width="12.5703125" customWidth="1"/>
    <col min="20" max="20" width="10.140625" customWidth="1"/>
    <col min="21" max="21" width="10.5703125" customWidth="1"/>
    <col min="23" max="24" width="10.28515625" customWidth="1"/>
    <col min="25" max="25" width="12" customWidth="1"/>
    <col min="28" max="28" width="15.42578125" customWidth="1"/>
    <col min="30" max="30" width="12.140625" customWidth="1"/>
    <col min="31" max="31" width="9.140625" customWidth="1"/>
    <col min="32" max="32" width="11.28515625" customWidth="1"/>
    <col min="33" max="33" width="13.28515625" customWidth="1"/>
    <col min="34" max="34" width="12.140625" customWidth="1"/>
    <col min="35" max="35" width="0" hidden="1" customWidth="1"/>
    <col min="36" max="36" width="10" customWidth="1"/>
    <col min="37" max="37" width="11.140625" customWidth="1"/>
    <col min="38" max="38" width="11" customWidth="1"/>
    <col min="39" max="39" width="12" customWidth="1"/>
  </cols>
  <sheetData>
    <row r="1" spans="3:16" ht="15.75" x14ac:dyDescent="0.25">
      <c r="C1" s="541"/>
      <c r="D1" s="1"/>
    </row>
    <row r="2" spans="3:16" x14ac:dyDescent="0.25">
      <c r="D2" s="1" t="s">
        <v>320</v>
      </c>
    </row>
    <row r="5" spans="3:16" x14ac:dyDescent="0.25">
      <c r="D5" s="101">
        <f>Inputs!C5</f>
        <v>2022</v>
      </c>
      <c r="E5" s="204" t="s">
        <v>22</v>
      </c>
    </row>
    <row r="6" spans="3:16" x14ac:dyDescent="0.25">
      <c r="D6" s="461">
        <f>Inputs!C3</f>
        <v>3.1E-2</v>
      </c>
      <c r="E6" s="204" t="s">
        <v>234</v>
      </c>
    </row>
    <row r="7" spans="3:16" x14ac:dyDescent="0.25">
      <c r="D7" s="411">
        <f>Inputs!C78</f>
        <v>0.11600000000000001</v>
      </c>
      <c r="E7" s="204" t="s">
        <v>577</v>
      </c>
      <c r="J7" s="97"/>
      <c r="K7" s="97"/>
      <c r="L7" s="97"/>
      <c r="M7" s="97"/>
      <c r="P7" s="114"/>
    </row>
    <row r="8" spans="3:16" x14ac:dyDescent="0.25">
      <c r="D8" s="411">
        <f>Inputs!C79</f>
        <v>1.1000000000000001E-3</v>
      </c>
      <c r="E8" s="204" t="s">
        <v>578</v>
      </c>
      <c r="J8" s="97"/>
      <c r="P8" s="99"/>
    </row>
    <row r="9" spans="3:16" x14ac:dyDescent="0.25">
      <c r="D9" s="411">
        <f>Inputs!C80</f>
        <v>0.04</v>
      </c>
      <c r="E9" s="204" t="s">
        <v>579</v>
      </c>
      <c r="N9" s="97"/>
      <c r="O9" s="256"/>
      <c r="P9" s="99"/>
    </row>
    <row r="10" spans="3:16" x14ac:dyDescent="0.25">
      <c r="D10" s="411">
        <f>Inputs!C81</f>
        <v>0.23599999999999999</v>
      </c>
      <c r="E10" s="204" t="s">
        <v>580</v>
      </c>
      <c r="N10" s="97"/>
      <c r="O10" s="256"/>
      <c r="P10" s="99"/>
    </row>
    <row r="11" spans="3:16" x14ac:dyDescent="0.25">
      <c r="D11" s="411">
        <f>Inputs!C82</f>
        <v>2.1999999999999999E-2</v>
      </c>
      <c r="E11" s="204" t="s">
        <v>581</v>
      </c>
      <c r="N11" s="97"/>
      <c r="O11" s="256"/>
      <c r="P11" s="99"/>
    </row>
    <row r="12" spans="3:16" x14ac:dyDescent="0.25">
      <c r="D12" s="411">
        <f>Inputs!C83</f>
        <v>2.1000000000000001E-2</v>
      </c>
      <c r="E12" s="204" t="s">
        <v>582</v>
      </c>
      <c r="N12" s="97"/>
      <c r="O12" s="256"/>
      <c r="P12" s="99"/>
    </row>
    <row r="13" spans="3:16" x14ac:dyDescent="0.25">
      <c r="N13" s="97"/>
      <c r="O13" s="256"/>
      <c r="P13" s="99"/>
    </row>
    <row r="14" spans="3:16" x14ac:dyDescent="0.25">
      <c r="N14" s="97"/>
      <c r="O14" s="256"/>
      <c r="P14" s="99"/>
    </row>
    <row r="15" spans="3:16" x14ac:dyDescent="0.25">
      <c r="N15" s="97"/>
      <c r="O15" s="256"/>
      <c r="P15" s="99"/>
    </row>
    <row r="16" spans="3:16" x14ac:dyDescent="0.25">
      <c r="N16" s="97"/>
      <c r="O16" s="256"/>
      <c r="P16" s="99"/>
    </row>
    <row r="17" spans="3:20" x14ac:dyDescent="0.25">
      <c r="J17" s="97"/>
      <c r="K17" s="97"/>
      <c r="L17" s="97"/>
      <c r="M17" s="97"/>
      <c r="N17" s="256"/>
      <c r="O17" s="99"/>
    </row>
    <row r="18" spans="3:20" x14ac:dyDescent="0.25">
      <c r="D18" s="722" t="s">
        <v>169</v>
      </c>
      <c r="E18" s="722"/>
      <c r="F18" s="722"/>
      <c r="G18" s="722"/>
      <c r="H18" s="722"/>
      <c r="I18" s="722"/>
      <c r="J18" s="722"/>
      <c r="K18" s="722"/>
      <c r="L18" s="722"/>
      <c r="M18" s="722"/>
      <c r="N18" s="722"/>
      <c r="O18" s="722"/>
      <c r="P18" s="722"/>
    </row>
    <row r="19" spans="3:20" s="257" customFormat="1" x14ac:dyDescent="0.25">
      <c r="C19" s="661" t="s">
        <v>31</v>
      </c>
      <c r="D19" s="721" t="s">
        <v>311</v>
      </c>
      <c r="E19" s="721"/>
      <c r="F19" s="721"/>
      <c r="G19" s="721"/>
      <c r="H19" s="721"/>
      <c r="I19" s="721"/>
      <c r="J19" s="721" t="s">
        <v>312</v>
      </c>
      <c r="K19" s="721"/>
      <c r="L19" s="721"/>
      <c r="M19" s="721"/>
      <c r="N19" s="721"/>
      <c r="O19" s="721"/>
      <c r="P19" s="661" t="s">
        <v>36</v>
      </c>
      <c r="Q19" s="460"/>
      <c r="R19" s="460"/>
      <c r="S19" s="460"/>
    </row>
    <row r="20" spans="3:20" s="257" customFormat="1" ht="30" x14ac:dyDescent="0.25">
      <c r="C20" s="661"/>
      <c r="D20" s="273" t="s">
        <v>313</v>
      </c>
      <c r="E20" s="273" t="s">
        <v>314</v>
      </c>
      <c r="F20" s="273" t="s">
        <v>315</v>
      </c>
      <c r="G20" s="273" t="s">
        <v>316</v>
      </c>
      <c r="H20" s="273" t="s">
        <v>317</v>
      </c>
      <c r="I20" s="273" t="s">
        <v>318</v>
      </c>
      <c r="J20" s="273" t="s">
        <v>319</v>
      </c>
      <c r="K20" s="273" t="s">
        <v>314</v>
      </c>
      <c r="L20" s="273" t="s">
        <v>315</v>
      </c>
      <c r="M20" s="273" t="s">
        <v>316</v>
      </c>
      <c r="N20" s="273" t="s">
        <v>317</v>
      </c>
      <c r="O20" s="273" t="s">
        <v>318</v>
      </c>
      <c r="P20" s="661"/>
      <c r="Q20" s="205"/>
      <c r="R20" s="205"/>
      <c r="S20" s="205"/>
      <c r="T20" s="205"/>
    </row>
    <row r="21" spans="3:20" x14ac:dyDescent="0.25">
      <c r="C21" s="126">
        <f>Inputs!C8</f>
        <v>2028</v>
      </c>
      <c r="D21" s="496">
        <f>_xlfn.XLOOKUP(C21,'VHT-VMT Summary'!$D$24:$D$43,'VHT-VMT Summary'!$Q$24:$Q$43)</f>
        <v>87767.736535559656</v>
      </c>
      <c r="E21" s="264">
        <f t="shared" ref="E21:E40" si="0">D21*$D$7</f>
        <v>10181.057438124921</v>
      </c>
      <c r="F21" s="264">
        <f t="shared" ref="F21:F40" si="1">D21*$D$8</f>
        <v>96.544510189115627</v>
      </c>
      <c r="G21" s="182">
        <f t="shared" ref="G21:G40" si="2">D21*$D$9</f>
        <v>3510.7094614223861</v>
      </c>
      <c r="H21" s="264">
        <f>SUM(E21:G21)</f>
        <v>13788.311409736423</v>
      </c>
      <c r="I21" s="265">
        <f t="shared" ref="I21:I40" si="3">H21/((1+$D$6)^(C21-$D$5))</f>
        <v>11480.454764660217</v>
      </c>
      <c r="J21" s="179">
        <f>_xlfn.XLOOKUP(C21,'VHT-VMT Summary'!$D$24:$D$43,'VHT-VMT Summary'!$R$24:$R$43)</f>
        <v>5770.0738671294775</v>
      </c>
      <c r="K21" s="264">
        <f t="shared" ref="K21:K40" si="4">J21*$D$10</f>
        <v>1361.7374326425565</v>
      </c>
      <c r="L21" s="264">
        <f t="shared" ref="L21:L40" si="5">J21*$D$11</f>
        <v>126.9416250768485</v>
      </c>
      <c r="M21" s="264">
        <f t="shared" ref="M21:M40" si="6">J21*$D$12</f>
        <v>121.17155120971904</v>
      </c>
      <c r="N21" s="266">
        <f>SUM(K21:M21)</f>
        <v>1609.8506089291241</v>
      </c>
      <c r="O21" s="265">
        <f t="shared" ref="O21:O40" si="7">N21/((1+$D$6)^(C21-$D$5))</f>
        <v>1340.3974239094161</v>
      </c>
      <c r="P21" s="43">
        <f>I21+O21</f>
        <v>12820.852188569634</v>
      </c>
      <c r="Q21" s="206"/>
      <c r="R21" s="258"/>
      <c r="S21" s="192"/>
      <c r="T21" s="192"/>
    </row>
    <row r="22" spans="3:20" x14ac:dyDescent="0.25">
      <c r="C22" s="126">
        <f t="shared" ref="C22:C40" si="8">C21+1</f>
        <v>2029</v>
      </c>
      <c r="D22" s="496">
        <f>_xlfn.XLOOKUP(C22,'VHT-VMT Summary'!$D$24:$D$43,'VHT-VMT Summary'!$Q$24:$Q$43)</f>
        <v>88682.510683902714</v>
      </c>
      <c r="E22" s="264">
        <f t="shared" si="0"/>
        <v>10287.171239332716</v>
      </c>
      <c r="F22" s="264">
        <f t="shared" si="1"/>
        <v>97.550761752292985</v>
      </c>
      <c r="G22" s="182">
        <f t="shared" si="2"/>
        <v>3547.3004273561087</v>
      </c>
      <c r="H22" s="264">
        <f t="shared" ref="H22:H40" si="9">SUM(E22:G22)</f>
        <v>13932.022428441118</v>
      </c>
      <c r="I22" s="265">
        <f t="shared" si="3"/>
        <v>11251.32081019338</v>
      </c>
      <c r="J22" s="179">
        <f>_xlfn.XLOOKUP(C22,'VHT-VMT Summary'!$D$24:$D$43,'VHT-VMT Summary'!$R$24:$R$43)</f>
        <v>5830.2134425136665</v>
      </c>
      <c r="K22" s="264">
        <f t="shared" si="4"/>
        <v>1375.9303724332251</v>
      </c>
      <c r="L22" s="264">
        <f t="shared" si="5"/>
        <v>128.26469573530065</v>
      </c>
      <c r="M22" s="264">
        <f t="shared" si="6"/>
        <v>122.43448229278701</v>
      </c>
      <c r="N22" s="266">
        <f>SUM(K22:M22)</f>
        <v>1626.6295504613126</v>
      </c>
      <c r="O22" s="265">
        <f t="shared" si="7"/>
        <v>1313.644950371264</v>
      </c>
      <c r="P22" s="43">
        <f t="shared" ref="P22:P40" si="10">I22+O22</f>
        <v>12564.965760564644</v>
      </c>
      <c r="Q22" s="206"/>
      <c r="R22" s="258"/>
      <c r="S22" s="192"/>
      <c r="T22" s="192"/>
    </row>
    <row r="23" spans="3:20" x14ac:dyDescent="0.25">
      <c r="C23" s="126">
        <f t="shared" si="8"/>
        <v>2030</v>
      </c>
      <c r="D23" s="496">
        <f>_xlfn.XLOOKUP(C23,'VHT-VMT Summary'!$D$24:$D$43,'VHT-VMT Summary'!$Q$24:$Q$43)</f>
        <v>89606.819221253681</v>
      </c>
      <c r="E23" s="264">
        <f t="shared" si="0"/>
        <v>10394.391029665427</v>
      </c>
      <c r="F23" s="264">
        <f t="shared" si="1"/>
        <v>98.567501143379062</v>
      </c>
      <c r="G23" s="182">
        <f t="shared" si="2"/>
        <v>3584.2727688501473</v>
      </c>
      <c r="H23" s="264">
        <f t="shared" si="9"/>
        <v>14077.231299658954</v>
      </c>
      <c r="I23" s="265">
        <f t="shared" si="3"/>
        <v>11026.760051663967</v>
      </c>
      <c r="J23" s="179">
        <f>_xlfn.XLOOKUP(C23,'VHT-VMT Summary'!$D$24:$D$43,'VHT-VMT Summary'!$R$24:$R$43)</f>
        <v>5890.9798328417646</v>
      </c>
      <c r="K23" s="264">
        <f t="shared" si="4"/>
        <v>1390.2712405506563</v>
      </c>
      <c r="L23" s="264">
        <f t="shared" si="5"/>
        <v>129.6015563225188</v>
      </c>
      <c r="M23" s="264">
        <f t="shared" si="6"/>
        <v>123.71057648967707</v>
      </c>
      <c r="N23" s="266">
        <f t="shared" ref="N23:N40" si="11">SUM(K23:M23)</f>
        <v>1643.5833733628522</v>
      </c>
      <c r="O23" s="265">
        <f t="shared" si="7"/>
        <v>1287.4264191010111</v>
      </c>
      <c r="P23" s="43">
        <f t="shared" si="10"/>
        <v>12314.186470764978</v>
      </c>
      <c r="Q23" s="206"/>
      <c r="R23" s="258"/>
      <c r="S23" s="192"/>
      <c r="T23" s="192"/>
    </row>
    <row r="24" spans="3:20" x14ac:dyDescent="0.25">
      <c r="C24" s="126">
        <f t="shared" si="8"/>
        <v>2031</v>
      </c>
      <c r="D24" s="496">
        <f>_xlfn.XLOOKUP(C24,'VHT-VMT Summary'!$D$24:$D$43,'VHT-VMT Summary'!$Q$24:$Q$43)</f>
        <v>90540.761521402252</v>
      </c>
      <c r="E24" s="264">
        <f t="shared" si="0"/>
        <v>10502.728336482662</v>
      </c>
      <c r="F24" s="264">
        <f t="shared" si="1"/>
        <v>99.594837673542486</v>
      </c>
      <c r="G24" s="182">
        <f t="shared" si="2"/>
        <v>3621.6304608560899</v>
      </c>
      <c r="H24" s="264">
        <f t="shared" si="9"/>
        <v>14223.953635012294</v>
      </c>
      <c r="I24" s="265">
        <f t="shared" si="3"/>
        <v>10806.681214423807</v>
      </c>
      <c r="J24" s="179">
        <f>_xlfn.XLOOKUP(C24,'VHT-VMT Summary'!$D$24:$D$43,'VHT-VMT Summary'!$R$24:$R$43)</f>
        <v>5952.3795711990433</v>
      </c>
      <c r="K24" s="264">
        <f t="shared" si="4"/>
        <v>1404.7615788029741</v>
      </c>
      <c r="L24" s="264">
        <f t="shared" si="5"/>
        <v>130.95235056637895</v>
      </c>
      <c r="M24" s="264">
        <f t="shared" si="6"/>
        <v>124.99997099517992</v>
      </c>
      <c r="N24" s="266">
        <f t="shared" si="11"/>
        <v>1660.7139003645329</v>
      </c>
      <c r="O24" s="265">
        <f t="shared" si="7"/>
        <v>1261.7311733515346</v>
      </c>
      <c r="P24" s="43">
        <f t="shared" si="10"/>
        <v>12068.412387775341</v>
      </c>
      <c r="Q24" s="206"/>
      <c r="R24" s="258"/>
      <c r="S24" s="192"/>
      <c r="T24" s="192"/>
    </row>
    <row r="25" spans="3:20" x14ac:dyDescent="0.25">
      <c r="C25" s="126">
        <f t="shared" si="8"/>
        <v>2032</v>
      </c>
      <c r="D25" s="496">
        <f>_xlfn.XLOOKUP(C25,'VHT-VMT Summary'!$D$24:$D$43,'VHT-VMT Summary'!$Q$24:$Q$43)</f>
        <v>91484.437993878135</v>
      </c>
      <c r="E25" s="264">
        <f t="shared" si="0"/>
        <v>10612.194807289865</v>
      </c>
      <c r="F25" s="264">
        <f t="shared" si="1"/>
        <v>100.63288179326595</v>
      </c>
      <c r="G25" s="182">
        <f t="shared" si="2"/>
        <v>3659.3775197551254</v>
      </c>
      <c r="H25" s="264">
        <f t="shared" si="9"/>
        <v>14372.205208838257</v>
      </c>
      <c r="I25" s="265">
        <f t="shared" si="3"/>
        <v>10590.994845540079</v>
      </c>
      <c r="J25" s="179">
        <f>_xlfn.XLOOKUP(C25,'VHT-VMT Summary'!$D$24:$D$43,'VHT-VMT Summary'!$R$24:$R$43)</f>
        <v>6014.4192587629577</v>
      </c>
      <c r="K25" s="264">
        <f t="shared" si="4"/>
        <v>1419.402945068058</v>
      </c>
      <c r="L25" s="264">
        <f t="shared" si="5"/>
        <v>132.31722369278506</v>
      </c>
      <c r="M25" s="264">
        <f t="shared" si="6"/>
        <v>126.30280443402212</v>
      </c>
      <c r="N25" s="266">
        <f t="shared" si="11"/>
        <v>1678.0229731948652</v>
      </c>
      <c r="O25" s="265">
        <f t="shared" si="7"/>
        <v>1236.5487690696009</v>
      </c>
      <c r="P25" s="43">
        <f t="shared" si="10"/>
        <v>11827.54361460968</v>
      </c>
      <c r="Q25" s="206"/>
      <c r="R25" s="258"/>
      <c r="S25" s="192"/>
      <c r="T25" s="192"/>
    </row>
    <row r="26" spans="3:20" x14ac:dyDescent="0.25">
      <c r="C26" s="126">
        <f t="shared" si="8"/>
        <v>2033</v>
      </c>
      <c r="D26" s="496">
        <f>_xlfn.XLOOKUP(C26,'VHT-VMT Summary'!$D$24:$D$43,'VHT-VMT Summary'!$Q$24:$Q$43)</f>
        <v>92437.950094746615</v>
      </c>
      <c r="E26" s="264">
        <f t="shared" si="0"/>
        <v>10722.802210990609</v>
      </c>
      <c r="F26" s="264">
        <f t="shared" si="1"/>
        <v>101.68174510422128</v>
      </c>
      <c r="G26" s="182">
        <f t="shared" si="2"/>
        <v>3697.5180037898645</v>
      </c>
      <c r="H26" s="264">
        <f t="shared" si="9"/>
        <v>14522.001959884694</v>
      </c>
      <c r="I26" s="265">
        <f t="shared" si="3"/>
        <v>10379.613277436461</v>
      </c>
      <c r="J26" s="179">
        <f>_xlfn.XLOOKUP(C26,'VHT-VMT Summary'!$D$24:$D$43,'VHT-VMT Summary'!$R$24:$R$43)</f>
        <v>6077.1055655128648</v>
      </c>
      <c r="K26" s="264">
        <f t="shared" si="4"/>
        <v>1434.196913461036</v>
      </c>
      <c r="L26" s="264">
        <f t="shared" si="5"/>
        <v>133.69632244128303</v>
      </c>
      <c r="M26" s="264">
        <f t="shared" si="6"/>
        <v>127.61921687577016</v>
      </c>
      <c r="N26" s="266">
        <f t="shared" si="11"/>
        <v>1695.5124527780893</v>
      </c>
      <c r="O26" s="265">
        <f t="shared" si="7"/>
        <v>1211.8689706507967</v>
      </c>
      <c r="P26" s="43">
        <f t="shared" si="10"/>
        <v>11591.482248087257</v>
      </c>
      <c r="Q26" s="206"/>
      <c r="R26" s="258"/>
      <c r="S26" s="192"/>
      <c r="T26" s="192"/>
    </row>
    <row r="27" spans="3:20" x14ac:dyDescent="0.25">
      <c r="C27" s="126">
        <f t="shared" si="8"/>
        <v>2034</v>
      </c>
      <c r="D27" s="496">
        <f>_xlfn.XLOOKUP(C27,'VHT-VMT Summary'!$D$24:$D$43,'VHT-VMT Summary'!$Q$24:$Q$43)</f>
        <v>93401.400337515923</v>
      </c>
      <c r="E27" s="264">
        <f t="shared" si="0"/>
        <v>10834.562439151847</v>
      </c>
      <c r="F27" s="264">
        <f t="shared" si="1"/>
        <v>102.74154037126752</v>
      </c>
      <c r="G27" s="182">
        <f t="shared" si="2"/>
        <v>3736.0560135006372</v>
      </c>
      <c r="H27" s="264">
        <f t="shared" si="9"/>
        <v>14673.359993023751</v>
      </c>
      <c r="I27" s="265">
        <f t="shared" si="3"/>
        <v>10172.450592259855</v>
      </c>
      <c r="J27" s="179">
        <f>_xlfn.XLOOKUP(C27,'VHT-VMT Summary'!$D$24:$D$43,'VHT-VMT Summary'!$R$24:$R$43)</f>
        <v>6140.4452309471017</v>
      </c>
      <c r="K27" s="264">
        <f t="shared" si="4"/>
        <v>1449.1450745035158</v>
      </c>
      <c r="L27" s="264">
        <f t="shared" si="5"/>
        <v>135.08979508083624</v>
      </c>
      <c r="M27" s="264">
        <f t="shared" si="6"/>
        <v>128.94934984988913</v>
      </c>
      <c r="N27" s="266">
        <f t="shared" si="11"/>
        <v>1713.1842194342412</v>
      </c>
      <c r="O27" s="265">
        <f t="shared" si="7"/>
        <v>1187.6817467791732</v>
      </c>
      <c r="P27" s="43">
        <f t="shared" si="10"/>
        <v>11360.132339039028</v>
      </c>
      <c r="Q27" s="206"/>
      <c r="R27" s="258"/>
      <c r="S27" s="192"/>
      <c r="T27" s="192"/>
    </row>
    <row r="28" spans="3:20" x14ac:dyDescent="0.25">
      <c r="C28" s="126">
        <f t="shared" si="8"/>
        <v>2035</v>
      </c>
      <c r="D28" s="496">
        <f>_xlfn.XLOOKUP(C28,'VHT-VMT Summary'!$D$24:$D$43,'VHT-VMT Summary'!$Q$24:$Q$43)</f>
        <v>94374.892304158886</v>
      </c>
      <c r="E28" s="264">
        <f t="shared" si="0"/>
        <v>10947.487507282431</v>
      </c>
      <c r="F28" s="264">
        <f t="shared" si="1"/>
        <v>103.81238153457478</v>
      </c>
      <c r="G28" s="182">
        <f t="shared" si="2"/>
        <v>3774.9956921663556</v>
      </c>
      <c r="H28" s="264">
        <f t="shared" si="9"/>
        <v>14826.295580983362</v>
      </c>
      <c r="I28" s="265">
        <f t="shared" si="3"/>
        <v>9969.4225869583643</v>
      </c>
      <c r="J28" s="179">
        <f>_xlfn.XLOOKUP(C28,'VHT-VMT Summary'!$D$24:$D$43,'VHT-VMT Summary'!$R$24:$R$43)</f>
        <v>6204.4450648075899</v>
      </c>
      <c r="K28" s="264">
        <f t="shared" si="4"/>
        <v>1464.2490352945911</v>
      </c>
      <c r="L28" s="264">
        <f t="shared" si="5"/>
        <v>136.49779142576696</v>
      </c>
      <c r="M28" s="264">
        <f t="shared" si="6"/>
        <v>130.29334636095939</v>
      </c>
      <c r="N28" s="266">
        <f t="shared" si="11"/>
        <v>1731.0401730813173</v>
      </c>
      <c r="O28" s="265">
        <f t="shared" si="7"/>
        <v>1163.9772663499393</v>
      </c>
      <c r="P28" s="43">
        <f t="shared" si="10"/>
        <v>11133.399853308303</v>
      </c>
      <c r="Q28" s="206"/>
      <c r="R28" s="258"/>
      <c r="S28" s="192"/>
      <c r="T28" s="192"/>
    </row>
    <row r="29" spans="3:20" x14ac:dyDescent="0.25">
      <c r="C29" s="126">
        <f t="shared" si="8"/>
        <v>2036</v>
      </c>
      <c r="D29" s="496">
        <f>_xlfn.XLOOKUP(C29,'VHT-VMT Summary'!$D$24:$D$43,'VHT-VMT Summary'!$Q$24:$Q$43)</f>
        <v>95358.530656248826</v>
      </c>
      <c r="E29" s="264">
        <f t="shared" si="0"/>
        <v>11061.589556124864</v>
      </c>
      <c r="F29" s="264">
        <f t="shared" si="1"/>
        <v>104.89438372187371</v>
      </c>
      <c r="G29" s="182">
        <f t="shared" si="2"/>
        <v>3814.3412262499533</v>
      </c>
      <c r="H29" s="264">
        <f t="shared" si="9"/>
        <v>14980.825166096691</v>
      </c>
      <c r="I29" s="265">
        <f t="shared" si="3"/>
        <v>9770.4467390561895</v>
      </c>
      <c r="J29" s="179">
        <f>_xlfn.XLOOKUP(C29,'VHT-VMT Summary'!$D$24:$D$43,'VHT-VMT Summary'!$R$24:$R$43)</f>
        <v>6269.1119478119281</v>
      </c>
      <c r="K29" s="264">
        <f t="shared" si="4"/>
        <v>1479.5104196836151</v>
      </c>
      <c r="L29" s="264">
        <f t="shared" si="5"/>
        <v>137.9204628518624</v>
      </c>
      <c r="M29" s="264">
        <f t="shared" si="6"/>
        <v>131.6513509040505</v>
      </c>
      <c r="N29" s="266">
        <f t="shared" si="11"/>
        <v>1749.082233439528</v>
      </c>
      <c r="O29" s="265">
        <f t="shared" si="7"/>
        <v>1140.7458944735176</v>
      </c>
      <c r="P29" s="43">
        <f t="shared" si="10"/>
        <v>10911.192633529707</v>
      </c>
      <c r="Q29" s="206"/>
      <c r="R29" s="258"/>
      <c r="S29" s="192"/>
      <c r="T29" s="192"/>
    </row>
    <row r="30" spans="3:20" x14ac:dyDescent="0.25">
      <c r="C30" s="126">
        <f t="shared" si="8"/>
        <v>2037</v>
      </c>
      <c r="D30" s="496">
        <f>_xlfn.XLOOKUP(C30,'VHT-VMT Summary'!$D$24:$D$43,'VHT-VMT Summary'!$Q$24:$Q$43)</f>
        <v>96352.421146212306</v>
      </c>
      <c r="E30" s="264">
        <f t="shared" si="0"/>
        <v>11176.880852960629</v>
      </c>
      <c r="F30" s="264">
        <f t="shared" si="1"/>
        <v>105.98766326083354</v>
      </c>
      <c r="G30" s="182">
        <f t="shared" si="2"/>
        <v>3854.0968458484922</v>
      </c>
      <c r="H30" s="264">
        <f t="shared" si="9"/>
        <v>15136.965362069954</v>
      </c>
      <c r="I30" s="265">
        <f t="shared" si="3"/>
        <v>9575.4421731117272</v>
      </c>
      <c r="J30" s="179">
        <f>_xlfn.XLOOKUP(C30,'VHT-VMT Summary'!$D$24:$D$43,'VHT-VMT Summary'!$R$24:$R$43)</f>
        <v>6334.45283239317</v>
      </c>
      <c r="K30" s="264">
        <f t="shared" si="4"/>
        <v>1494.9308684447881</v>
      </c>
      <c r="L30" s="264">
        <f t="shared" si="5"/>
        <v>139.35796231264973</v>
      </c>
      <c r="M30" s="264">
        <f t="shared" si="6"/>
        <v>133.02350948025656</v>
      </c>
      <c r="N30" s="266">
        <f t="shared" si="11"/>
        <v>1767.3123402376943</v>
      </c>
      <c r="O30" s="265">
        <f t="shared" si="7"/>
        <v>1117.9781885593638</v>
      </c>
      <c r="P30" s="43">
        <f t="shared" si="10"/>
        <v>10693.420361671091</v>
      </c>
      <c r="Q30" s="206"/>
      <c r="R30" s="258"/>
      <c r="S30" s="192"/>
      <c r="T30" s="192"/>
    </row>
    <row r="31" spans="3:20" x14ac:dyDescent="0.25">
      <c r="C31" s="126">
        <f t="shared" si="8"/>
        <v>2038</v>
      </c>
      <c r="D31" s="496">
        <f>_xlfn.XLOOKUP(C31,'VHT-VMT Summary'!$D$24:$D$43,'VHT-VMT Summary'!$Q$24:$Q$43)</f>
        <v>97356.670628698528</v>
      </c>
      <c r="E31" s="264">
        <f t="shared" si="0"/>
        <v>11293.373792929029</v>
      </c>
      <c r="F31" s="264">
        <f t="shared" si="1"/>
        <v>107.09233769156839</v>
      </c>
      <c r="G31" s="182">
        <f t="shared" si="2"/>
        <v>3894.2668251479413</v>
      </c>
      <c r="H31" s="264">
        <f t="shared" si="9"/>
        <v>15294.732955768539</v>
      </c>
      <c r="I31" s="265">
        <f t="shared" si="3"/>
        <v>9384.3296278450143</v>
      </c>
      <c r="J31" s="179">
        <f>_xlfn.XLOOKUP(C31,'VHT-VMT Summary'!$D$24:$D$43,'VHT-VMT Summary'!$R$24:$R$43)</f>
        <v>6400.4747434472874</v>
      </c>
      <c r="K31" s="264">
        <f t="shared" si="4"/>
        <v>1510.5120394535597</v>
      </c>
      <c r="L31" s="264">
        <f t="shared" si="5"/>
        <v>140.8104443558403</v>
      </c>
      <c r="M31" s="264">
        <f t="shared" si="6"/>
        <v>134.40996961239304</v>
      </c>
      <c r="N31" s="266">
        <f t="shared" si="11"/>
        <v>1785.732453421793</v>
      </c>
      <c r="O31" s="265">
        <f t="shared" si="7"/>
        <v>1095.6648944779461</v>
      </c>
      <c r="P31" s="43">
        <f t="shared" si="10"/>
        <v>10479.994522322961</v>
      </c>
      <c r="Q31" s="206"/>
      <c r="R31" s="258"/>
      <c r="S31" s="192"/>
      <c r="T31" s="192"/>
    </row>
    <row r="32" spans="3:20" x14ac:dyDescent="0.25">
      <c r="C32" s="126">
        <f t="shared" si="8"/>
        <v>2039</v>
      </c>
      <c r="D32" s="496">
        <f>_xlfn.XLOOKUP(C32,'VHT-VMT Summary'!$D$24:$D$43,'VHT-VMT Summary'!$Q$24:$Q$43)</f>
        <v>98371.387072067184</v>
      </c>
      <c r="E32" s="264">
        <f t="shared" si="0"/>
        <v>11411.080900359793</v>
      </c>
      <c r="F32" s="264">
        <f t="shared" si="1"/>
        <v>108.20852577927391</v>
      </c>
      <c r="G32" s="182">
        <f t="shared" si="2"/>
        <v>3934.8554828826873</v>
      </c>
      <c r="H32" s="264">
        <f t="shared" si="9"/>
        <v>15454.144909021754</v>
      </c>
      <c r="I32" s="265">
        <f t="shared" si="3"/>
        <v>9197.0314239212858</v>
      </c>
      <c r="J32" s="179">
        <f>_xlfn.XLOOKUP(C32,'VHT-VMT Summary'!$D$24:$D$43,'VHT-VMT Summary'!$R$24:$R$43)</f>
        <v>6467.184779088414</v>
      </c>
      <c r="K32" s="264">
        <f t="shared" si="4"/>
        <v>1526.2556078648656</v>
      </c>
      <c r="L32" s="264">
        <f t="shared" si="5"/>
        <v>142.27806513994511</v>
      </c>
      <c r="M32" s="264">
        <f t="shared" si="6"/>
        <v>135.81088036085671</v>
      </c>
      <c r="N32" s="266">
        <f t="shared" si="11"/>
        <v>1804.3445533656675</v>
      </c>
      <c r="O32" s="265">
        <f t="shared" si="7"/>
        <v>1073.7969427993216</v>
      </c>
      <c r="P32" s="43">
        <f t="shared" si="10"/>
        <v>10270.828366720607</v>
      </c>
      <c r="Q32" s="206"/>
      <c r="R32" s="258"/>
      <c r="S32" s="192"/>
      <c r="T32" s="192"/>
    </row>
    <row r="33" spans="3:20" x14ac:dyDescent="0.25">
      <c r="C33" s="126">
        <f t="shared" si="8"/>
        <v>2040</v>
      </c>
      <c r="D33" s="496">
        <f>_xlfn.XLOOKUP(C33,'VHT-VMT Summary'!$D$24:$D$43,'VHT-VMT Summary'!$Q$24:$Q$43)</f>
        <v>99396.679569996806</v>
      </c>
      <c r="E33" s="264">
        <f t="shared" si="0"/>
        <v>11530.01483011963</v>
      </c>
      <c r="F33" s="264">
        <f t="shared" si="1"/>
        <v>109.33634752699649</v>
      </c>
      <c r="G33" s="182">
        <f t="shared" si="2"/>
        <v>3975.8671827998724</v>
      </c>
      <c r="H33" s="264">
        <f t="shared" si="9"/>
        <v>15615.218360446499</v>
      </c>
      <c r="I33" s="265">
        <f t="shared" si="3"/>
        <v>9013.4714323775843</v>
      </c>
      <c r="J33" s="179">
        <f>_xlfn.XLOOKUP(C33,'VHT-VMT Summary'!$D$24:$D$43,'VHT-VMT Summary'!$R$24:$R$43)</f>
        <v>6534.5901114119915</v>
      </c>
      <c r="K33" s="264">
        <f t="shared" si="4"/>
        <v>1542.16326629323</v>
      </c>
      <c r="L33" s="264">
        <f t="shared" si="5"/>
        <v>143.7609824510638</v>
      </c>
      <c r="M33" s="264">
        <f t="shared" si="6"/>
        <v>137.22639233965182</v>
      </c>
      <c r="N33" s="266">
        <f t="shared" si="11"/>
        <v>1823.1506410839456</v>
      </c>
      <c r="O33" s="265">
        <f t="shared" si="7"/>
        <v>1052.3654451067914</v>
      </c>
      <c r="P33" s="43">
        <f t="shared" si="10"/>
        <v>10065.836877484377</v>
      </c>
      <c r="Q33" s="206"/>
      <c r="R33" s="258"/>
      <c r="S33" s="192"/>
      <c r="T33" s="192"/>
    </row>
    <row r="34" spans="3:20" x14ac:dyDescent="0.25">
      <c r="C34" s="126">
        <f t="shared" si="8"/>
        <v>2041</v>
      </c>
      <c r="D34" s="496">
        <f>_xlfn.XLOOKUP(C34,'VHT-VMT Summary'!$D$24:$D$43,'VHT-VMT Summary'!$Q$24:$Q$43)</f>
        <v>100432.65835321328</v>
      </c>
      <c r="E34" s="264">
        <f t="shared" si="0"/>
        <v>11650.18836897274</v>
      </c>
      <c r="F34" s="264">
        <f t="shared" si="1"/>
        <v>110.47592418853462</v>
      </c>
      <c r="G34" s="182">
        <f t="shared" si="2"/>
        <v>4017.306334128531</v>
      </c>
      <c r="H34" s="264">
        <f t="shared" si="9"/>
        <v>15777.970627289806</v>
      </c>
      <c r="I34" s="265">
        <f t="shared" si="3"/>
        <v>8833.5750436794606</v>
      </c>
      <c r="J34" s="179">
        <f>_xlfn.XLOOKUP(C34,'VHT-VMT Summary'!$D$24:$D$43,'VHT-VMT Summary'!$R$24:$R$43)</f>
        <v>6602.6979872658485</v>
      </c>
      <c r="K34" s="264">
        <f t="shared" si="4"/>
        <v>1558.2367249947401</v>
      </c>
      <c r="L34" s="264">
        <f t="shared" si="5"/>
        <v>145.25935571984866</v>
      </c>
      <c r="M34" s="264">
        <f t="shared" si="6"/>
        <v>138.65665773258283</v>
      </c>
      <c r="N34" s="266">
        <f t="shared" si="11"/>
        <v>1842.1527384471715</v>
      </c>
      <c r="O34" s="265">
        <f t="shared" si="7"/>
        <v>1031.3616903841266</v>
      </c>
      <c r="P34" s="43">
        <f t="shared" si="10"/>
        <v>9864.9367340635872</v>
      </c>
      <c r="Q34" s="206"/>
      <c r="R34" s="258"/>
      <c r="S34" s="192"/>
      <c r="T34" s="192"/>
    </row>
    <row r="35" spans="3:20" x14ac:dyDescent="0.25">
      <c r="C35" s="126">
        <f t="shared" si="8"/>
        <v>2042</v>
      </c>
      <c r="D35" s="496">
        <f>_xlfn.XLOOKUP(C35,'VHT-VMT Summary'!$D$24:$D$43,'VHT-VMT Summary'!$Q$24:$Q$43)</f>
        <v>101479.43480134086</v>
      </c>
      <c r="E35" s="264">
        <f t="shared" si="0"/>
        <v>11771.61443695554</v>
      </c>
      <c r="F35" s="264">
        <f t="shared" si="1"/>
        <v>111.62737828147495</v>
      </c>
      <c r="G35" s="182">
        <f t="shared" si="2"/>
        <v>4059.1773920536343</v>
      </c>
      <c r="H35" s="264">
        <f t="shared" si="9"/>
        <v>15942.41920729065</v>
      </c>
      <c r="I35" s="265">
        <f t="shared" si="3"/>
        <v>8657.2691373952912</v>
      </c>
      <c r="J35" s="179">
        <f>_xlfn.XLOOKUP(C35,'VHT-VMT Summary'!$D$24:$D$43,'VHT-VMT Summary'!$R$24:$R$43)</f>
        <v>6671.5157290293091</v>
      </c>
      <c r="K35" s="264">
        <f t="shared" si="4"/>
        <v>1574.4777120509168</v>
      </c>
      <c r="L35" s="264">
        <f t="shared" si="5"/>
        <v>146.7733460386448</v>
      </c>
      <c r="M35" s="264">
        <f t="shared" si="6"/>
        <v>140.10183030961551</v>
      </c>
      <c r="N35" s="266">
        <f t="shared" si="11"/>
        <v>1861.3528883991771</v>
      </c>
      <c r="O35" s="265">
        <f t="shared" si="7"/>
        <v>1010.7771414748995</v>
      </c>
      <c r="P35" s="43">
        <f t="shared" si="10"/>
        <v>9668.0462788701916</v>
      </c>
      <c r="Q35" s="206"/>
      <c r="R35" s="258"/>
      <c r="S35" s="192"/>
      <c r="T35" s="192"/>
    </row>
    <row r="36" spans="3:20" x14ac:dyDescent="0.25">
      <c r="C36" s="126">
        <f t="shared" si="8"/>
        <v>2043</v>
      </c>
      <c r="D36" s="496">
        <f>_xlfn.XLOOKUP(C36,'VHT-VMT Summary'!$D$24:$D$43,'VHT-VMT Summary'!$Q$24:$Q$43)</f>
        <v>102537.12145487689</v>
      </c>
      <c r="E36" s="264">
        <f t="shared" si="0"/>
        <v>11894.306088765719</v>
      </c>
      <c r="F36" s="264">
        <f t="shared" si="1"/>
        <v>112.79083360036459</v>
      </c>
      <c r="G36" s="182">
        <f t="shared" si="2"/>
        <v>4101.4848581950755</v>
      </c>
      <c r="H36" s="264">
        <f t="shared" si="9"/>
        <v>16108.581780561159</v>
      </c>
      <c r="I36" s="265">
        <f t="shared" si="3"/>
        <v>8484.4820524758507</v>
      </c>
      <c r="J36" s="179">
        <f>_xlfn.XLOOKUP(C36,'VHT-VMT Summary'!$D$24:$D$43,'VHT-VMT Summary'!$R$24:$R$43)</f>
        <v>6741.0507354004394</v>
      </c>
      <c r="K36" s="264">
        <f t="shared" si="4"/>
        <v>1590.8879735545036</v>
      </c>
      <c r="L36" s="264">
        <f t="shared" si="5"/>
        <v>148.30311617880966</v>
      </c>
      <c r="M36" s="264">
        <f t="shared" si="6"/>
        <v>141.56206544340924</v>
      </c>
      <c r="N36" s="266">
        <f t="shared" si="11"/>
        <v>1880.7531551767224</v>
      </c>
      <c r="O36" s="265">
        <f t="shared" si="7"/>
        <v>990.60343161248443</v>
      </c>
      <c r="P36" s="43">
        <f t="shared" si="10"/>
        <v>9475.0854840883349</v>
      </c>
      <c r="Q36" s="206"/>
      <c r="R36" s="258"/>
      <c r="S36" s="192"/>
      <c r="T36" s="192"/>
    </row>
    <row r="37" spans="3:20" x14ac:dyDescent="0.25">
      <c r="C37" s="126">
        <f t="shared" si="8"/>
        <v>2044</v>
      </c>
      <c r="D37" s="496">
        <f>_xlfn.XLOOKUP(C37,'VHT-VMT Summary'!$D$24:$D$43,'VHT-VMT Summary'!$Q$24:$Q$43)</f>
        <v>103605.8320272913</v>
      </c>
      <c r="E37" s="264">
        <f t="shared" si="0"/>
        <v>12018.276515165791</v>
      </c>
      <c r="F37" s="264">
        <f t="shared" si="1"/>
        <v>113.96641523002043</v>
      </c>
      <c r="G37" s="182">
        <f t="shared" si="2"/>
        <v>4144.2332810916523</v>
      </c>
      <c r="H37" s="264">
        <f t="shared" si="9"/>
        <v>16276.476211487465</v>
      </c>
      <c r="I37" s="265">
        <f t="shared" si="3"/>
        <v>8315.1435581270835</v>
      </c>
      <c r="J37" s="179">
        <f>_xlfn.XLOOKUP(C37,'VHT-VMT Summary'!$D$24:$D$43,'VHT-VMT Summary'!$R$24:$R$43)</f>
        <v>6811.3104821915049</v>
      </c>
      <c r="K37" s="264">
        <f t="shared" si="4"/>
        <v>1607.469273797195</v>
      </c>
      <c r="L37" s="264">
        <f t="shared" si="5"/>
        <v>149.84883060821309</v>
      </c>
      <c r="M37" s="264">
        <f t="shared" si="6"/>
        <v>143.0375201260216</v>
      </c>
      <c r="N37" s="266">
        <f t="shared" si="11"/>
        <v>1900.3556245314298</v>
      </c>
      <c r="O37" s="265">
        <f t="shared" si="7"/>
        <v>970.83236101931493</v>
      </c>
      <c r="P37" s="43">
        <f t="shared" si="10"/>
        <v>9285.9759191463982</v>
      </c>
      <c r="Q37" s="206"/>
      <c r="R37" s="258"/>
      <c r="S37" s="192"/>
      <c r="T37" s="192"/>
    </row>
    <row r="38" spans="3:20" x14ac:dyDescent="0.25">
      <c r="C38" s="126">
        <f t="shared" si="8"/>
        <v>2045</v>
      </c>
      <c r="D38" s="496">
        <f>_xlfn.XLOOKUP(C38,'VHT-VMT Summary'!$D$24:$D$43,'VHT-VMT Summary'!$Q$24:$Q$43)</f>
        <v>104685.68141725179</v>
      </c>
      <c r="E38" s="264">
        <f t="shared" si="0"/>
        <v>12143.539044401208</v>
      </c>
      <c r="F38" s="264">
        <f t="shared" si="1"/>
        <v>115.15424955897697</v>
      </c>
      <c r="G38" s="182">
        <f t="shared" si="2"/>
        <v>4187.4272566900718</v>
      </c>
      <c r="H38" s="264">
        <f t="shared" si="9"/>
        <v>16446.120550650256</v>
      </c>
      <c r="I38" s="265">
        <f t="shared" si="3"/>
        <v>8149.1848252641576</v>
      </c>
      <c r="J38" s="179">
        <f>_xlfn.XLOOKUP(C38,'VHT-VMT Summary'!$D$24:$D$43,'VHT-VMT Summary'!$R$24:$R$43)</f>
        <v>6882.3025231326801</v>
      </c>
      <c r="K38" s="264">
        <f t="shared" si="4"/>
        <v>1624.2233954593123</v>
      </c>
      <c r="L38" s="264">
        <f t="shared" si="5"/>
        <v>151.41065550891895</v>
      </c>
      <c r="M38" s="264">
        <f t="shared" si="6"/>
        <v>144.52835298578628</v>
      </c>
      <c r="N38" s="266">
        <f t="shared" si="11"/>
        <v>1920.1624039540177</v>
      </c>
      <c r="O38" s="265">
        <f t="shared" si="7"/>
        <v>951.45589357400991</v>
      </c>
      <c r="P38" s="43">
        <f t="shared" si="10"/>
        <v>9100.6407188381672</v>
      </c>
      <c r="Q38" s="206"/>
      <c r="R38" s="258"/>
      <c r="S38" s="192"/>
      <c r="T38" s="192"/>
    </row>
    <row r="39" spans="3:20" x14ac:dyDescent="0.25">
      <c r="C39" s="126">
        <f t="shared" si="8"/>
        <v>2046</v>
      </c>
      <c r="D39" s="496">
        <f>_xlfn.XLOOKUP(C39,'VHT-VMT Summary'!$D$24:$D$43,'VHT-VMT Summary'!$Q$24:$Q$43)</f>
        <v>105776.78572097709</v>
      </c>
      <c r="E39" s="264">
        <f t="shared" si="0"/>
        <v>12270.107143633342</v>
      </c>
      <c r="F39" s="264">
        <f t="shared" si="1"/>
        <v>116.3544642930748</v>
      </c>
      <c r="G39" s="182">
        <f t="shared" si="2"/>
        <v>4231.0714288390836</v>
      </c>
      <c r="H39" s="264">
        <f t="shared" si="9"/>
        <v>16617.533036765501</v>
      </c>
      <c r="I39" s="265">
        <f t="shared" si="3"/>
        <v>7986.5383985353301</v>
      </c>
      <c r="J39" s="179">
        <f>_xlfn.XLOOKUP(C39,'VHT-VMT Summary'!$D$24:$D$43,'VHT-VMT Summary'!$R$24:$R$43)</f>
        <v>6954.0344906841856</v>
      </c>
      <c r="K39" s="264">
        <f t="shared" si="4"/>
        <v>1641.1521398014677</v>
      </c>
      <c r="L39" s="264">
        <f t="shared" si="5"/>
        <v>152.98875879505206</v>
      </c>
      <c r="M39" s="264">
        <f t="shared" si="6"/>
        <v>146.0347243043679</v>
      </c>
      <c r="N39" s="266">
        <f t="shared" si="11"/>
        <v>1940.1756229008877</v>
      </c>
      <c r="O39" s="265">
        <f t="shared" si="7"/>
        <v>932.46615354502717</v>
      </c>
      <c r="P39" s="43">
        <f t="shared" si="10"/>
        <v>8919.0045520803578</v>
      </c>
      <c r="Q39" s="206"/>
      <c r="R39" s="258"/>
      <c r="S39" s="192"/>
      <c r="T39" s="192"/>
    </row>
    <row r="40" spans="3:20" x14ac:dyDescent="0.25">
      <c r="C40" s="126">
        <f t="shared" si="8"/>
        <v>2047</v>
      </c>
      <c r="D40" s="496">
        <f>_xlfn.XLOOKUP(C40,'VHT-VMT Summary'!$D$24:$D$43,'VHT-VMT Summary'!$Q$24:$Q$43)</f>
        <v>106879.26224471851</v>
      </c>
      <c r="E40" s="264">
        <f t="shared" si="0"/>
        <v>12397.994420387347</v>
      </c>
      <c r="F40" s="264">
        <f t="shared" si="1"/>
        <v>117.56718846919037</v>
      </c>
      <c r="G40" s="182">
        <f t="shared" si="2"/>
        <v>4275.1704897887403</v>
      </c>
      <c r="H40" s="264">
        <f t="shared" si="9"/>
        <v>16790.73209864528</v>
      </c>
      <c r="I40" s="265">
        <f t="shared" si="3"/>
        <v>7827.1381689041154</v>
      </c>
      <c r="J40" s="179">
        <f>_xlfn.XLOOKUP(C40,'VHT-VMT Summary'!$D$24:$D$43,'VHT-VMT Summary'!$R$24:$R$43)</f>
        <v>7026.5140968568558</v>
      </c>
      <c r="K40" s="264">
        <f t="shared" si="4"/>
        <v>1658.2573268582178</v>
      </c>
      <c r="L40" s="264">
        <f t="shared" si="5"/>
        <v>154.5833101308508</v>
      </c>
      <c r="M40" s="264">
        <f t="shared" si="6"/>
        <v>147.55679603399398</v>
      </c>
      <c r="N40" s="266">
        <f t="shared" si="11"/>
        <v>1960.3974330230626</v>
      </c>
      <c r="O40" s="265">
        <f t="shared" si="7"/>
        <v>913.85542238950268</v>
      </c>
      <c r="P40" s="43">
        <f t="shared" si="10"/>
        <v>8740.993591293618</v>
      </c>
      <c r="Q40" s="206"/>
      <c r="R40" s="258"/>
      <c r="S40" s="192"/>
      <c r="T40" s="192"/>
    </row>
    <row r="41" spans="3:20" x14ac:dyDescent="0.25">
      <c r="C41" s="4" t="s">
        <v>37</v>
      </c>
      <c r="D41" s="254"/>
      <c r="E41" s="254"/>
      <c r="F41" s="254"/>
      <c r="G41" s="254"/>
      <c r="H41" s="267"/>
      <c r="I41" s="267">
        <f>SUM(I21:I40)</f>
        <v>190871.7507238292</v>
      </c>
      <c r="J41" s="268"/>
      <c r="K41" s="268"/>
      <c r="L41" s="268"/>
      <c r="M41" s="268"/>
      <c r="N41" s="267"/>
      <c r="O41" s="267">
        <f>SUM(O21:O40)</f>
        <v>22285.180178999042</v>
      </c>
      <c r="P41" s="44">
        <f t="shared" ref="P41" si="12">I41+O41</f>
        <v>213156.93090282823</v>
      </c>
      <c r="Q41" s="259"/>
      <c r="R41" s="260"/>
      <c r="S41" s="260"/>
      <c r="T41" s="260"/>
    </row>
    <row r="46" spans="3:20" x14ac:dyDescent="0.25">
      <c r="C46" s="406"/>
      <c r="D46" s="644" t="s">
        <v>170</v>
      </c>
      <c r="E46" s="644"/>
      <c r="F46" s="644"/>
      <c r="G46" s="644"/>
      <c r="H46" s="644"/>
      <c r="I46" s="644"/>
      <c r="J46" s="644"/>
      <c r="K46" s="644"/>
      <c r="L46" s="644"/>
      <c r="M46" s="644"/>
      <c r="N46" s="644"/>
      <c r="O46" s="644"/>
      <c r="P46" s="644"/>
    </row>
    <row r="47" spans="3:20" x14ac:dyDescent="0.25">
      <c r="C47" s="656" t="s">
        <v>31</v>
      </c>
      <c r="D47" s="720" t="s">
        <v>311</v>
      </c>
      <c r="E47" s="720"/>
      <c r="F47" s="720"/>
      <c r="G47" s="720"/>
      <c r="H47" s="720"/>
      <c r="I47" s="720"/>
      <c r="J47" s="720" t="s">
        <v>312</v>
      </c>
      <c r="K47" s="720"/>
      <c r="L47" s="720"/>
      <c r="M47" s="720"/>
      <c r="N47" s="720"/>
      <c r="O47" s="720"/>
      <c r="P47" s="656" t="s">
        <v>36</v>
      </c>
    </row>
    <row r="48" spans="3:20" ht="30" x14ac:dyDescent="0.25">
      <c r="C48" s="656"/>
      <c r="D48" s="403" t="s">
        <v>313</v>
      </c>
      <c r="E48" s="403" t="s">
        <v>314</v>
      </c>
      <c r="F48" s="403" t="s">
        <v>315</v>
      </c>
      <c r="G48" s="403" t="s">
        <v>316</v>
      </c>
      <c r="H48" s="403" t="s">
        <v>317</v>
      </c>
      <c r="I48" s="403" t="s">
        <v>318</v>
      </c>
      <c r="J48" s="403" t="s">
        <v>319</v>
      </c>
      <c r="K48" s="403" t="s">
        <v>314</v>
      </c>
      <c r="L48" s="403" t="s">
        <v>315</v>
      </c>
      <c r="M48" s="403" t="s">
        <v>316</v>
      </c>
      <c r="N48" s="403" t="s">
        <v>317</v>
      </c>
      <c r="O48" s="403" t="s">
        <v>318</v>
      </c>
      <c r="P48" s="656"/>
    </row>
    <row r="49" spans="3:16" x14ac:dyDescent="0.25">
      <c r="C49" s="126">
        <f>C21</f>
        <v>2028</v>
      </c>
      <c r="D49" s="179">
        <f>_xlfn.XLOOKUP(C49,'VHT-VMT Summary'!$D$24:$D$43,'VHT-VMT Summary'!$X$24:$X$43)</f>
        <v>617649.46029621072</v>
      </c>
      <c r="E49" s="264">
        <f t="shared" ref="E49:E68" si="13">D49*$D$7</f>
        <v>71647.337394360453</v>
      </c>
      <c r="F49" s="264">
        <f t="shared" ref="F49:F68" si="14">D49*$D$8</f>
        <v>679.41440632583181</v>
      </c>
      <c r="G49" s="182">
        <f t="shared" ref="G49:G68" si="15">D49*$D$9</f>
        <v>24705.978411848428</v>
      </c>
      <c r="H49" s="264">
        <f>SUM(E49:G49)</f>
        <v>97032.730212534705</v>
      </c>
      <c r="I49" s="265">
        <f t="shared" ref="I49:I68" si="16">H49/((1+$D$6)^(C49-$D$5))</f>
        <v>80791.609414178311</v>
      </c>
      <c r="J49" s="179">
        <f>_xlfn.XLOOKUP(C49,'VHT-VMT Summary'!$D$24:$D$43,'VHT-VMT Summary'!$Y$24:$Y$43)</f>
        <v>80294.429838507393</v>
      </c>
      <c r="K49" s="264">
        <f t="shared" ref="K49:K68" si="17">J49*$D$10</f>
        <v>18949.485441887744</v>
      </c>
      <c r="L49" s="264">
        <f t="shared" ref="L49:L68" si="18">J49*$D$11</f>
        <v>1766.4774564471625</v>
      </c>
      <c r="M49" s="264">
        <f t="shared" ref="M49:M68" si="19">J49*$D$12</f>
        <v>1686.1830266086554</v>
      </c>
      <c r="N49" s="266">
        <f>SUM(K49:M49)</f>
        <v>22402.145924943561</v>
      </c>
      <c r="O49" s="265">
        <f t="shared" ref="O49:O68" si="20">N49/((1+$D$6)^(C49-$D$5))</f>
        <v>18652.524974234544</v>
      </c>
      <c r="P49" s="43">
        <f>I49+O49</f>
        <v>99444.134388412858</v>
      </c>
    </row>
    <row r="50" spans="3:16" x14ac:dyDescent="0.25">
      <c r="C50" s="126">
        <f t="shared" ref="C50:C68" si="21">C49+1</f>
        <v>2029</v>
      </c>
      <c r="D50" s="179">
        <f>_xlfn.XLOOKUP(C50,'VHT-VMT Summary'!$D$24:$D$43,'VHT-VMT Summary'!$X$24:$X$43)</f>
        <v>630064.21444816433</v>
      </c>
      <c r="E50" s="264">
        <f t="shared" si="13"/>
        <v>73087.448875987073</v>
      </c>
      <c r="F50" s="264">
        <f t="shared" si="14"/>
        <v>693.07063589298082</v>
      </c>
      <c r="G50" s="182">
        <f t="shared" si="15"/>
        <v>25202.568577926573</v>
      </c>
      <c r="H50" s="264">
        <f t="shared" ref="H50:H68" si="22">SUM(E50:G50)</f>
        <v>98983.088089806624</v>
      </c>
      <c r="I50" s="265">
        <f t="shared" si="16"/>
        <v>79937.459518334901</v>
      </c>
      <c r="J50" s="179">
        <f>_xlfn.XLOOKUP(C50,'VHT-VMT Summary'!$D$24:$D$43,'VHT-VMT Summary'!$Y$24:$Y$43)</f>
        <v>81908.347878261353</v>
      </c>
      <c r="K50" s="264">
        <f t="shared" si="17"/>
        <v>19330.370099269679</v>
      </c>
      <c r="L50" s="264">
        <f t="shared" si="18"/>
        <v>1801.9836533217497</v>
      </c>
      <c r="M50" s="264">
        <f t="shared" si="19"/>
        <v>1720.0753054434886</v>
      </c>
      <c r="N50" s="266">
        <f>SUM(K50:M50)</f>
        <v>22852.429058034919</v>
      </c>
      <c r="O50" s="265">
        <f t="shared" si="20"/>
        <v>18455.32563163594</v>
      </c>
      <c r="P50" s="43">
        <f t="shared" ref="P50:P68" si="23">I50+O50</f>
        <v>98392.785149970849</v>
      </c>
    </row>
    <row r="51" spans="3:16" x14ac:dyDescent="0.25">
      <c r="C51" s="126">
        <f t="shared" si="21"/>
        <v>2030</v>
      </c>
      <c r="D51" s="179">
        <f>_xlfn.XLOOKUP(C51,'VHT-VMT Summary'!$D$24:$D$43,'VHT-VMT Summary'!$X$24:$X$43)</f>
        <v>642728.50515857246</v>
      </c>
      <c r="E51" s="264">
        <f t="shared" si="13"/>
        <v>74556.506598394408</v>
      </c>
      <c r="F51" s="264">
        <f t="shared" si="14"/>
        <v>707.00135567442976</v>
      </c>
      <c r="G51" s="182">
        <f t="shared" si="15"/>
        <v>25709.140206342898</v>
      </c>
      <c r="H51" s="264">
        <f t="shared" si="22"/>
        <v>100972.64816041173</v>
      </c>
      <c r="I51" s="265">
        <f t="shared" si="16"/>
        <v>79092.339917219608</v>
      </c>
      <c r="J51" s="179">
        <f>_xlfn.XLOOKUP(C51,'VHT-VMT Summary'!$D$24:$D$43,'VHT-VMT Summary'!$Y$24:$Y$43)</f>
        <v>83554.705670614421</v>
      </c>
      <c r="K51" s="264">
        <f t="shared" si="17"/>
        <v>19718.910538265001</v>
      </c>
      <c r="L51" s="264">
        <f t="shared" si="18"/>
        <v>1838.2035247535171</v>
      </c>
      <c r="M51" s="264">
        <f t="shared" si="19"/>
        <v>1754.6488190829029</v>
      </c>
      <c r="N51" s="266">
        <f t="shared" ref="N51:N68" si="24">SUM(K51:M51)</f>
        <v>23311.762882101422</v>
      </c>
      <c r="O51" s="265">
        <f t="shared" si="20"/>
        <v>18260.211131747648</v>
      </c>
      <c r="P51" s="43">
        <f t="shared" si="23"/>
        <v>97352.55104896726</v>
      </c>
    </row>
    <row r="52" spans="3:16" x14ac:dyDescent="0.25">
      <c r="C52" s="126">
        <f t="shared" si="21"/>
        <v>2031</v>
      </c>
      <c r="D52" s="179">
        <f>_xlfn.XLOOKUP(C52,'VHT-VMT Summary'!$D$24:$D$43,'VHT-VMT Summary'!$X$24:$X$43)</f>
        <v>655647.34811225988</v>
      </c>
      <c r="E52" s="264">
        <f t="shared" si="13"/>
        <v>76055.092381022143</v>
      </c>
      <c r="F52" s="264">
        <f t="shared" si="14"/>
        <v>721.21208292348592</v>
      </c>
      <c r="G52" s="182">
        <f t="shared" si="15"/>
        <v>26225.893924490396</v>
      </c>
      <c r="H52" s="264">
        <f t="shared" si="22"/>
        <v>103002.19838843602</v>
      </c>
      <c r="I52" s="265">
        <f t="shared" si="16"/>
        <v>78256.155140209259</v>
      </c>
      <c r="J52" s="179">
        <f>_xlfn.XLOOKUP(C52,'VHT-VMT Summary'!$D$24:$D$43,'VHT-VMT Summary'!$Y$24:$Y$43)</f>
        <v>85234.155254593788</v>
      </c>
      <c r="K52" s="264">
        <f t="shared" si="17"/>
        <v>20115.260640084132</v>
      </c>
      <c r="L52" s="264">
        <f t="shared" si="18"/>
        <v>1875.1514156010633</v>
      </c>
      <c r="M52" s="264">
        <f t="shared" si="19"/>
        <v>1789.9172603464697</v>
      </c>
      <c r="N52" s="266">
        <f t="shared" si="24"/>
        <v>23780.329316031664</v>
      </c>
      <c r="O52" s="265">
        <f t="shared" si="20"/>
        <v>18067.159433070592</v>
      </c>
      <c r="P52" s="43">
        <f t="shared" si="23"/>
        <v>96323.314573279844</v>
      </c>
    </row>
    <row r="53" spans="3:16" x14ac:dyDescent="0.25">
      <c r="C53" s="126">
        <f t="shared" si="21"/>
        <v>2032</v>
      </c>
      <c r="D53" s="179">
        <f>_xlfn.XLOOKUP(C53,'VHT-VMT Summary'!$D$24:$D$43,'VHT-VMT Summary'!$X$24:$X$43)</f>
        <v>668825.85980931646</v>
      </c>
      <c r="E53" s="264">
        <f t="shared" si="13"/>
        <v>77583.799737880719</v>
      </c>
      <c r="F53" s="264">
        <f t="shared" si="14"/>
        <v>735.70844579024811</v>
      </c>
      <c r="G53" s="182">
        <f t="shared" si="15"/>
        <v>26753.034392372658</v>
      </c>
      <c r="H53" s="264">
        <f t="shared" si="22"/>
        <v>105072.54257604363</v>
      </c>
      <c r="I53" s="265">
        <f t="shared" si="16"/>
        <v>77428.810726020864</v>
      </c>
      <c r="J53" s="179">
        <f>_xlfn.XLOOKUP(C53,'VHT-VMT Summary'!$D$24:$D$43,'VHT-VMT Summary'!$Y$24:$Y$43)</f>
        <v>86947.361775211117</v>
      </c>
      <c r="K53" s="264">
        <f t="shared" si="17"/>
        <v>20519.577378949823</v>
      </c>
      <c r="L53" s="264">
        <f t="shared" si="18"/>
        <v>1912.8419590546443</v>
      </c>
      <c r="M53" s="264">
        <f t="shared" si="19"/>
        <v>1825.8945972794336</v>
      </c>
      <c r="N53" s="266">
        <f t="shared" si="24"/>
        <v>24258.313935283899</v>
      </c>
      <c r="O53" s="265">
        <f t="shared" si="20"/>
        <v>17876.14872713415</v>
      </c>
      <c r="P53" s="43">
        <f t="shared" si="23"/>
        <v>95304.95945315501</v>
      </c>
    </row>
    <row r="54" spans="3:16" x14ac:dyDescent="0.25">
      <c r="C54" s="126">
        <f t="shared" si="21"/>
        <v>2033</v>
      </c>
      <c r="D54" s="179">
        <f>_xlfn.XLOOKUP(C54,'VHT-VMT Summary'!$D$24:$D$43,'VHT-VMT Summary'!$X$24:$X$43)</f>
        <v>682269.25959148351</v>
      </c>
      <c r="E54" s="264">
        <f t="shared" si="13"/>
        <v>79143.234112612088</v>
      </c>
      <c r="F54" s="264">
        <f t="shared" si="14"/>
        <v>750.49618555063194</v>
      </c>
      <c r="G54" s="182">
        <f t="shared" si="15"/>
        <v>27290.770383659343</v>
      </c>
      <c r="H54" s="264">
        <f t="shared" si="22"/>
        <v>107184.50068182206</v>
      </c>
      <c r="I54" s="265">
        <f t="shared" si="16"/>
        <v>76610.213212040588</v>
      </c>
      <c r="J54" s="179">
        <f>_xlfn.XLOOKUP(C54,'VHT-VMT Summary'!$D$24:$D$43,'VHT-VMT Summary'!$Y$24:$Y$43)</f>
        <v>88695.003746892864</v>
      </c>
      <c r="K54" s="264">
        <f t="shared" si="17"/>
        <v>20932.020884266716</v>
      </c>
      <c r="L54" s="264">
        <f t="shared" si="18"/>
        <v>1951.290082431643</v>
      </c>
      <c r="M54" s="264">
        <f t="shared" si="19"/>
        <v>1862.5950786847502</v>
      </c>
      <c r="N54" s="266">
        <f t="shared" si="24"/>
        <v>24745.906045383108</v>
      </c>
      <c r="O54" s="265">
        <f t="shared" si="20"/>
        <v>17687.157436032543</v>
      </c>
      <c r="P54" s="43">
        <f t="shared" si="23"/>
        <v>94297.370648073134</v>
      </c>
    </row>
    <row r="55" spans="3:16" x14ac:dyDescent="0.25">
      <c r="C55" s="126">
        <f t="shared" si="21"/>
        <v>2034</v>
      </c>
      <c r="D55" s="179">
        <f>_xlfn.XLOOKUP(C55,'VHT-VMT Summary'!$D$24:$D$43,'VHT-VMT Summary'!$X$24:$X$43)</f>
        <v>695982.87170927238</v>
      </c>
      <c r="E55" s="264">
        <f t="shared" si="13"/>
        <v>80734.013118275601</v>
      </c>
      <c r="F55" s="264">
        <f t="shared" si="14"/>
        <v>765.58115888019961</v>
      </c>
      <c r="G55" s="182">
        <f t="shared" si="15"/>
        <v>27839.314868370897</v>
      </c>
      <c r="H55" s="264">
        <f t="shared" si="22"/>
        <v>109338.9091455267</v>
      </c>
      <c r="I55" s="265">
        <f t="shared" si="16"/>
        <v>75800.270123765877</v>
      </c>
      <c r="J55" s="179">
        <f>_xlfn.XLOOKUP(C55,'VHT-VMT Summary'!$D$24:$D$43,'VHT-VMT Summary'!$Y$24:$Y$43)</f>
        <v>90477.773322205394</v>
      </c>
      <c r="K55" s="264">
        <f t="shared" si="17"/>
        <v>21352.754504040473</v>
      </c>
      <c r="L55" s="264">
        <f t="shared" si="18"/>
        <v>1990.5110130885184</v>
      </c>
      <c r="M55" s="264">
        <f t="shared" si="19"/>
        <v>1900.0332397663135</v>
      </c>
      <c r="N55" s="266">
        <f t="shared" si="24"/>
        <v>25243.298756895307</v>
      </c>
      <c r="O55" s="265">
        <f t="shared" si="20"/>
        <v>17500.16420998719</v>
      </c>
      <c r="P55" s="43">
        <f t="shared" si="23"/>
        <v>93300.434333753074</v>
      </c>
    </row>
    <row r="56" spans="3:16" x14ac:dyDescent="0.25">
      <c r="C56" s="126">
        <f t="shared" si="21"/>
        <v>2035</v>
      </c>
      <c r="D56" s="179">
        <f>_xlfn.XLOOKUP(C56,'VHT-VMT Summary'!$D$24:$D$43,'VHT-VMT Summary'!$X$24:$X$43)</f>
        <v>709972.12743062875</v>
      </c>
      <c r="E56" s="264">
        <f t="shared" si="13"/>
        <v>82356.766781952945</v>
      </c>
      <c r="F56" s="264">
        <f t="shared" si="14"/>
        <v>780.96934017369165</v>
      </c>
      <c r="G56" s="182">
        <f t="shared" si="15"/>
        <v>28398.885097225149</v>
      </c>
      <c r="H56" s="264">
        <f t="shared" si="22"/>
        <v>111536.62121935179</v>
      </c>
      <c r="I56" s="265">
        <f t="shared" si="16"/>
        <v>74998.889964358459</v>
      </c>
      <c r="J56" s="179">
        <f>_xlfn.XLOOKUP(C56,'VHT-VMT Summary'!$D$24:$D$43,'VHT-VMT Summary'!$Y$24:$Y$43)</f>
        <v>92296.376565981729</v>
      </c>
      <c r="K56" s="264">
        <f t="shared" si="17"/>
        <v>21781.944869571686</v>
      </c>
      <c r="L56" s="264">
        <f t="shared" si="18"/>
        <v>2030.5202844515979</v>
      </c>
      <c r="M56" s="264">
        <f t="shared" si="19"/>
        <v>1938.2239078856164</v>
      </c>
      <c r="N56" s="266">
        <f t="shared" si="24"/>
        <v>25750.689061908903</v>
      </c>
      <c r="O56" s="265">
        <f t="shared" si="20"/>
        <v>17315.14792493495</v>
      </c>
      <c r="P56" s="43">
        <f t="shared" si="23"/>
        <v>92314.03788929341</v>
      </c>
    </row>
    <row r="57" spans="3:16" x14ac:dyDescent="0.25">
      <c r="C57" s="126">
        <f t="shared" si="21"/>
        <v>2036</v>
      </c>
      <c r="D57" s="179">
        <f>_xlfn.XLOOKUP(C57,'VHT-VMT Summary'!$D$24:$D$43,'VHT-VMT Summary'!$X$24:$X$43)</f>
        <v>724242.56719198439</v>
      </c>
      <c r="E57" s="264">
        <f t="shared" si="13"/>
        <v>84012.137794270195</v>
      </c>
      <c r="F57" s="264">
        <f t="shared" si="14"/>
        <v>796.66682391118286</v>
      </c>
      <c r="G57" s="182">
        <f t="shared" si="15"/>
        <v>28969.702687679375</v>
      </c>
      <c r="H57" s="264">
        <f t="shared" si="22"/>
        <v>113778.50730586075</v>
      </c>
      <c r="I57" s="265">
        <f t="shared" si="16"/>
        <v>74205.982204308501</v>
      </c>
      <c r="J57" s="179">
        <f>_xlfn.XLOOKUP(C57,'VHT-VMT Summary'!$D$24:$D$43,'VHT-VMT Summary'!$Y$24:$Y$43)</f>
        <v>94151.533734957993</v>
      </c>
      <c r="K57" s="264">
        <f t="shared" si="17"/>
        <v>22219.761961450084</v>
      </c>
      <c r="L57" s="264">
        <f t="shared" si="18"/>
        <v>2071.3337421690758</v>
      </c>
      <c r="M57" s="264">
        <f t="shared" si="19"/>
        <v>1977.1822084341179</v>
      </c>
      <c r="N57" s="266">
        <f t="shared" si="24"/>
        <v>26268.27791205328</v>
      </c>
      <c r="O57" s="265">
        <f t="shared" si="20"/>
        <v>17132.087680141758</v>
      </c>
      <c r="P57" s="43">
        <f t="shared" si="23"/>
        <v>91338.069884450262</v>
      </c>
    </row>
    <row r="58" spans="3:16" x14ac:dyDescent="0.25">
      <c r="C58" s="126">
        <f t="shared" si="21"/>
        <v>2037</v>
      </c>
      <c r="D58" s="179">
        <f>_xlfn.XLOOKUP(C58,'VHT-VMT Summary'!$D$24:$D$43,'VHT-VMT Summary'!$X$24:$X$43)</f>
        <v>738799.842792543</v>
      </c>
      <c r="E58" s="264">
        <f t="shared" si="13"/>
        <v>85700.781763934996</v>
      </c>
      <c r="F58" s="264">
        <f t="shared" si="14"/>
        <v>812.67982707179738</v>
      </c>
      <c r="G58" s="182">
        <f t="shared" si="15"/>
        <v>29551.993711701722</v>
      </c>
      <c r="H58" s="264">
        <f t="shared" si="22"/>
        <v>116065.45530270852</v>
      </c>
      <c r="I58" s="265">
        <f t="shared" si="16"/>
        <v>73421.457271207648</v>
      </c>
      <c r="J58" s="179">
        <f>_xlfn.XLOOKUP(C58,'VHT-VMT Summary'!$D$24:$D$43,'VHT-VMT Summary'!$Y$24:$Y$43)</f>
        <v>96043.979563030589</v>
      </c>
      <c r="K58" s="264">
        <f t="shared" si="17"/>
        <v>22666.379176875216</v>
      </c>
      <c r="L58" s="264">
        <f t="shared" si="18"/>
        <v>2112.9675503866729</v>
      </c>
      <c r="M58" s="264">
        <f t="shared" si="19"/>
        <v>2016.9235708236424</v>
      </c>
      <c r="N58" s="266">
        <f t="shared" si="24"/>
        <v>26796.270298085528</v>
      </c>
      <c r="O58" s="265">
        <f t="shared" si="20"/>
        <v>16950.962795841508</v>
      </c>
      <c r="P58" s="43">
        <f t="shared" si="23"/>
        <v>90372.420067049155</v>
      </c>
    </row>
    <row r="59" spans="3:16" x14ac:dyDescent="0.25">
      <c r="C59" s="126">
        <f t="shared" si="21"/>
        <v>2038</v>
      </c>
      <c r="D59" s="179">
        <f>_xlfn.XLOOKUP(C59,'VHT-VMT Summary'!$D$24:$D$43,'VHT-VMT Summary'!$X$24:$X$43)</f>
        <v>753649.71963267354</v>
      </c>
      <c r="E59" s="264">
        <f t="shared" si="13"/>
        <v>87423.367477390129</v>
      </c>
      <c r="F59" s="264">
        <f t="shared" si="14"/>
        <v>829.01469159594092</v>
      </c>
      <c r="G59" s="182">
        <f t="shared" si="15"/>
        <v>30145.988785306941</v>
      </c>
      <c r="H59" s="264">
        <f t="shared" si="22"/>
        <v>118398.370954293</v>
      </c>
      <c r="I59" s="265">
        <f t="shared" si="16"/>
        <v>72645.226539630414</v>
      </c>
      <c r="J59" s="179">
        <f>_xlfn.XLOOKUP(C59,'VHT-VMT Summary'!$D$24:$D$43,'VHT-VMT Summary'!$Y$24:$Y$43)</f>
        <v>97974.463552247529</v>
      </c>
      <c r="K59" s="264">
        <f t="shared" si="17"/>
        <v>23121.973398330414</v>
      </c>
      <c r="L59" s="264">
        <f t="shared" si="18"/>
        <v>2155.4381981494457</v>
      </c>
      <c r="M59" s="264">
        <f t="shared" si="19"/>
        <v>2057.4637345971983</v>
      </c>
      <c r="N59" s="266">
        <f t="shared" si="24"/>
        <v>27334.875331077055</v>
      </c>
      <c r="O59" s="265">
        <f t="shared" si="20"/>
        <v>16771.752810900023</v>
      </c>
      <c r="P59" s="43">
        <f t="shared" si="23"/>
        <v>89416.979350530441</v>
      </c>
    </row>
    <row r="60" spans="3:16" x14ac:dyDescent="0.25">
      <c r="C60" s="126">
        <f t="shared" si="21"/>
        <v>2039</v>
      </c>
      <c r="D60" s="179">
        <f>_xlfn.XLOOKUP(C60,'VHT-VMT Summary'!$D$24:$D$43,'VHT-VMT Summary'!$X$24:$X$43)</f>
        <v>768798.07899729023</v>
      </c>
      <c r="E60" s="264">
        <f t="shared" si="13"/>
        <v>89180.577163685666</v>
      </c>
      <c r="F60" s="264">
        <f t="shared" si="14"/>
        <v>845.67788689701933</v>
      </c>
      <c r="G60" s="182">
        <f t="shared" si="15"/>
        <v>30751.923159891609</v>
      </c>
      <c r="H60" s="264">
        <f t="shared" si="22"/>
        <v>120778.17821047429</v>
      </c>
      <c r="I60" s="265">
        <f t="shared" si="16"/>
        <v>71877.202321122197</v>
      </c>
      <c r="J60" s="179">
        <f>_xlfn.XLOOKUP(C60,'VHT-VMT Summary'!$D$24:$D$43,'VHT-VMT Summary'!$Y$24:$Y$43)</f>
        <v>99943.750269647731</v>
      </c>
      <c r="K60" s="264">
        <f t="shared" si="17"/>
        <v>23586.725063636863</v>
      </c>
      <c r="L60" s="264">
        <f t="shared" si="18"/>
        <v>2198.76250593225</v>
      </c>
      <c r="M60" s="264">
        <f t="shared" si="19"/>
        <v>2098.8187556626026</v>
      </c>
      <c r="N60" s="266">
        <f t="shared" si="24"/>
        <v>27884.306325231715</v>
      </c>
      <c r="O60" s="265">
        <f t="shared" si="20"/>
        <v>16594.437480503515</v>
      </c>
      <c r="P60" s="43">
        <f t="shared" si="23"/>
        <v>88471.639801625715</v>
      </c>
    </row>
    <row r="61" spans="3:16" x14ac:dyDescent="0.25">
      <c r="C61" s="126">
        <f t="shared" si="21"/>
        <v>2040</v>
      </c>
      <c r="D61" s="179">
        <f>_xlfn.XLOOKUP(C61,'VHT-VMT Summary'!$D$24:$D$43,'VHT-VMT Summary'!$X$24:$X$43)</f>
        <v>784250.9203851358</v>
      </c>
      <c r="E61" s="264">
        <f t="shared" si="13"/>
        <v>90973.106764675758</v>
      </c>
      <c r="F61" s="264">
        <f t="shared" si="14"/>
        <v>862.67601242364947</v>
      </c>
      <c r="G61" s="182">
        <f t="shared" si="15"/>
        <v>31370.036815405434</v>
      </c>
      <c r="H61" s="264">
        <f t="shared" si="22"/>
        <v>123205.81959250483</v>
      </c>
      <c r="I61" s="265">
        <f t="shared" si="16"/>
        <v>71117.297854293662</v>
      </c>
      <c r="J61" s="179">
        <f>_xlfn.XLOOKUP(C61,'VHT-VMT Summary'!$D$24:$D$43,'VHT-VMT Summary'!$Y$24:$Y$43)</f>
        <v>101952.61965006769</v>
      </c>
      <c r="K61" s="264">
        <f t="shared" si="17"/>
        <v>24060.818237415973</v>
      </c>
      <c r="L61" s="264">
        <f t="shared" si="18"/>
        <v>2242.957632301489</v>
      </c>
      <c r="M61" s="264">
        <f t="shared" si="19"/>
        <v>2141.0050126514216</v>
      </c>
      <c r="N61" s="266">
        <f t="shared" si="24"/>
        <v>28444.780882368883</v>
      </c>
      <c r="O61" s="265">
        <f t="shared" si="20"/>
        <v>16418.996773871622</v>
      </c>
      <c r="P61" s="43">
        <f t="shared" si="23"/>
        <v>87536.294628165284</v>
      </c>
    </row>
    <row r="62" spans="3:16" x14ac:dyDescent="0.25">
      <c r="C62" s="126">
        <f t="shared" si="21"/>
        <v>2041</v>
      </c>
      <c r="D62" s="179">
        <f>_xlfn.XLOOKUP(C62,'VHT-VMT Summary'!$D$24:$D$43,'VHT-VMT Summary'!$X$24:$X$43)</f>
        <v>800014.36388487672</v>
      </c>
      <c r="E62" s="264">
        <f t="shared" si="13"/>
        <v>92801.666210645708</v>
      </c>
      <c r="F62" s="264">
        <f t="shared" si="14"/>
        <v>880.01580027336445</v>
      </c>
      <c r="G62" s="182">
        <f t="shared" si="15"/>
        <v>32000.574555395069</v>
      </c>
      <c r="H62" s="264">
        <f t="shared" si="22"/>
        <v>125682.25656631414</v>
      </c>
      <c r="I62" s="265">
        <f t="shared" si="16"/>
        <v>70365.427295019355</v>
      </c>
      <c r="J62" s="179">
        <f>_xlfn.XLOOKUP(C62,'VHT-VMT Summary'!$D$24:$D$43,'VHT-VMT Summary'!$Y$24:$Y$43)</f>
        <v>104001.867305034</v>
      </c>
      <c r="K62" s="264">
        <f t="shared" si="17"/>
        <v>24544.440683988021</v>
      </c>
      <c r="L62" s="264">
        <f t="shared" si="18"/>
        <v>2288.0410807107478</v>
      </c>
      <c r="M62" s="264">
        <f t="shared" si="19"/>
        <v>2184.0392134057142</v>
      </c>
      <c r="N62" s="266">
        <f t="shared" si="24"/>
        <v>29016.520978104483</v>
      </c>
      <c r="O62" s="265">
        <f t="shared" si="20"/>
        <v>16245.410871994603</v>
      </c>
      <c r="P62" s="43">
        <f t="shared" si="23"/>
        <v>86610.838167013964</v>
      </c>
    </row>
    <row r="63" spans="3:16" x14ac:dyDescent="0.25">
      <c r="C63" s="126">
        <f t="shared" si="21"/>
        <v>2042</v>
      </c>
      <c r="D63" s="179">
        <f>_xlfn.XLOOKUP(C63,'VHT-VMT Summary'!$D$24:$D$43,'VHT-VMT Summary'!$X$24:$X$43)</f>
        <v>816094.65259896277</v>
      </c>
      <c r="E63" s="264">
        <f t="shared" si="13"/>
        <v>94666.979701479693</v>
      </c>
      <c r="F63" s="264">
        <f t="shared" si="14"/>
        <v>897.70411785885915</v>
      </c>
      <c r="G63" s="182">
        <f t="shared" si="15"/>
        <v>32643.786103958511</v>
      </c>
      <c r="H63" s="264">
        <f t="shared" si="22"/>
        <v>128208.46992329706</v>
      </c>
      <c r="I63" s="265">
        <f t="shared" si="16"/>
        <v>69621.505706740281</v>
      </c>
      <c r="J63" s="179">
        <f>_xlfn.XLOOKUP(C63,'VHT-VMT Summary'!$D$24:$D$43,'VHT-VMT Summary'!$Y$24:$Y$43)</f>
        <v>106092.30483786517</v>
      </c>
      <c r="K63" s="264">
        <f t="shared" si="17"/>
        <v>25037.783941736179</v>
      </c>
      <c r="L63" s="264">
        <f t="shared" si="18"/>
        <v>2334.0307064330336</v>
      </c>
      <c r="M63" s="264">
        <f t="shared" si="19"/>
        <v>2227.9384015951687</v>
      </c>
      <c r="N63" s="266">
        <f t="shared" si="24"/>
        <v>29599.753049764382</v>
      </c>
      <c r="O63" s="265">
        <f t="shared" si="20"/>
        <v>16073.660165394464</v>
      </c>
      <c r="P63" s="43">
        <f t="shared" si="23"/>
        <v>85695.165872134748</v>
      </c>
    </row>
    <row r="64" spans="3:16" x14ac:dyDescent="0.25">
      <c r="C64" s="126">
        <f t="shared" si="21"/>
        <v>2043</v>
      </c>
      <c r="D64" s="179">
        <f>_xlfn.XLOOKUP(C64,'VHT-VMT Summary'!$D$24:$D$43,'VHT-VMT Summary'!$X$24:$X$43)</f>
        <v>832498.15511620219</v>
      </c>
      <c r="E64" s="264">
        <f t="shared" si="13"/>
        <v>96569.785993479454</v>
      </c>
      <c r="F64" s="264">
        <f t="shared" si="14"/>
        <v>915.7479706278225</v>
      </c>
      <c r="G64" s="182">
        <f t="shared" si="15"/>
        <v>33299.926204648087</v>
      </c>
      <c r="H64" s="264">
        <f t="shared" si="22"/>
        <v>130785.46016875537</v>
      </c>
      <c r="I64" s="265">
        <f t="shared" si="16"/>
        <v>68885.449050868861</v>
      </c>
      <c r="J64" s="179">
        <f>_xlfn.XLOOKUP(C64,'VHT-VMT Summary'!$D$24:$D$43,'VHT-VMT Summary'!$Y$24:$Y$43)</f>
        <v>108224.76016510626</v>
      </c>
      <c r="K64" s="264">
        <f t="shared" si="17"/>
        <v>25541.043398965074</v>
      </c>
      <c r="L64" s="264">
        <f t="shared" si="18"/>
        <v>2380.9447236323376</v>
      </c>
      <c r="M64" s="264">
        <f t="shared" si="19"/>
        <v>2272.7199634672315</v>
      </c>
      <c r="N64" s="266">
        <f t="shared" si="24"/>
        <v>30194.708086064642</v>
      </c>
      <c r="O64" s="265">
        <f t="shared" si="20"/>
        <v>15903.725251909691</v>
      </c>
      <c r="P64" s="43">
        <f t="shared" si="23"/>
        <v>84789.174302778556</v>
      </c>
    </row>
    <row r="65" spans="3:16" x14ac:dyDescent="0.25">
      <c r="C65" s="126">
        <f t="shared" si="21"/>
        <v>2044</v>
      </c>
      <c r="D65" s="179">
        <f>_xlfn.XLOOKUP(C65,'VHT-VMT Summary'!$D$24:$D$43,'VHT-VMT Summary'!$X$24:$X$43)</f>
        <v>849231.36803403776</v>
      </c>
      <c r="E65" s="264">
        <f t="shared" si="13"/>
        <v>98510.838691948389</v>
      </c>
      <c r="F65" s="264">
        <f t="shared" si="14"/>
        <v>934.15450483744155</v>
      </c>
      <c r="G65" s="182">
        <f t="shared" si="15"/>
        <v>33969.254721361511</v>
      </c>
      <c r="H65" s="264">
        <f t="shared" si="22"/>
        <v>133414.24791814733</v>
      </c>
      <c r="I65" s="265">
        <f t="shared" si="16"/>
        <v>68157.174177295165</v>
      </c>
      <c r="J65" s="179">
        <f>_xlfn.XLOOKUP(C65,'VHT-VMT Summary'!$D$24:$D$43,'VHT-VMT Summary'!$Y$24:$Y$43)</f>
        <v>110400.0778444249</v>
      </c>
      <c r="K65" s="264">
        <f t="shared" si="17"/>
        <v>26054.418371284275</v>
      </c>
      <c r="L65" s="264">
        <f t="shared" si="18"/>
        <v>2428.8017125773476</v>
      </c>
      <c r="M65" s="264">
        <f t="shared" si="19"/>
        <v>2318.401634732923</v>
      </c>
      <c r="N65" s="266">
        <f t="shared" si="24"/>
        <v>30801.621718594546</v>
      </c>
      <c r="O65" s="265">
        <f t="shared" si="20"/>
        <v>15735.586934503472</v>
      </c>
      <c r="P65" s="43">
        <f t="shared" si="23"/>
        <v>83892.761111798638</v>
      </c>
    </row>
    <row r="66" spans="3:16" x14ac:dyDescent="0.25">
      <c r="C66" s="126">
        <f t="shared" si="21"/>
        <v>2045</v>
      </c>
      <c r="D66" s="179">
        <f>_xlfn.XLOOKUP(C66,'VHT-VMT Summary'!$D$24:$D$43,'VHT-VMT Summary'!$X$24:$X$43)</f>
        <v>866300.91853152181</v>
      </c>
      <c r="E66" s="264">
        <f t="shared" si="13"/>
        <v>100490.90654965653</v>
      </c>
      <c r="F66" s="264">
        <f t="shared" si="14"/>
        <v>952.9310103846741</v>
      </c>
      <c r="G66" s="182">
        <f t="shared" si="15"/>
        <v>34652.036741260876</v>
      </c>
      <c r="H66" s="264">
        <f t="shared" si="22"/>
        <v>136095.87430130207</v>
      </c>
      <c r="I66" s="265">
        <f t="shared" si="16"/>
        <v>67436.59881499398</v>
      </c>
      <c r="J66" s="179">
        <f>_xlfn.XLOOKUP(C66,'VHT-VMT Summary'!$D$24:$D$43,'VHT-VMT Summary'!$Y$24:$Y$43)</f>
        <v>112619.11940909782</v>
      </c>
      <c r="K66" s="264">
        <f t="shared" si="17"/>
        <v>26578.112180547087</v>
      </c>
      <c r="L66" s="264">
        <f t="shared" si="18"/>
        <v>2477.6206270001521</v>
      </c>
      <c r="M66" s="264">
        <f t="shared" si="19"/>
        <v>2365.0015075910546</v>
      </c>
      <c r="N66" s="266">
        <f t="shared" si="24"/>
        <v>31420.734315138296</v>
      </c>
      <c r="O66" s="265">
        <f t="shared" si="20"/>
        <v>15569.226219095046</v>
      </c>
      <c r="P66" s="43">
        <f t="shared" si="23"/>
        <v>83005.825034089023</v>
      </c>
    </row>
    <row r="67" spans="3:16" x14ac:dyDescent="0.25">
      <c r="C67" s="126">
        <f t="shared" si="21"/>
        <v>2046</v>
      </c>
      <c r="D67" s="179">
        <f>_xlfn.XLOOKUP(C67,'VHT-VMT Summary'!$D$24:$D$43,'VHT-VMT Summary'!$X$24:$X$43)</f>
        <v>883713.56699400581</v>
      </c>
      <c r="E67" s="264">
        <f t="shared" si="13"/>
        <v>102510.77377130468</v>
      </c>
      <c r="F67" s="264">
        <f t="shared" si="14"/>
        <v>972.08492369340649</v>
      </c>
      <c r="G67" s="182">
        <f t="shared" si="15"/>
        <v>35348.542679760234</v>
      </c>
      <c r="H67" s="264">
        <f t="shared" si="22"/>
        <v>138831.40137475831</v>
      </c>
      <c r="I67" s="265">
        <f t="shared" si="16"/>
        <v>66723.641562730743</v>
      </c>
      <c r="J67" s="179">
        <f>_xlfn.XLOOKUP(C67,'VHT-VMT Summary'!$D$24:$D$43,'VHT-VMT Summary'!$Y$24:$Y$43)</f>
        <v>114882.76370922077</v>
      </c>
      <c r="K67" s="264">
        <f t="shared" si="17"/>
        <v>27112.3322353761</v>
      </c>
      <c r="L67" s="264">
        <f t="shared" si="18"/>
        <v>2527.420801602857</v>
      </c>
      <c r="M67" s="264">
        <f t="shared" si="19"/>
        <v>2412.5380378936366</v>
      </c>
      <c r="N67" s="266">
        <f t="shared" si="24"/>
        <v>32052.291074872592</v>
      </c>
      <c r="O67" s="265">
        <f t="shared" si="20"/>
        <v>15404.624312414031</v>
      </c>
      <c r="P67" s="43">
        <f t="shared" si="23"/>
        <v>82128.265875144774</v>
      </c>
    </row>
    <row r="68" spans="3:16" x14ac:dyDescent="0.25">
      <c r="C68" s="126">
        <f t="shared" si="21"/>
        <v>2047</v>
      </c>
      <c r="D68" s="179">
        <f>_xlfn.XLOOKUP(C68,'VHT-VMT Summary'!$D$24:$D$43,'VHT-VMT Summary'!$X$24:$X$43)</f>
        <v>901476.20969058527</v>
      </c>
      <c r="E68" s="264">
        <f t="shared" si="13"/>
        <v>104571.2403241079</v>
      </c>
      <c r="F68" s="264">
        <f t="shared" si="14"/>
        <v>991.62383065964389</v>
      </c>
      <c r="G68" s="182">
        <f t="shared" si="15"/>
        <v>36059.048387623414</v>
      </c>
      <c r="H68" s="264">
        <f t="shared" si="22"/>
        <v>141621.91254239096</v>
      </c>
      <c r="I68" s="265">
        <f t="shared" si="16"/>
        <v>66018.2218798658</v>
      </c>
      <c r="J68" s="179">
        <f>_xlfn.XLOOKUP(C68,'VHT-VMT Summary'!$D$24:$D$43,'VHT-VMT Summary'!$Y$24:$Y$43)</f>
        <v>117191.90725977608</v>
      </c>
      <c r="K68" s="264">
        <f t="shared" si="17"/>
        <v>27657.290113307154</v>
      </c>
      <c r="L68" s="264">
        <f t="shared" si="18"/>
        <v>2578.2219597150738</v>
      </c>
      <c r="M68" s="264">
        <f t="shared" si="19"/>
        <v>2461.0300524552977</v>
      </c>
      <c r="N68" s="266">
        <f t="shared" si="24"/>
        <v>32696.542125477525</v>
      </c>
      <c r="O68" s="265">
        <f t="shared" si="20"/>
        <v>15241.762619877352</v>
      </c>
      <c r="P68" s="43">
        <f t="shared" si="23"/>
        <v>81259.98449974315</v>
      </c>
    </row>
    <row r="69" spans="3:16" x14ac:dyDescent="0.25">
      <c r="C69" s="4" t="s">
        <v>37</v>
      </c>
      <c r="D69" s="254"/>
      <c r="E69" s="254"/>
      <c r="F69" s="254"/>
      <c r="G69" s="254"/>
      <c r="H69" s="267"/>
      <c r="I69" s="267">
        <f>SUM(I49:I68)</f>
        <v>1463390.9326942042</v>
      </c>
      <c r="J69" s="268"/>
      <c r="K69" s="268"/>
      <c r="L69" s="268"/>
      <c r="M69" s="268"/>
      <c r="N69" s="267"/>
      <c r="O69" s="267">
        <f>SUM(O49:O68)</f>
        <v>337856.07338522462</v>
      </c>
      <c r="P69" s="44">
        <f t="shared" ref="P69" si="25">I69+O69</f>
        <v>1801247.0060794288</v>
      </c>
    </row>
    <row r="70" spans="3:16" x14ac:dyDescent="0.25">
      <c r="C70" s="101"/>
      <c r="D70" s="206"/>
      <c r="E70" s="261"/>
      <c r="F70" s="261"/>
      <c r="G70" s="262"/>
      <c r="H70" s="261"/>
      <c r="I70" s="192"/>
      <c r="J70" s="206"/>
      <c r="K70" s="261"/>
      <c r="L70" s="261"/>
      <c r="M70" s="261"/>
      <c r="N70" s="258"/>
      <c r="O70" s="192"/>
    </row>
    <row r="71" spans="3:16" x14ac:dyDescent="0.25">
      <c r="C71" s="1"/>
      <c r="D71" s="263"/>
      <c r="E71" s="263"/>
      <c r="F71" s="263"/>
      <c r="G71" s="263"/>
      <c r="H71" s="260"/>
      <c r="I71" s="260"/>
      <c r="J71" s="259"/>
      <c r="K71" s="259"/>
      <c r="L71" s="259"/>
      <c r="M71" s="259"/>
      <c r="N71" s="260"/>
      <c r="O71" s="260"/>
    </row>
  </sheetData>
  <mergeCells count="10">
    <mergeCell ref="C19:C20"/>
    <mergeCell ref="D19:I19"/>
    <mergeCell ref="J19:O19"/>
    <mergeCell ref="P19:P20"/>
    <mergeCell ref="D18:P18"/>
    <mergeCell ref="D46:P46"/>
    <mergeCell ref="C47:C48"/>
    <mergeCell ref="D47:I47"/>
    <mergeCell ref="J47:O47"/>
    <mergeCell ref="P47:P48"/>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B852C-DC6D-4B22-B056-A5C5E3FF7DA4}">
  <sheetPr>
    <tabColor rgb="FF92D050"/>
  </sheetPr>
  <dimension ref="C1:BL1069"/>
  <sheetViews>
    <sheetView workbookViewId="0">
      <selection activeCell="M22" sqref="M22"/>
    </sheetView>
  </sheetViews>
  <sheetFormatPr defaultColWidth="9.28515625" defaultRowHeight="12.75" x14ac:dyDescent="0.2"/>
  <cols>
    <col min="1" max="1" width="10.85546875" style="2" customWidth="1"/>
    <col min="2" max="2" width="10.28515625" style="2" customWidth="1"/>
    <col min="3" max="3" width="12" style="17" customWidth="1"/>
    <col min="4" max="4" width="17.42578125" style="18" customWidth="1"/>
    <col min="5" max="5" width="13.5703125" style="2" customWidth="1"/>
    <col min="6" max="6" width="13" style="2" customWidth="1"/>
    <col min="7" max="7" width="14.5703125" style="2" customWidth="1"/>
    <col min="8" max="8" width="12.28515625" style="2" customWidth="1"/>
    <col min="9" max="9" width="12.7109375" style="2" customWidth="1"/>
    <col min="10" max="10" width="14.42578125" style="2" customWidth="1"/>
    <col min="11" max="11" width="13.7109375" style="2" customWidth="1"/>
    <col min="12" max="12" width="14" style="2" customWidth="1"/>
    <col min="13" max="13" width="11.42578125" style="2" bestFit="1" customWidth="1"/>
    <col min="14" max="14" width="13.85546875" style="2" customWidth="1"/>
    <col min="15" max="15" width="12.7109375" style="2" customWidth="1"/>
    <col min="16" max="16" width="14.7109375" style="2" customWidth="1"/>
    <col min="17" max="17" width="13.28515625" style="2" customWidth="1"/>
    <col min="18" max="18" width="13.85546875" style="2" customWidth="1"/>
    <col min="19" max="19" width="14.42578125" style="2" customWidth="1"/>
    <col min="20" max="21" width="13.140625" style="2" customWidth="1"/>
    <col min="22" max="22" width="12" style="2" customWidth="1"/>
    <col min="23" max="23" width="12.85546875" style="2" customWidth="1"/>
    <col min="24" max="16384" width="9.28515625" style="2"/>
  </cols>
  <sheetData>
    <row r="1" spans="3:56" x14ac:dyDescent="0.2">
      <c r="C1" s="14" t="s">
        <v>32</v>
      </c>
    </row>
    <row r="4" spans="3:56" x14ac:dyDescent="0.2">
      <c r="C4" s="536">
        <f>Inputs!C3</f>
        <v>3.1E-2</v>
      </c>
      <c r="D4" s="538" t="str">
        <f>Inputs!B3</f>
        <v xml:space="preserve">Discount Rate </v>
      </c>
    </row>
    <row r="5" spans="3:56" x14ac:dyDescent="0.2">
      <c r="C5" s="537">
        <f>Inputs!C5</f>
        <v>2022</v>
      </c>
      <c r="D5" s="539" t="str">
        <f>Inputs!B5</f>
        <v>Discount Year</v>
      </c>
      <c r="N5" s="15"/>
      <c r="O5" s="15"/>
      <c r="P5" s="15"/>
      <c r="Q5" s="15"/>
      <c r="R5" s="15"/>
      <c r="S5" s="15"/>
      <c r="T5" s="15"/>
      <c r="U5" s="15"/>
      <c r="V5" s="15"/>
      <c r="W5" s="15"/>
      <c r="X5" s="15"/>
    </row>
    <row r="6" spans="3:56" x14ac:dyDescent="0.2">
      <c r="C6" s="70"/>
      <c r="D6" s="107"/>
      <c r="L6" s="15"/>
      <c r="M6" s="15"/>
      <c r="N6" s="15"/>
      <c r="O6" s="15"/>
      <c r="P6" s="15"/>
      <c r="Q6" s="15"/>
      <c r="R6" s="15"/>
      <c r="S6" s="15"/>
      <c r="T6" s="15"/>
      <c r="U6" s="15"/>
      <c r="V6" s="15"/>
    </row>
    <row r="8" spans="3:56" x14ac:dyDescent="0.2">
      <c r="D8" s="2"/>
      <c r="AV8" s="2" t="e">
        <f>AU8*#REF!</f>
        <v>#REF!</v>
      </c>
      <c r="AX8" s="2" t="e">
        <f>AW8*#REF!</f>
        <v>#REF!</v>
      </c>
      <c r="AZ8" s="2" t="e">
        <f>AY8*#REF!</f>
        <v>#REF!</v>
      </c>
      <c r="BA8" s="2" t="e">
        <f>AZ8*#REF!</f>
        <v>#REF!</v>
      </c>
    </row>
    <row r="9" spans="3:56" ht="13.9" customHeight="1" x14ac:dyDescent="0.2">
      <c r="C9" s="723"/>
      <c r="D9" s="727" t="s">
        <v>45</v>
      </c>
      <c r="E9" s="727"/>
      <c r="F9" s="731" t="s">
        <v>265</v>
      </c>
      <c r="G9" s="731"/>
      <c r="H9" s="732" t="s">
        <v>169</v>
      </c>
      <c r="I9" s="732"/>
      <c r="J9" s="733" t="s">
        <v>170</v>
      </c>
      <c r="K9" s="733"/>
    </row>
    <row r="10" spans="3:56" ht="32.450000000000003" customHeight="1" x14ac:dyDescent="0.2">
      <c r="C10" s="723"/>
      <c r="D10" s="95" t="s">
        <v>144</v>
      </c>
      <c r="E10" s="95" t="s">
        <v>73</v>
      </c>
      <c r="F10" s="571" t="s">
        <v>33</v>
      </c>
      <c r="G10" s="572" t="s">
        <v>73</v>
      </c>
      <c r="H10" s="510" t="s">
        <v>33</v>
      </c>
      <c r="I10" s="510" t="s">
        <v>73</v>
      </c>
      <c r="J10" s="573" t="s">
        <v>33</v>
      </c>
      <c r="K10" s="573" t="s">
        <v>73</v>
      </c>
      <c r="AV10" s="2" t="e">
        <f>AU10*#REF!</f>
        <v>#REF!</v>
      </c>
      <c r="AX10" s="2" t="e">
        <f>AW10*#REF!</f>
        <v>#REF!</v>
      </c>
      <c r="AZ10" s="2" t="e">
        <f>AY10*#REF!</f>
        <v>#REF!</v>
      </c>
      <c r="BA10" s="2" t="e">
        <f>AZ10*#REF!</f>
        <v>#REF!</v>
      </c>
    </row>
    <row r="11" spans="3:56" x14ac:dyDescent="0.2">
      <c r="C11" s="561" t="s">
        <v>161</v>
      </c>
      <c r="D11" s="19">
        <f t="shared" ref="D11:E14" si="0">SUM(J11,H11,F11)</f>
        <v>42474354.814084493</v>
      </c>
      <c r="E11" s="19">
        <f>SUM(K11,I11,G11)</f>
        <v>37026562.279609427</v>
      </c>
      <c r="F11" s="19">
        <f>'B.Resiliency_Cap Cost'!I22+'B.Resiliency_Cap Cost'!I23</f>
        <v>5146114.8374371659</v>
      </c>
      <c r="G11" s="19">
        <f>SUM(H30:H31)</f>
        <v>4486070.2972515859</v>
      </c>
      <c r="H11" s="562">
        <f>F.Davis_CapCost!S12</f>
        <v>16476639.835340381</v>
      </c>
      <c r="I11" s="19">
        <f>SUM(M30:M31)</f>
        <v>14363333.679635411</v>
      </c>
      <c r="J11" s="19">
        <f>'J.ValleyView-CapCost'!E21+'J.ValleyView-CapCost'!E22+'J.ValleyView-CapCost'!E23</f>
        <v>20851600.141306944</v>
      </c>
      <c r="K11" s="19">
        <f>SUM(R30:R31)</f>
        <v>18177158.302722432</v>
      </c>
      <c r="AV11" s="2" t="e">
        <f>AU11*#REF!</f>
        <v>#REF!</v>
      </c>
      <c r="AX11" s="2" t="e">
        <f>AW11*#REF!</f>
        <v>#REF!</v>
      </c>
      <c r="AZ11" s="2" t="e">
        <f>AY11*#REF!</f>
        <v>#REF!</v>
      </c>
      <c r="BA11" s="2" t="e">
        <f>AZ11*#REF!</f>
        <v>#REF!</v>
      </c>
    </row>
    <row r="12" spans="3:56" x14ac:dyDescent="0.2">
      <c r="C12" s="561" t="s">
        <v>166</v>
      </c>
      <c r="D12" s="19">
        <f t="shared" si="0"/>
        <v>23517600.785126749</v>
      </c>
      <c r="E12" s="19">
        <f t="shared" si="0"/>
        <v>21459372.477683537</v>
      </c>
      <c r="F12" s="19">
        <f>'B.Resiliency_Cap Cost'!I24</f>
        <v>214421.45155988191</v>
      </c>
      <c r="G12" s="19">
        <f>H29</f>
        <v>195655.57891173658</v>
      </c>
      <c r="H12" s="562">
        <f>F.Davis_CapCost!S14</f>
        <v>11406903.986483166</v>
      </c>
      <c r="I12" s="19">
        <f>H12/(1+$C$4)^($C$29-$C$5)</f>
        <v>10408587.32570735</v>
      </c>
      <c r="J12" s="19">
        <f>'J.ValleyView-CapCost'!E19</f>
        <v>11896275.347083699</v>
      </c>
      <c r="K12" s="19">
        <f>J12/(1+$C$4)^(C29-$C$5)</f>
        <v>10855129.573064452</v>
      </c>
      <c r="AV12" s="2" t="e">
        <f>AU12*#REF!</f>
        <v>#REF!</v>
      </c>
      <c r="AX12" s="2" t="e">
        <f>AW12*#REF!</f>
        <v>#REF!</v>
      </c>
      <c r="AZ12" s="2" t="e">
        <f>AY12*#REF!</f>
        <v>#REF!</v>
      </c>
      <c r="BA12" s="2" t="e">
        <f>AZ12*#REF!</f>
        <v>#REF!</v>
      </c>
    </row>
    <row r="13" spans="3:56" x14ac:dyDescent="0.2">
      <c r="C13" s="561" t="s">
        <v>162</v>
      </c>
      <c r="D13" s="19">
        <f t="shared" si="0"/>
        <v>2837566.3212713818</v>
      </c>
      <c r="E13" s="19">
        <f t="shared" si="0"/>
        <v>2589226.3915289794</v>
      </c>
      <c r="F13" s="19"/>
      <c r="G13" s="19"/>
      <c r="H13" s="562">
        <f>F.Davis_CapCost!S13</f>
        <v>2534867.4463013029</v>
      </c>
      <c r="I13" s="19">
        <f>H13/(1+$C$4)^($C$29-$C$5)</f>
        <v>2313019.3087611324</v>
      </c>
      <c r="J13" s="19">
        <f>'J.ValleyView-CapCost'!E20</f>
        <v>302698.87497007899</v>
      </c>
      <c r="K13" s="19">
        <f>J13/(1+$C$4)^(C29-$C$5)</f>
        <v>276207.08276784688</v>
      </c>
    </row>
    <row r="14" spans="3:56" x14ac:dyDescent="0.2">
      <c r="C14" s="561" t="s">
        <v>36</v>
      </c>
      <c r="D14" s="19">
        <f t="shared" si="0"/>
        <v>68829521.920482621</v>
      </c>
      <c r="E14" s="19">
        <f t="shared" si="0"/>
        <v>61075161.14882195</v>
      </c>
      <c r="F14" s="562">
        <f t="shared" ref="F14:I14" si="1">SUM(F11:F13)</f>
        <v>5360536.2889970476</v>
      </c>
      <c r="G14" s="562">
        <f t="shared" si="1"/>
        <v>4681725.8761633225</v>
      </c>
      <c r="H14" s="562">
        <f t="shared" si="1"/>
        <v>30418411.268124849</v>
      </c>
      <c r="I14" s="562">
        <f t="shared" si="1"/>
        <v>27084940.31410389</v>
      </c>
      <c r="J14" s="562">
        <f>SUM(J11:J13)</f>
        <v>33050574.363360722</v>
      </c>
      <c r="K14" s="19">
        <f>SUM(K11:K13)</f>
        <v>29308494.958554734</v>
      </c>
      <c r="AV14" s="2" t="e">
        <f>AU14*#REF!</f>
        <v>#REF!</v>
      </c>
      <c r="AX14" s="2" t="e">
        <f>AW14*#REF!</f>
        <v>#REF!</v>
      </c>
      <c r="AZ14" s="2" t="e">
        <f>AY14*#REF!</f>
        <v>#REF!</v>
      </c>
      <c r="BA14" s="2" t="e">
        <f>AZ14*#REF!</f>
        <v>#REF!</v>
      </c>
    </row>
    <row r="15" spans="3:56" x14ac:dyDescent="0.2">
      <c r="D15" s="63"/>
      <c r="E15" s="63"/>
      <c r="F15" s="18"/>
      <c r="G15" s="31"/>
      <c r="H15" s="31"/>
    </row>
    <row r="16" spans="3:56" x14ac:dyDescent="0.2">
      <c r="AY16" s="2" t="e">
        <f>AX16*#REF!</f>
        <v>#REF!</v>
      </c>
      <c r="BA16" s="2" t="e">
        <f>AZ16*#REF!</f>
        <v>#REF!</v>
      </c>
      <c r="BC16" s="2" t="e">
        <f>BB16*#REF!</f>
        <v>#REF!</v>
      </c>
      <c r="BD16" s="2" t="e">
        <f>BC16*#REF!</f>
        <v>#REF!</v>
      </c>
    </row>
    <row r="17" spans="3:64" x14ac:dyDescent="0.2">
      <c r="D17" s="17"/>
      <c r="E17" s="17"/>
      <c r="F17" s="17"/>
      <c r="G17" s="17"/>
      <c r="H17" s="17"/>
      <c r="I17" s="18"/>
    </row>
    <row r="18" spans="3:64" ht="14.45" customHeight="1" x14ac:dyDescent="0.2">
      <c r="C18" s="725"/>
      <c r="D18" s="730" t="s">
        <v>45</v>
      </c>
      <c r="E18" s="730"/>
      <c r="F18" s="730"/>
      <c r="G18" s="730"/>
      <c r="H18" s="730"/>
    </row>
    <row r="19" spans="3:64" ht="43.15" customHeight="1" x14ac:dyDescent="0.2">
      <c r="C19" s="725"/>
      <c r="D19" s="100" t="s">
        <v>74</v>
      </c>
      <c r="E19" s="95" t="s">
        <v>263</v>
      </c>
      <c r="F19" s="95" t="s">
        <v>160</v>
      </c>
      <c r="G19" s="95" t="s">
        <v>75</v>
      </c>
      <c r="H19" s="95" t="s">
        <v>76</v>
      </c>
    </row>
    <row r="20" spans="3:64" x14ac:dyDescent="0.2">
      <c r="C20" s="563">
        <f>C21-1</f>
        <v>2025</v>
      </c>
      <c r="D20" s="501">
        <f>ROUND(D29+I29+N29,-3)</f>
        <v>0</v>
      </c>
      <c r="E20" s="501">
        <f t="shared" ref="E20:H23" si="2">ROUND(E29+J29+O29,-3)</f>
        <v>23518000</v>
      </c>
      <c r="F20" s="501">
        <f t="shared" si="2"/>
        <v>2838000</v>
      </c>
      <c r="G20" s="501">
        <f t="shared" si="2"/>
        <v>26355000</v>
      </c>
      <c r="H20" s="501">
        <f t="shared" si="2"/>
        <v>24049000</v>
      </c>
    </row>
    <row r="21" spans="3:64" x14ac:dyDescent="0.2">
      <c r="C21" s="563">
        <f>Inputs!C7</f>
        <v>2026</v>
      </c>
      <c r="D21" s="501">
        <f t="shared" ref="D21:D23" si="3">ROUND(D30+I30+N30,-3)</f>
        <v>21237000</v>
      </c>
      <c r="E21" s="501">
        <f t="shared" si="2"/>
        <v>0</v>
      </c>
      <c r="F21" s="501">
        <f t="shared" si="2"/>
        <v>0</v>
      </c>
      <c r="G21" s="501">
        <f t="shared" si="2"/>
        <v>21237000</v>
      </c>
      <c r="H21" s="501">
        <f t="shared" si="2"/>
        <v>18796000</v>
      </c>
    </row>
    <row r="22" spans="3:64" x14ac:dyDescent="0.2">
      <c r="C22" s="563">
        <f>C21+1</f>
        <v>2027</v>
      </c>
      <c r="D22" s="501">
        <f t="shared" si="3"/>
        <v>21237000</v>
      </c>
      <c r="E22" s="501">
        <f t="shared" si="2"/>
        <v>0</v>
      </c>
      <c r="F22" s="501">
        <f t="shared" si="2"/>
        <v>0</v>
      </c>
      <c r="G22" s="501">
        <f t="shared" si="2"/>
        <v>21237000</v>
      </c>
      <c r="H22" s="501">
        <f t="shared" si="2"/>
        <v>18231000</v>
      </c>
    </row>
    <row r="23" spans="3:64" x14ac:dyDescent="0.2">
      <c r="C23" s="564" t="s">
        <v>37</v>
      </c>
      <c r="D23" s="501">
        <f t="shared" si="3"/>
        <v>42474000</v>
      </c>
      <c r="E23" s="501">
        <f t="shared" si="2"/>
        <v>23518000</v>
      </c>
      <c r="F23" s="501">
        <f t="shared" si="2"/>
        <v>2838000</v>
      </c>
      <c r="G23" s="501">
        <f t="shared" si="2"/>
        <v>68830000</v>
      </c>
      <c r="H23" s="501">
        <f t="shared" si="2"/>
        <v>61075000</v>
      </c>
      <c r="BG23" s="2" t="e">
        <f>BF23*#REF!</f>
        <v>#REF!</v>
      </c>
      <c r="BI23" s="2" t="e">
        <f>BH23*#REF!</f>
        <v>#REF!</v>
      </c>
      <c r="BK23" s="2" t="e">
        <f>BJ23*#REF!</f>
        <v>#REF!</v>
      </c>
      <c r="BL23" s="2" t="e">
        <f>BK23*#REF!</f>
        <v>#REF!</v>
      </c>
    </row>
    <row r="24" spans="3:64" x14ac:dyDescent="0.2">
      <c r="C24" s="565"/>
      <c r="D24" s="566"/>
      <c r="E24" s="566"/>
      <c r="F24" s="566"/>
      <c r="G24" s="566"/>
      <c r="H24" s="566"/>
    </row>
    <row r="25" spans="3:64" x14ac:dyDescent="0.2">
      <c r="D25" s="17"/>
      <c r="E25" s="17"/>
      <c r="F25" s="17"/>
      <c r="G25" s="17"/>
      <c r="H25" s="17"/>
      <c r="I25" s="18"/>
      <c r="J25" s="18"/>
      <c r="K25" s="18"/>
      <c r="L25" s="18"/>
      <c r="BG25" s="2" t="e">
        <f>BF25*#REF!</f>
        <v>#REF!</v>
      </c>
      <c r="BI25" s="2" t="e">
        <f>BH25*#REF!</f>
        <v>#REF!</v>
      </c>
      <c r="BK25" s="2" t="e">
        <f>BJ25*#REF!</f>
        <v>#REF!</v>
      </c>
      <c r="BL25" s="2" t="e">
        <f>BK25*#REF!</f>
        <v>#REF!</v>
      </c>
    </row>
    <row r="26" spans="3:64" x14ac:dyDescent="0.2">
      <c r="D26" s="17"/>
      <c r="E26" s="17"/>
      <c r="F26" s="17"/>
      <c r="G26" s="17"/>
      <c r="H26" s="17"/>
      <c r="I26" s="18"/>
      <c r="J26" s="18"/>
      <c r="K26" s="18"/>
      <c r="L26" s="18"/>
      <c r="R26" s="33"/>
      <c r="BG26" s="2" t="e">
        <f>BF26*#REF!</f>
        <v>#REF!</v>
      </c>
      <c r="BI26" s="2" t="e">
        <f>BH26*#REF!</f>
        <v>#REF!</v>
      </c>
      <c r="BK26" s="2" t="e">
        <f>BJ26*#REF!</f>
        <v>#REF!</v>
      </c>
      <c r="BL26" s="2" t="e">
        <f>BK26*#REF!</f>
        <v>#REF!</v>
      </c>
    </row>
    <row r="27" spans="3:64" x14ac:dyDescent="0.2">
      <c r="C27" s="726"/>
      <c r="D27" s="636" t="s">
        <v>265</v>
      </c>
      <c r="E27" s="636"/>
      <c r="F27" s="636"/>
      <c r="G27" s="636"/>
      <c r="H27" s="636"/>
      <c r="I27" s="724" t="str">
        <f>H9</f>
        <v>Davis</v>
      </c>
      <c r="J27" s="638"/>
      <c r="K27" s="638"/>
      <c r="L27" s="638"/>
      <c r="M27" s="638"/>
      <c r="N27" s="728" t="str">
        <f>J9</f>
        <v>Valley View</v>
      </c>
      <c r="O27" s="729"/>
      <c r="P27" s="729"/>
      <c r="Q27" s="729"/>
      <c r="R27" s="729"/>
      <c r="BC27" s="2" t="e">
        <f>BB27*#REF!</f>
        <v>#REF!</v>
      </c>
      <c r="BE27" s="2" t="e">
        <f>BD27*#REF!</f>
        <v>#REF!</v>
      </c>
      <c r="BG27" s="2" t="e">
        <f>BF27*#REF!</f>
        <v>#REF!</v>
      </c>
      <c r="BH27" s="2" t="e">
        <f>BG27*#REF!</f>
        <v>#REF!</v>
      </c>
    </row>
    <row r="28" spans="3:64" ht="38.25" x14ac:dyDescent="0.2">
      <c r="C28" s="726"/>
      <c r="D28" s="100" t="s">
        <v>74</v>
      </c>
      <c r="E28" s="95" t="str">
        <f>E19</f>
        <v>Design Costs (2022$)</v>
      </c>
      <c r="F28" s="95" t="s">
        <v>160</v>
      </c>
      <c r="G28" s="95" t="s">
        <v>75</v>
      </c>
      <c r="H28" s="95" t="s">
        <v>76</v>
      </c>
      <c r="I28" s="567" t="s">
        <v>74</v>
      </c>
      <c r="J28" s="510" t="str">
        <f>E19</f>
        <v>Design Costs (2022$)</v>
      </c>
      <c r="K28" s="510" t="s">
        <v>666</v>
      </c>
      <c r="L28" s="510" t="s">
        <v>75</v>
      </c>
      <c r="M28" s="510" t="s">
        <v>76</v>
      </c>
      <c r="N28" s="568" t="s">
        <v>74</v>
      </c>
      <c r="O28" s="511" t="str">
        <f>E19</f>
        <v>Design Costs (2022$)</v>
      </c>
      <c r="P28" s="511" t="s">
        <v>160</v>
      </c>
      <c r="Q28" s="511" t="s">
        <v>75</v>
      </c>
      <c r="R28" s="511" t="s">
        <v>76</v>
      </c>
      <c r="BA28" s="2" t="e">
        <f>AZ28*#REF!</f>
        <v>#REF!</v>
      </c>
      <c r="BC28" s="2" t="e">
        <f>BB28*#REF!</f>
        <v>#REF!</v>
      </c>
      <c r="BE28" s="2" t="e">
        <f>BD28*#REF!</f>
        <v>#REF!</v>
      </c>
      <c r="BF28" s="2" t="e">
        <f>BE28*#REF!</f>
        <v>#REF!</v>
      </c>
    </row>
    <row r="29" spans="3:64" x14ac:dyDescent="0.2">
      <c r="C29" s="563">
        <v>2025</v>
      </c>
      <c r="D29" s="6"/>
      <c r="E29" s="77">
        <f>F12</f>
        <v>214421.45155988191</v>
      </c>
      <c r="F29" s="77"/>
      <c r="G29" s="77">
        <f>SUM(D29:E29)</f>
        <v>214421.45155988191</v>
      </c>
      <c r="H29" s="77">
        <f>G29/(1+$C$4)^(C29-$C$5)</f>
        <v>195655.57891173658</v>
      </c>
      <c r="I29" s="569"/>
      <c r="J29" s="19">
        <f>H12</f>
        <v>11406903.986483166</v>
      </c>
      <c r="K29" s="77">
        <f>H13</f>
        <v>2534867.4463013029</v>
      </c>
      <c r="L29" s="19">
        <f>SUM(I29:K29)</f>
        <v>13941771.432784468</v>
      </c>
      <c r="M29" s="19">
        <f>L29/(1+$C$4)^(C29-$C$5)</f>
        <v>12721606.634468483</v>
      </c>
      <c r="N29" s="19"/>
      <c r="O29" s="19">
        <f>J12</f>
        <v>11896275.347083699</v>
      </c>
      <c r="P29" s="19">
        <f>J13</f>
        <v>302698.87497007899</v>
      </c>
      <c r="Q29" s="19">
        <f>SUM(N29:P29)</f>
        <v>12198974.222053777</v>
      </c>
      <c r="R29" s="19">
        <f>Q29/(1+$C$4)^(C29-$C$5)</f>
        <v>11131336.655832298</v>
      </c>
      <c r="BA29" s="2" t="e">
        <f>AZ29*#REF!</f>
        <v>#REF!</v>
      </c>
      <c r="BC29" s="2" t="e">
        <f>BB29*#REF!</f>
        <v>#REF!</v>
      </c>
      <c r="BE29" s="2" t="e">
        <f>BD29*#REF!</f>
        <v>#REF!</v>
      </c>
      <c r="BF29" s="2" t="e">
        <f>BE29*#REF!</f>
        <v>#REF!</v>
      </c>
    </row>
    <row r="30" spans="3:64" x14ac:dyDescent="0.2">
      <c r="C30" s="563">
        <f>C29+1</f>
        <v>2026</v>
      </c>
      <c r="D30" s="19">
        <f>F11/2</f>
        <v>2573057.418718583</v>
      </c>
      <c r="E30" s="6">
        <v>0</v>
      </c>
      <c r="F30" s="6"/>
      <c r="G30" s="77">
        <f>SUM(D30:F30)</f>
        <v>2573057.418718583</v>
      </c>
      <c r="H30" s="77">
        <f>G30/(1+$C$4)^(C30-$C$5)</f>
        <v>2277271.5295255468</v>
      </c>
      <c r="I30" s="501">
        <f>H11/2</f>
        <v>8238319.9176701903</v>
      </c>
      <c r="J30" s="19"/>
      <c r="K30" s="6"/>
      <c r="L30" s="19">
        <f t="shared" ref="L30:L31" si="4">SUM(I30:K30)</f>
        <v>8238319.9176701903</v>
      </c>
      <c r="M30" s="19">
        <f>L30/(1+$C$4)^(C30-$C$5)</f>
        <v>7291283.6158070453</v>
      </c>
      <c r="N30" s="19">
        <f>J11/2</f>
        <v>10425800.070653472</v>
      </c>
      <c r="O30" s="19"/>
      <c r="P30" s="19"/>
      <c r="Q30" s="19">
        <f t="shared" ref="Q30" si="5">SUM(N30:P30)</f>
        <v>10425800.070653472</v>
      </c>
      <c r="R30" s="19">
        <f>Q30/(1+$C$4)^(C30-$C$5)</f>
        <v>9227301.9252126161</v>
      </c>
      <c r="BA30" s="2" t="e">
        <f>AZ30*#REF!</f>
        <v>#REF!</v>
      </c>
      <c r="BC30" s="2" t="e">
        <f>BB30*#REF!</f>
        <v>#REF!</v>
      </c>
      <c r="BE30" s="2" t="e">
        <f>BD30*#REF!</f>
        <v>#REF!</v>
      </c>
      <c r="BF30" s="2" t="e">
        <f>BE30*#REF!</f>
        <v>#REF!</v>
      </c>
    </row>
    <row r="31" spans="3:64" x14ac:dyDescent="0.2">
      <c r="C31" s="563">
        <v>2027</v>
      </c>
      <c r="D31" s="19">
        <f>D30</f>
        <v>2573057.418718583</v>
      </c>
      <c r="E31" s="6"/>
      <c r="F31" s="6"/>
      <c r="G31" s="77">
        <f>SUM(D31:E31)</f>
        <v>2573057.418718583</v>
      </c>
      <c r="H31" s="77">
        <f>G31/(1+$C$4)^(C31-$C$5)</f>
        <v>2208798.7677260395</v>
      </c>
      <c r="I31" s="501">
        <f>I30</f>
        <v>8238319.9176701903</v>
      </c>
      <c r="J31" s="19"/>
      <c r="K31" s="6"/>
      <c r="L31" s="19">
        <f t="shared" si="4"/>
        <v>8238319.9176701903</v>
      </c>
      <c r="M31" s="19">
        <f>L31/(1+$C$4)^(C31-$C$5)</f>
        <v>7072050.0638283659</v>
      </c>
      <c r="N31" s="19">
        <f>N30</f>
        <v>10425800.070653472</v>
      </c>
      <c r="O31" s="19"/>
      <c r="P31" s="19"/>
      <c r="Q31" s="19">
        <f t="shared" ref="Q31" si="6">SUM(N31:P31)</f>
        <v>10425800.070653472</v>
      </c>
      <c r="R31" s="19">
        <f>Q31/(1+$C$4)^(C31-$C$5)</f>
        <v>8949856.3775098138</v>
      </c>
    </row>
    <row r="32" spans="3:64" x14ac:dyDescent="0.2">
      <c r="C32" s="564" t="s">
        <v>37</v>
      </c>
      <c r="D32" s="570">
        <f t="shared" ref="D32:P32" si="7">SUM(D29:D31)</f>
        <v>5146114.8374371659</v>
      </c>
      <c r="E32" s="570">
        <f t="shared" si="7"/>
        <v>214421.45155988191</v>
      </c>
      <c r="F32" s="570">
        <f t="shared" si="7"/>
        <v>0</v>
      </c>
      <c r="G32" s="570">
        <f t="shared" si="7"/>
        <v>5360536.2889970476</v>
      </c>
      <c r="H32" s="570">
        <f t="shared" si="7"/>
        <v>4681725.8761633225</v>
      </c>
      <c r="I32" s="570">
        <f t="shared" si="7"/>
        <v>16476639.835340381</v>
      </c>
      <c r="J32" s="570">
        <f t="shared" si="7"/>
        <v>11406903.986483166</v>
      </c>
      <c r="K32" s="570">
        <f t="shared" si="7"/>
        <v>2534867.4463013029</v>
      </c>
      <c r="L32" s="570">
        <f t="shared" si="7"/>
        <v>30418411.268124849</v>
      </c>
      <c r="M32" s="570">
        <f t="shared" si="7"/>
        <v>27084940.314103894</v>
      </c>
      <c r="N32" s="570">
        <f t="shared" si="7"/>
        <v>20851600.141306944</v>
      </c>
      <c r="O32" s="570">
        <f t="shared" si="7"/>
        <v>11896275.347083699</v>
      </c>
      <c r="P32" s="570">
        <f t="shared" si="7"/>
        <v>302698.87497007899</v>
      </c>
      <c r="Q32" s="570">
        <f>SUM(Q29:Q31)</f>
        <v>33050574.363360722</v>
      </c>
      <c r="R32" s="570">
        <f>SUM(R29:R31)</f>
        <v>29308494.958554726</v>
      </c>
      <c r="AZ32" s="2" t="e">
        <f>AY32*#REF!</f>
        <v>#REF!</v>
      </c>
      <c r="BB32" s="2" t="e">
        <f>BA32*#REF!</f>
        <v>#REF!</v>
      </c>
      <c r="BD32" s="2" t="e">
        <f>BC32*#REF!</f>
        <v>#REF!</v>
      </c>
      <c r="BE32" s="2" t="e">
        <f>BD32*#REF!</f>
        <v>#REF!</v>
      </c>
    </row>
    <row r="33" spans="3:57" x14ac:dyDescent="0.2">
      <c r="E33" s="15"/>
      <c r="F33" s="15"/>
      <c r="K33" s="18"/>
      <c r="AZ33" s="2" t="e">
        <f>AY33*#REF!</f>
        <v>#REF!</v>
      </c>
      <c r="BB33" s="2" t="e">
        <f>BA33*#REF!</f>
        <v>#REF!</v>
      </c>
      <c r="BD33" s="2" t="e">
        <f>BC33*#REF!</f>
        <v>#REF!</v>
      </c>
      <c r="BE33" s="2" t="e">
        <f>BD33*#REF!</f>
        <v>#REF!</v>
      </c>
    </row>
    <row r="34" spans="3:57" x14ac:dyDescent="0.2">
      <c r="C34" s="184"/>
      <c r="D34" s="185"/>
      <c r="E34" s="184"/>
      <c r="F34" s="184"/>
      <c r="K34" s="18"/>
      <c r="AZ34" s="2" t="e">
        <f>AY34*#REF!</f>
        <v>#REF!</v>
      </c>
      <c r="BB34" s="2" t="e">
        <f>BA34*#REF!</f>
        <v>#REF!</v>
      </c>
      <c r="BD34" s="2" t="e">
        <f>BC34*#REF!</f>
        <v>#REF!</v>
      </c>
      <c r="BE34" s="2" t="e">
        <f>BD34*#REF!</f>
        <v>#REF!</v>
      </c>
    </row>
    <row r="35" spans="3:57" x14ac:dyDescent="0.2">
      <c r="C35" s="186"/>
      <c r="D35" s="63"/>
      <c r="E35" s="63"/>
      <c r="F35" s="63"/>
      <c r="K35" s="18"/>
      <c r="AZ35" s="2" t="e">
        <f>AY35*#REF!</f>
        <v>#REF!</v>
      </c>
      <c r="BB35" s="2" t="e">
        <f>BA35*#REF!</f>
        <v>#REF!</v>
      </c>
      <c r="BD35" s="2" t="e">
        <f>BC35*#REF!</f>
        <v>#REF!</v>
      </c>
      <c r="BE35" s="2" t="e">
        <f>BD35*#REF!</f>
        <v>#REF!</v>
      </c>
    </row>
    <row r="36" spans="3:57" x14ac:dyDescent="0.2">
      <c r="C36" s="186"/>
      <c r="D36" s="63"/>
      <c r="E36" s="63"/>
      <c r="F36" s="63"/>
      <c r="K36" s="18"/>
      <c r="AZ36" s="2" t="e">
        <f>AY36*#REF!</f>
        <v>#REF!</v>
      </c>
      <c r="BB36" s="2" t="e">
        <f>BA36*#REF!</f>
        <v>#REF!</v>
      </c>
      <c r="BD36" s="2" t="e">
        <f>BC36*#REF!</f>
        <v>#REF!</v>
      </c>
      <c r="BE36" s="2" t="e">
        <f>BD36*#REF!</f>
        <v>#REF!</v>
      </c>
    </row>
    <row r="37" spans="3:57" x14ac:dyDescent="0.2">
      <c r="C37" s="186"/>
      <c r="D37" s="63"/>
      <c r="E37" s="63"/>
      <c r="F37" s="63"/>
      <c r="K37" s="18"/>
      <c r="AZ37" s="2" t="e">
        <f>AY37*#REF!</f>
        <v>#REF!</v>
      </c>
      <c r="BB37" s="2" t="e">
        <f>BA37*#REF!</f>
        <v>#REF!</v>
      </c>
      <c r="BD37" s="2" t="e">
        <f>BC37*#REF!</f>
        <v>#REF!</v>
      </c>
      <c r="BE37" s="2" t="e">
        <f>BD37*#REF!</f>
        <v>#REF!</v>
      </c>
    </row>
    <row r="38" spans="3:57" x14ac:dyDescent="0.2">
      <c r="C38" s="186"/>
      <c r="D38" s="63"/>
      <c r="E38" s="63"/>
      <c r="F38" s="63"/>
      <c r="K38" s="18"/>
      <c r="AZ38" s="2" t="e">
        <f>AY38*#REF!</f>
        <v>#REF!</v>
      </c>
      <c r="BB38" s="2" t="e">
        <f>BA38*#REF!</f>
        <v>#REF!</v>
      </c>
      <c r="BD38" s="2" t="e">
        <f>BC38*#REF!</f>
        <v>#REF!</v>
      </c>
      <c r="BE38" s="2" t="e">
        <f>BD38*#REF!</f>
        <v>#REF!</v>
      </c>
    </row>
    <row r="39" spans="3:57" x14ac:dyDescent="0.2">
      <c r="K39" s="18"/>
      <c r="AZ39" s="2" t="e">
        <f>AY39*#REF!</f>
        <v>#REF!</v>
      </c>
      <c r="BB39" s="2" t="e">
        <f>BA39*#REF!</f>
        <v>#REF!</v>
      </c>
      <c r="BD39" s="2" t="e">
        <f>BC39*#REF!</f>
        <v>#REF!</v>
      </c>
      <c r="BE39" s="2" t="e">
        <f>BD39*#REF!</f>
        <v>#REF!</v>
      </c>
    </row>
    <row r="40" spans="3:57" x14ac:dyDescent="0.2">
      <c r="K40" s="18"/>
      <c r="AZ40" s="2" t="e">
        <f>AY40*#REF!</f>
        <v>#REF!</v>
      </c>
      <c r="BB40" s="2" t="e">
        <f>BA40*#REF!</f>
        <v>#REF!</v>
      </c>
      <c r="BD40" s="2" t="e">
        <f>BC40*#REF!</f>
        <v>#REF!</v>
      </c>
      <c r="BE40" s="2" t="e">
        <f>BD40*#REF!</f>
        <v>#REF!</v>
      </c>
    </row>
    <row r="41" spans="3:57" x14ac:dyDescent="0.2">
      <c r="K41" s="18"/>
      <c r="AZ41" s="2" t="e">
        <f>AY41*#REF!</f>
        <v>#REF!</v>
      </c>
      <c r="BB41" s="2" t="e">
        <f>BA41*#REF!</f>
        <v>#REF!</v>
      </c>
      <c r="BD41" s="2" t="e">
        <f>BC41*#REF!</f>
        <v>#REF!</v>
      </c>
      <c r="BE41" s="2" t="e">
        <f>BD41*#REF!</f>
        <v>#REF!</v>
      </c>
    </row>
    <row r="42" spans="3:57" x14ac:dyDescent="0.2">
      <c r="K42" s="18"/>
      <c r="AZ42" s="2" t="e">
        <f>AY42*#REF!</f>
        <v>#REF!</v>
      </c>
      <c r="BB42" s="2" t="e">
        <f>BA42*#REF!</f>
        <v>#REF!</v>
      </c>
      <c r="BD42" s="2" t="e">
        <f>BC42*#REF!</f>
        <v>#REF!</v>
      </c>
      <c r="BE42" s="2" t="e">
        <f>BD42*#REF!</f>
        <v>#REF!</v>
      </c>
    </row>
    <row r="43" spans="3:57" x14ac:dyDescent="0.2">
      <c r="K43" s="18"/>
      <c r="AZ43" s="2" t="e">
        <f>AY43*#REF!</f>
        <v>#REF!</v>
      </c>
      <c r="BB43" s="2" t="e">
        <f>BA43*#REF!</f>
        <v>#REF!</v>
      </c>
      <c r="BD43" s="2" t="e">
        <f>BC43*#REF!</f>
        <v>#REF!</v>
      </c>
      <c r="BE43" s="2" t="e">
        <f>BD43*#REF!</f>
        <v>#REF!</v>
      </c>
    </row>
    <row r="44" spans="3:57" x14ac:dyDescent="0.2">
      <c r="K44" s="18"/>
      <c r="AZ44" s="2" t="e">
        <f>AY44*#REF!</f>
        <v>#REF!</v>
      </c>
      <c r="BB44" s="2" t="e">
        <f>BA44*#REF!</f>
        <v>#REF!</v>
      </c>
      <c r="BD44" s="2" t="e">
        <f>BC44*#REF!</f>
        <v>#REF!</v>
      </c>
      <c r="BE44" s="2" t="e">
        <f>BD44*#REF!</f>
        <v>#REF!</v>
      </c>
    </row>
    <row r="45" spans="3:57" x14ac:dyDescent="0.2">
      <c r="K45" s="18"/>
      <c r="AZ45" s="2" t="e">
        <f>AY45*#REF!</f>
        <v>#REF!</v>
      </c>
      <c r="BB45" s="2" t="e">
        <f>BA45*#REF!</f>
        <v>#REF!</v>
      </c>
      <c r="BD45" s="2" t="e">
        <f>BC45*#REF!</f>
        <v>#REF!</v>
      </c>
      <c r="BE45" s="2" t="e">
        <f>BD45*#REF!</f>
        <v>#REF!</v>
      </c>
    </row>
    <row r="46" spans="3:57" x14ac:dyDescent="0.2">
      <c r="K46" s="18"/>
      <c r="AZ46" s="2" t="e">
        <f>AY46*#REF!</f>
        <v>#REF!</v>
      </c>
      <c r="BB46" s="2" t="e">
        <f>BA46*#REF!</f>
        <v>#REF!</v>
      </c>
      <c r="BD46" s="2" t="e">
        <f>BC46*#REF!</f>
        <v>#REF!</v>
      </c>
      <c r="BE46" s="2" t="e">
        <f>BD46*#REF!</f>
        <v>#REF!</v>
      </c>
    </row>
    <row r="47" spans="3:57" x14ac:dyDescent="0.2">
      <c r="K47" s="18"/>
      <c r="AZ47" s="2" t="e">
        <f>AY47*#REF!</f>
        <v>#REF!</v>
      </c>
      <c r="BB47" s="2" t="e">
        <f>BA47*#REF!</f>
        <v>#REF!</v>
      </c>
      <c r="BD47" s="2" t="e">
        <f>BC47*#REF!</f>
        <v>#REF!</v>
      </c>
      <c r="BE47" s="2" t="e">
        <f>BD47*#REF!</f>
        <v>#REF!</v>
      </c>
    </row>
    <row r="48" spans="3:57" x14ac:dyDescent="0.2">
      <c r="AZ48" s="2" t="e">
        <f>AY48*#REF!</f>
        <v>#REF!</v>
      </c>
      <c r="BB48" s="2" t="e">
        <f>BA48*#REF!</f>
        <v>#REF!</v>
      </c>
      <c r="BD48" s="2" t="e">
        <f>BC48*#REF!</f>
        <v>#REF!</v>
      </c>
      <c r="BE48" s="2" t="e">
        <f>BD48*#REF!</f>
        <v>#REF!</v>
      </c>
    </row>
    <row r="49" spans="52:57" x14ac:dyDescent="0.2">
      <c r="AZ49" s="2" t="e">
        <f>AY49*#REF!</f>
        <v>#REF!</v>
      </c>
      <c r="BB49" s="2" t="e">
        <f>BA49*#REF!</f>
        <v>#REF!</v>
      </c>
      <c r="BD49" s="2" t="e">
        <f>BC49*#REF!</f>
        <v>#REF!</v>
      </c>
      <c r="BE49" s="2" t="e">
        <f>BD49*#REF!</f>
        <v>#REF!</v>
      </c>
    </row>
    <row r="50" spans="52:57" x14ac:dyDescent="0.2">
      <c r="AZ50" s="2" t="e">
        <f>AY50*#REF!</f>
        <v>#REF!</v>
      </c>
      <c r="BB50" s="2" t="e">
        <f>BA50*#REF!</f>
        <v>#REF!</v>
      </c>
      <c r="BD50" s="2" t="e">
        <f>BC50*#REF!</f>
        <v>#REF!</v>
      </c>
      <c r="BE50" s="2" t="e">
        <f>BD50*#REF!</f>
        <v>#REF!</v>
      </c>
    </row>
    <row r="51" spans="52:57" x14ac:dyDescent="0.2">
      <c r="AZ51" s="2" t="e">
        <f>AY51*#REF!</f>
        <v>#REF!</v>
      </c>
      <c r="BB51" s="2" t="e">
        <f>BA51*#REF!</f>
        <v>#REF!</v>
      </c>
      <c r="BD51" s="2" t="e">
        <f>BC51*#REF!</f>
        <v>#REF!</v>
      </c>
      <c r="BE51" s="2" t="e">
        <f>BD51*#REF!</f>
        <v>#REF!</v>
      </c>
    </row>
    <row r="52" spans="52:57" x14ac:dyDescent="0.2">
      <c r="AZ52" s="2" t="e">
        <f>AY52*#REF!</f>
        <v>#REF!</v>
      </c>
      <c r="BB52" s="2" t="e">
        <f>BA52*#REF!</f>
        <v>#REF!</v>
      </c>
      <c r="BD52" s="2" t="e">
        <f>BC52*#REF!</f>
        <v>#REF!</v>
      </c>
      <c r="BE52" s="2" t="e">
        <f>BD52*#REF!</f>
        <v>#REF!</v>
      </c>
    </row>
    <row r="53" spans="52:57" x14ac:dyDescent="0.2">
      <c r="AZ53" s="2" t="e">
        <f>AY53*#REF!</f>
        <v>#REF!</v>
      </c>
      <c r="BB53" s="2" t="e">
        <f>BA53*#REF!</f>
        <v>#REF!</v>
      </c>
      <c r="BD53" s="2" t="e">
        <f>BC53*#REF!</f>
        <v>#REF!</v>
      </c>
      <c r="BE53" s="2" t="e">
        <f>BD53*#REF!</f>
        <v>#REF!</v>
      </c>
    </row>
    <row r="54" spans="52:57" x14ac:dyDescent="0.2">
      <c r="AZ54" s="2" t="e">
        <f>AY54*#REF!</f>
        <v>#REF!</v>
      </c>
      <c r="BB54" s="2" t="e">
        <f>BA54*#REF!</f>
        <v>#REF!</v>
      </c>
      <c r="BD54" s="2" t="e">
        <f>BC54*#REF!</f>
        <v>#REF!</v>
      </c>
      <c r="BE54" s="2" t="e">
        <f>BD54*#REF!</f>
        <v>#REF!</v>
      </c>
    </row>
    <row r="55" spans="52:57" x14ac:dyDescent="0.2">
      <c r="AZ55" s="2" t="e">
        <f>AY55*#REF!</f>
        <v>#REF!</v>
      </c>
      <c r="BB55" s="2" t="e">
        <f>BA55*#REF!</f>
        <v>#REF!</v>
      </c>
      <c r="BD55" s="2" t="e">
        <f>BC55*#REF!</f>
        <v>#REF!</v>
      </c>
      <c r="BE55" s="2" t="e">
        <f>BD55*#REF!</f>
        <v>#REF!</v>
      </c>
    </row>
    <row r="56" spans="52:57" x14ac:dyDescent="0.2">
      <c r="AZ56" s="2" t="e">
        <f>AY56*#REF!</f>
        <v>#REF!</v>
      </c>
      <c r="BB56" s="2" t="e">
        <f>BA56*#REF!</f>
        <v>#REF!</v>
      </c>
      <c r="BD56" s="2" t="e">
        <f>BC56*#REF!</f>
        <v>#REF!</v>
      </c>
      <c r="BE56" s="2" t="e">
        <f>BD56*#REF!</f>
        <v>#REF!</v>
      </c>
    </row>
    <row r="57" spans="52:57" x14ac:dyDescent="0.2">
      <c r="AZ57" s="2" t="e">
        <f>AY57*#REF!</f>
        <v>#REF!</v>
      </c>
      <c r="BB57" s="2" t="e">
        <f>BA57*#REF!</f>
        <v>#REF!</v>
      </c>
      <c r="BD57" s="2" t="e">
        <f>BC57*#REF!</f>
        <v>#REF!</v>
      </c>
      <c r="BE57" s="2" t="e">
        <f>BD57*#REF!</f>
        <v>#REF!</v>
      </c>
    </row>
    <row r="58" spans="52:57" x14ac:dyDescent="0.2">
      <c r="AZ58" s="2" t="e">
        <f>AY58*#REF!</f>
        <v>#REF!</v>
      </c>
      <c r="BB58" s="2" t="e">
        <f>BA58*#REF!</f>
        <v>#REF!</v>
      </c>
      <c r="BD58" s="2" t="e">
        <f>BC58*#REF!</f>
        <v>#REF!</v>
      </c>
      <c r="BE58" s="2" t="e">
        <f>BD58*#REF!</f>
        <v>#REF!</v>
      </c>
    </row>
    <row r="59" spans="52:57" x14ac:dyDescent="0.2">
      <c r="AZ59" s="2" t="e">
        <f>AY59*#REF!</f>
        <v>#REF!</v>
      </c>
      <c r="BB59" s="2" t="e">
        <f>BA59*#REF!</f>
        <v>#REF!</v>
      </c>
      <c r="BD59" s="2" t="e">
        <f>BC59*#REF!</f>
        <v>#REF!</v>
      </c>
      <c r="BE59" s="2" t="e">
        <f>BD59*#REF!</f>
        <v>#REF!</v>
      </c>
    </row>
    <row r="60" spans="52:57" x14ac:dyDescent="0.2">
      <c r="AZ60" s="2" t="e">
        <f>AY60*#REF!</f>
        <v>#REF!</v>
      </c>
      <c r="BB60" s="2" t="e">
        <f>BA60*#REF!</f>
        <v>#REF!</v>
      </c>
      <c r="BD60" s="2" t="e">
        <f>BC60*#REF!</f>
        <v>#REF!</v>
      </c>
      <c r="BE60" s="2" t="e">
        <f>BD60*#REF!</f>
        <v>#REF!</v>
      </c>
    </row>
    <row r="61" spans="52:57" x14ac:dyDescent="0.2">
      <c r="AZ61" s="2" t="e">
        <f>AY61*#REF!</f>
        <v>#REF!</v>
      </c>
      <c r="BB61" s="2" t="e">
        <f>BA61*#REF!</f>
        <v>#REF!</v>
      </c>
      <c r="BD61" s="2" t="e">
        <f>BC61*#REF!</f>
        <v>#REF!</v>
      </c>
      <c r="BE61" s="2" t="e">
        <f>BD61*#REF!</f>
        <v>#REF!</v>
      </c>
    </row>
    <row r="62" spans="52:57" x14ac:dyDescent="0.2">
      <c r="AZ62" s="2" t="e">
        <f>AY62*#REF!</f>
        <v>#REF!</v>
      </c>
      <c r="BB62" s="2" t="e">
        <f>BA62*#REF!</f>
        <v>#REF!</v>
      </c>
      <c r="BD62" s="2" t="e">
        <f>BC62*#REF!</f>
        <v>#REF!</v>
      </c>
      <c r="BE62" s="2" t="e">
        <f>BD62*#REF!</f>
        <v>#REF!</v>
      </c>
    </row>
    <row r="63" spans="52:57" x14ac:dyDescent="0.2">
      <c r="AZ63" s="2" t="e">
        <f>AY63*#REF!</f>
        <v>#REF!</v>
      </c>
      <c r="BB63" s="2" t="e">
        <f>BA63*#REF!</f>
        <v>#REF!</v>
      </c>
      <c r="BD63" s="2" t="e">
        <f>BC63*#REF!</f>
        <v>#REF!</v>
      </c>
      <c r="BE63" s="2" t="e">
        <f>BD63*#REF!</f>
        <v>#REF!</v>
      </c>
    </row>
    <row r="64" spans="52:57" x14ac:dyDescent="0.2">
      <c r="AZ64" s="2" t="e">
        <f>AY64*#REF!</f>
        <v>#REF!</v>
      </c>
      <c r="BB64" s="2" t="e">
        <f>BA64*#REF!</f>
        <v>#REF!</v>
      </c>
      <c r="BD64" s="2" t="e">
        <f>BC64*#REF!</f>
        <v>#REF!</v>
      </c>
      <c r="BE64" s="2" t="e">
        <f>BD64*#REF!</f>
        <v>#REF!</v>
      </c>
    </row>
    <row r="65" spans="52:57" x14ac:dyDescent="0.2">
      <c r="AZ65" s="2" t="e">
        <f>AY65*#REF!</f>
        <v>#REF!</v>
      </c>
      <c r="BB65" s="2" t="e">
        <f>BA65*#REF!</f>
        <v>#REF!</v>
      </c>
      <c r="BD65" s="2" t="e">
        <f>BC65*#REF!</f>
        <v>#REF!</v>
      </c>
      <c r="BE65" s="2" t="e">
        <f>BD65*#REF!</f>
        <v>#REF!</v>
      </c>
    </row>
    <row r="66" spans="52:57" x14ac:dyDescent="0.2">
      <c r="AZ66" s="2" t="e">
        <f>AY66*#REF!</f>
        <v>#REF!</v>
      </c>
      <c r="BB66" s="2" t="e">
        <f>BA66*#REF!</f>
        <v>#REF!</v>
      </c>
      <c r="BD66" s="2" t="e">
        <f>BC66*#REF!</f>
        <v>#REF!</v>
      </c>
      <c r="BE66" s="2" t="e">
        <f>BD66*#REF!</f>
        <v>#REF!</v>
      </c>
    </row>
    <row r="67" spans="52:57" x14ac:dyDescent="0.2">
      <c r="AZ67" s="2" t="e">
        <f>AY67*#REF!</f>
        <v>#REF!</v>
      </c>
      <c r="BB67" s="2" t="e">
        <f>BA67*#REF!</f>
        <v>#REF!</v>
      </c>
      <c r="BD67" s="2" t="e">
        <f>BC67*#REF!</f>
        <v>#REF!</v>
      </c>
      <c r="BE67" s="2" t="e">
        <f>BD67*#REF!</f>
        <v>#REF!</v>
      </c>
    </row>
    <row r="68" spans="52:57" x14ac:dyDescent="0.2">
      <c r="AZ68" s="2" t="e">
        <f>AY68*#REF!</f>
        <v>#REF!</v>
      </c>
      <c r="BB68" s="2" t="e">
        <f>BA68*#REF!</f>
        <v>#REF!</v>
      </c>
      <c r="BD68" s="2" t="e">
        <f>BC68*#REF!</f>
        <v>#REF!</v>
      </c>
      <c r="BE68" s="2" t="e">
        <f>BD68*#REF!</f>
        <v>#REF!</v>
      </c>
    </row>
    <row r="69" spans="52:57" x14ac:dyDescent="0.2">
      <c r="AZ69" s="2" t="e">
        <f>AY69*#REF!</f>
        <v>#REF!</v>
      </c>
      <c r="BB69" s="2" t="e">
        <f>BA69*#REF!</f>
        <v>#REF!</v>
      </c>
      <c r="BD69" s="2" t="e">
        <f>BC69*#REF!</f>
        <v>#REF!</v>
      </c>
      <c r="BE69" s="2" t="e">
        <f>BD69*#REF!</f>
        <v>#REF!</v>
      </c>
    </row>
    <row r="70" spans="52:57" x14ac:dyDescent="0.2">
      <c r="AZ70" s="2" t="e">
        <f>AY70*#REF!</f>
        <v>#REF!</v>
      </c>
      <c r="BB70" s="2" t="e">
        <f>BA70*#REF!</f>
        <v>#REF!</v>
      </c>
      <c r="BD70" s="2" t="e">
        <f>BC70*#REF!</f>
        <v>#REF!</v>
      </c>
      <c r="BE70" s="2" t="e">
        <f>BD70*#REF!</f>
        <v>#REF!</v>
      </c>
    </row>
    <row r="71" spans="52:57" x14ac:dyDescent="0.2">
      <c r="AZ71" s="2" t="e">
        <f>AY71*#REF!</f>
        <v>#REF!</v>
      </c>
      <c r="BB71" s="2" t="e">
        <f>BA71*#REF!</f>
        <v>#REF!</v>
      </c>
      <c r="BD71" s="2" t="e">
        <f>BC71*#REF!</f>
        <v>#REF!</v>
      </c>
      <c r="BE71" s="2" t="e">
        <f>BD71*#REF!</f>
        <v>#REF!</v>
      </c>
    </row>
    <row r="72" spans="52:57" x14ac:dyDescent="0.2">
      <c r="AZ72" s="2" t="e">
        <f>AY72*#REF!</f>
        <v>#REF!</v>
      </c>
      <c r="BB72" s="2" t="e">
        <f>BA72*#REF!</f>
        <v>#REF!</v>
      </c>
      <c r="BD72" s="2" t="e">
        <f>BC72*#REF!</f>
        <v>#REF!</v>
      </c>
      <c r="BE72" s="2" t="e">
        <f>BD72*#REF!</f>
        <v>#REF!</v>
      </c>
    </row>
    <row r="73" spans="52:57" x14ac:dyDescent="0.2">
      <c r="AZ73" s="2" t="e">
        <f>AY73*#REF!</f>
        <v>#REF!</v>
      </c>
      <c r="BB73" s="2" t="e">
        <f>BA73*#REF!</f>
        <v>#REF!</v>
      </c>
      <c r="BD73" s="2" t="e">
        <f>BC73*#REF!</f>
        <v>#REF!</v>
      </c>
      <c r="BE73" s="2" t="e">
        <f>BD73*#REF!</f>
        <v>#REF!</v>
      </c>
    </row>
    <row r="74" spans="52:57" x14ac:dyDescent="0.2">
      <c r="AZ74" s="2" t="e">
        <f>AY74*#REF!</f>
        <v>#REF!</v>
      </c>
      <c r="BB74" s="2" t="e">
        <f>BA74*#REF!</f>
        <v>#REF!</v>
      </c>
      <c r="BD74" s="2" t="e">
        <f>BC74*#REF!</f>
        <v>#REF!</v>
      </c>
      <c r="BE74" s="2" t="e">
        <f>BD74*#REF!</f>
        <v>#REF!</v>
      </c>
    </row>
    <row r="75" spans="52:57" x14ac:dyDescent="0.2">
      <c r="AZ75" s="2" t="e">
        <f>AY75*#REF!</f>
        <v>#REF!</v>
      </c>
      <c r="BB75" s="2" t="e">
        <f>BA75*#REF!</f>
        <v>#REF!</v>
      </c>
      <c r="BD75" s="2" t="e">
        <f>BC75*#REF!</f>
        <v>#REF!</v>
      </c>
      <c r="BE75" s="2" t="e">
        <f>BD75*#REF!</f>
        <v>#REF!</v>
      </c>
    </row>
    <row r="76" spans="52:57" x14ac:dyDescent="0.2">
      <c r="AZ76" s="2" t="e">
        <f>AY76*#REF!</f>
        <v>#REF!</v>
      </c>
      <c r="BB76" s="2" t="e">
        <f>BA76*#REF!</f>
        <v>#REF!</v>
      </c>
      <c r="BD76" s="2" t="e">
        <f>BC76*#REF!</f>
        <v>#REF!</v>
      </c>
      <c r="BE76" s="2" t="e">
        <f>BD76*#REF!</f>
        <v>#REF!</v>
      </c>
    </row>
    <row r="77" spans="52:57" x14ac:dyDescent="0.2">
      <c r="AZ77" s="2" t="e">
        <f>AY77*#REF!</f>
        <v>#REF!</v>
      </c>
      <c r="BB77" s="2" t="e">
        <f>BA77*#REF!</f>
        <v>#REF!</v>
      </c>
      <c r="BD77" s="2" t="e">
        <f>BC77*#REF!</f>
        <v>#REF!</v>
      </c>
      <c r="BE77" s="2" t="e">
        <f>BD77*#REF!</f>
        <v>#REF!</v>
      </c>
    </row>
    <row r="78" spans="52:57" x14ac:dyDescent="0.2">
      <c r="AZ78" s="2" t="e">
        <f>AY78*#REF!</f>
        <v>#REF!</v>
      </c>
      <c r="BB78" s="2" t="e">
        <f>BA78*#REF!</f>
        <v>#REF!</v>
      </c>
      <c r="BD78" s="2" t="e">
        <f>BC78*#REF!</f>
        <v>#REF!</v>
      </c>
      <c r="BE78" s="2" t="e">
        <f>BD78*#REF!</f>
        <v>#REF!</v>
      </c>
    </row>
    <row r="79" spans="52:57" x14ac:dyDescent="0.2">
      <c r="AZ79" s="2" t="e">
        <f>AY79*#REF!</f>
        <v>#REF!</v>
      </c>
      <c r="BB79" s="2" t="e">
        <f>BA79*#REF!</f>
        <v>#REF!</v>
      </c>
      <c r="BD79" s="2" t="e">
        <f>BC79*#REF!</f>
        <v>#REF!</v>
      </c>
      <c r="BE79" s="2" t="e">
        <f>BD79*#REF!</f>
        <v>#REF!</v>
      </c>
    </row>
    <row r="80" spans="52:57" x14ac:dyDescent="0.2">
      <c r="AZ80" s="2" t="e">
        <f>AY80*#REF!</f>
        <v>#REF!</v>
      </c>
      <c r="BB80" s="2" t="e">
        <f>BA80*#REF!</f>
        <v>#REF!</v>
      </c>
      <c r="BD80" s="2" t="e">
        <f>BC80*#REF!</f>
        <v>#REF!</v>
      </c>
      <c r="BE80" s="2" t="e">
        <f>BD80*#REF!</f>
        <v>#REF!</v>
      </c>
    </row>
    <row r="81" spans="52:57" x14ac:dyDescent="0.2">
      <c r="AZ81" s="2" t="e">
        <f>AY81*#REF!</f>
        <v>#REF!</v>
      </c>
      <c r="BB81" s="2" t="e">
        <f>BA81*#REF!</f>
        <v>#REF!</v>
      </c>
      <c r="BD81" s="2" t="e">
        <f>BC81*#REF!</f>
        <v>#REF!</v>
      </c>
      <c r="BE81" s="2" t="e">
        <f>BD81*#REF!</f>
        <v>#REF!</v>
      </c>
    </row>
    <row r="82" spans="52:57" x14ac:dyDescent="0.2">
      <c r="AZ82" s="2" t="e">
        <f>AY82*#REF!</f>
        <v>#REF!</v>
      </c>
      <c r="BB82" s="2" t="e">
        <f>BA82*#REF!</f>
        <v>#REF!</v>
      </c>
      <c r="BD82" s="2" t="e">
        <f>BC82*#REF!</f>
        <v>#REF!</v>
      </c>
      <c r="BE82" s="2" t="e">
        <f>BD82*#REF!</f>
        <v>#REF!</v>
      </c>
    </row>
    <row r="83" spans="52:57" x14ac:dyDescent="0.2">
      <c r="AZ83" s="2" t="e">
        <f>AY83*#REF!</f>
        <v>#REF!</v>
      </c>
      <c r="BB83" s="2" t="e">
        <f>BA83*#REF!</f>
        <v>#REF!</v>
      </c>
      <c r="BD83" s="2" t="e">
        <f>BC83*#REF!</f>
        <v>#REF!</v>
      </c>
      <c r="BE83" s="2" t="e">
        <f>BD83*#REF!</f>
        <v>#REF!</v>
      </c>
    </row>
    <row r="84" spans="52:57" x14ac:dyDescent="0.2">
      <c r="AZ84" s="2" t="e">
        <f>AY84*#REF!</f>
        <v>#REF!</v>
      </c>
      <c r="BB84" s="2" t="e">
        <f>BA84*#REF!</f>
        <v>#REF!</v>
      </c>
      <c r="BD84" s="2" t="e">
        <f>BC84*#REF!</f>
        <v>#REF!</v>
      </c>
      <c r="BE84" s="2" t="e">
        <f>BD84*#REF!</f>
        <v>#REF!</v>
      </c>
    </row>
    <row r="85" spans="52:57" x14ac:dyDescent="0.2">
      <c r="AZ85" s="2" t="e">
        <f>AY85*#REF!</f>
        <v>#REF!</v>
      </c>
      <c r="BB85" s="2" t="e">
        <f>BA85*#REF!</f>
        <v>#REF!</v>
      </c>
      <c r="BD85" s="2" t="e">
        <f>BC85*#REF!</f>
        <v>#REF!</v>
      </c>
      <c r="BE85" s="2" t="e">
        <f>BD85*#REF!</f>
        <v>#REF!</v>
      </c>
    </row>
    <row r="86" spans="52:57" x14ac:dyDescent="0.2">
      <c r="AZ86" s="2" t="e">
        <f>AY86*#REF!</f>
        <v>#REF!</v>
      </c>
      <c r="BB86" s="2" t="e">
        <f>BA86*#REF!</f>
        <v>#REF!</v>
      </c>
      <c r="BD86" s="2" t="e">
        <f>BC86*#REF!</f>
        <v>#REF!</v>
      </c>
      <c r="BE86" s="2" t="e">
        <f>BD86*#REF!</f>
        <v>#REF!</v>
      </c>
    </row>
    <row r="87" spans="52:57" x14ac:dyDescent="0.2">
      <c r="AZ87" s="2" t="e">
        <f>AY87*#REF!</f>
        <v>#REF!</v>
      </c>
      <c r="BB87" s="2" t="e">
        <f>BA87*#REF!</f>
        <v>#REF!</v>
      </c>
      <c r="BD87" s="2" t="e">
        <f>BC87*#REF!</f>
        <v>#REF!</v>
      </c>
      <c r="BE87" s="2" t="e">
        <f>BD87*#REF!</f>
        <v>#REF!</v>
      </c>
    </row>
    <row r="88" spans="52:57" x14ac:dyDescent="0.2">
      <c r="AZ88" s="2" t="e">
        <f>AY88*#REF!</f>
        <v>#REF!</v>
      </c>
      <c r="BB88" s="2" t="e">
        <f>BA88*#REF!</f>
        <v>#REF!</v>
      </c>
      <c r="BD88" s="2" t="e">
        <f>BC88*#REF!</f>
        <v>#REF!</v>
      </c>
      <c r="BE88" s="2" t="e">
        <f>BD88*#REF!</f>
        <v>#REF!</v>
      </c>
    </row>
    <row r="89" spans="52:57" x14ac:dyDescent="0.2">
      <c r="AZ89" s="2" t="e">
        <f>AY89*#REF!</f>
        <v>#REF!</v>
      </c>
      <c r="BB89" s="2" t="e">
        <f>BA89*#REF!</f>
        <v>#REF!</v>
      </c>
      <c r="BD89" s="2" t="e">
        <f>BC89*#REF!</f>
        <v>#REF!</v>
      </c>
      <c r="BE89" s="2" t="e">
        <f>BD89*#REF!</f>
        <v>#REF!</v>
      </c>
    </row>
    <row r="90" spans="52:57" x14ac:dyDescent="0.2">
      <c r="AZ90" s="2" t="e">
        <f>AY90*#REF!</f>
        <v>#REF!</v>
      </c>
      <c r="BB90" s="2" t="e">
        <f>BA90*#REF!</f>
        <v>#REF!</v>
      </c>
      <c r="BD90" s="2" t="e">
        <f>BC90*#REF!</f>
        <v>#REF!</v>
      </c>
      <c r="BE90" s="2" t="e">
        <f>BD90*#REF!</f>
        <v>#REF!</v>
      </c>
    </row>
    <row r="91" spans="52:57" x14ac:dyDescent="0.2">
      <c r="AZ91" s="2" t="e">
        <f>AY91*#REF!</f>
        <v>#REF!</v>
      </c>
      <c r="BB91" s="2" t="e">
        <f>BA91*#REF!</f>
        <v>#REF!</v>
      </c>
      <c r="BD91" s="2" t="e">
        <f>BC91*#REF!</f>
        <v>#REF!</v>
      </c>
      <c r="BE91" s="2" t="e">
        <f>BD91*#REF!</f>
        <v>#REF!</v>
      </c>
    </row>
    <row r="92" spans="52:57" x14ac:dyDescent="0.2">
      <c r="AZ92" s="2" t="e">
        <f>AY92*#REF!</f>
        <v>#REF!</v>
      </c>
      <c r="BB92" s="2" t="e">
        <f>BA92*#REF!</f>
        <v>#REF!</v>
      </c>
      <c r="BD92" s="2" t="e">
        <f>BC92*#REF!</f>
        <v>#REF!</v>
      </c>
      <c r="BE92" s="2" t="e">
        <f>BD92*#REF!</f>
        <v>#REF!</v>
      </c>
    </row>
    <row r="93" spans="52:57" x14ac:dyDescent="0.2">
      <c r="AZ93" s="2" t="e">
        <f>AY93*#REF!</f>
        <v>#REF!</v>
      </c>
      <c r="BB93" s="2" t="e">
        <f>BA93*#REF!</f>
        <v>#REF!</v>
      </c>
      <c r="BD93" s="2" t="e">
        <f>BC93*#REF!</f>
        <v>#REF!</v>
      </c>
      <c r="BE93" s="2" t="e">
        <f>BD93*#REF!</f>
        <v>#REF!</v>
      </c>
    </row>
    <row r="94" spans="52:57" x14ac:dyDescent="0.2">
      <c r="AZ94" s="2" t="e">
        <f>AY94*#REF!</f>
        <v>#REF!</v>
      </c>
      <c r="BB94" s="2" t="e">
        <f>BA94*#REF!</f>
        <v>#REF!</v>
      </c>
      <c r="BD94" s="2" t="e">
        <f>BC94*#REF!</f>
        <v>#REF!</v>
      </c>
      <c r="BE94" s="2" t="e">
        <f>BD94*#REF!</f>
        <v>#REF!</v>
      </c>
    </row>
    <row r="95" spans="52:57" x14ac:dyDescent="0.2">
      <c r="AZ95" s="2" t="e">
        <f>AY95*#REF!</f>
        <v>#REF!</v>
      </c>
      <c r="BB95" s="2" t="e">
        <f>BA95*#REF!</f>
        <v>#REF!</v>
      </c>
      <c r="BD95" s="2" t="e">
        <f>BC95*#REF!</f>
        <v>#REF!</v>
      </c>
      <c r="BE95" s="2" t="e">
        <f>BD95*#REF!</f>
        <v>#REF!</v>
      </c>
    </row>
    <row r="96" spans="52:57" x14ac:dyDescent="0.2">
      <c r="AZ96" s="2" t="e">
        <f>AY96*#REF!</f>
        <v>#REF!</v>
      </c>
      <c r="BB96" s="2" t="e">
        <f>BA96*#REF!</f>
        <v>#REF!</v>
      </c>
      <c r="BD96" s="2" t="e">
        <f>BC96*#REF!</f>
        <v>#REF!</v>
      </c>
      <c r="BE96" s="2" t="e">
        <f>BD96*#REF!</f>
        <v>#REF!</v>
      </c>
    </row>
    <row r="97" spans="52:57" x14ac:dyDescent="0.2">
      <c r="AZ97" s="2" t="e">
        <f>AY97*#REF!</f>
        <v>#REF!</v>
      </c>
      <c r="BB97" s="2" t="e">
        <f>BA97*#REF!</f>
        <v>#REF!</v>
      </c>
      <c r="BD97" s="2" t="e">
        <f>BC97*#REF!</f>
        <v>#REF!</v>
      </c>
      <c r="BE97" s="2" t="e">
        <f>BD97*#REF!</f>
        <v>#REF!</v>
      </c>
    </row>
    <row r="98" spans="52:57" x14ac:dyDescent="0.2">
      <c r="AZ98" s="2" t="e">
        <f>AY98*#REF!</f>
        <v>#REF!</v>
      </c>
      <c r="BB98" s="2" t="e">
        <f>BA98*#REF!</f>
        <v>#REF!</v>
      </c>
      <c r="BD98" s="2" t="e">
        <f>BC98*#REF!</f>
        <v>#REF!</v>
      </c>
      <c r="BE98" s="2" t="e">
        <f>BD98*#REF!</f>
        <v>#REF!</v>
      </c>
    </row>
    <row r="99" spans="52:57" x14ac:dyDescent="0.2">
      <c r="AZ99" s="2" t="e">
        <f>AY99*#REF!</f>
        <v>#REF!</v>
      </c>
      <c r="BB99" s="2" t="e">
        <f>BA99*#REF!</f>
        <v>#REF!</v>
      </c>
      <c r="BD99" s="2" t="e">
        <f>BC99*#REF!</f>
        <v>#REF!</v>
      </c>
      <c r="BE99" s="2" t="e">
        <f>BD99*#REF!</f>
        <v>#REF!</v>
      </c>
    </row>
    <row r="100" spans="52:57" x14ac:dyDescent="0.2">
      <c r="AZ100" s="2" t="e">
        <f>AY100*#REF!</f>
        <v>#REF!</v>
      </c>
      <c r="BB100" s="2" t="e">
        <f>BA100*#REF!</f>
        <v>#REF!</v>
      </c>
      <c r="BD100" s="2" t="e">
        <f>BC100*#REF!</f>
        <v>#REF!</v>
      </c>
      <c r="BE100" s="2" t="e">
        <f>BD100*#REF!</f>
        <v>#REF!</v>
      </c>
    </row>
    <row r="101" spans="52:57" x14ac:dyDescent="0.2">
      <c r="AZ101" s="2" t="e">
        <f>AY101*#REF!</f>
        <v>#REF!</v>
      </c>
      <c r="BB101" s="2" t="e">
        <f>BA101*#REF!</f>
        <v>#REF!</v>
      </c>
      <c r="BD101" s="2" t="e">
        <f>BC101*#REF!</f>
        <v>#REF!</v>
      </c>
      <c r="BE101" s="2" t="e">
        <f>BD101*#REF!</f>
        <v>#REF!</v>
      </c>
    </row>
    <row r="102" spans="52:57" x14ac:dyDescent="0.2">
      <c r="AZ102" s="2" t="e">
        <f>AY102*#REF!</f>
        <v>#REF!</v>
      </c>
      <c r="BB102" s="2" t="e">
        <f>BA102*#REF!</f>
        <v>#REF!</v>
      </c>
      <c r="BD102" s="2" t="e">
        <f>BC102*#REF!</f>
        <v>#REF!</v>
      </c>
      <c r="BE102" s="2" t="e">
        <f>BD102*#REF!</f>
        <v>#REF!</v>
      </c>
    </row>
    <row r="103" spans="52:57" x14ac:dyDescent="0.2">
      <c r="AZ103" s="2" t="e">
        <f>AY103*#REF!</f>
        <v>#REF!</v>
      </c>
      <c r="BB103" s="2" t="e">
        <f>BA103*#REF!</f>
        <v>#REF!</v>
      </c>
      <c r="BD103" s="2" t="e">
        <f>BC103*#REF!</f>
        <v>#REF!</v>
      </c>
      <c r="BE103" s="2" t="e">
        <f>BD103*#REF!</f>
        <v>#REF!</v>
      </c>
    </row>
    <row r="104" spans="52:57" x14ac:dyDescent="0.2">
      <c r="AZ104" s="2" t="e">
        <f>AY104*#REF!</f>
        <v>#REF!</v>
      </c>
      <c r="BB104" s="2" t="e">
        <f>BA104*#REF!</f>
        <v>#REF!</v>
      </c>
      <c r="BD104" s="2" t="e">
        <f>BC104*#REF!</f>
        <v>#REF!</v>
      </c>
      <c r="BE104" s="2" t="e">
        <f>BD104*#REF!</f>
        <v>#REF!</v>
      </c>
    </row>
    <row r="105" spans="52:57" x14ac:dyDescent="0.2">
      <c r="AZ105" s="2" t="e">
        <f>AY105*#REF!</f>
        <v>#REF!</v>
      </c>
      <c r="BB105" s="2" t="e">
        <f>BA105*#REF!</f>
        <v>#REF!</v>
      </c>
      <c r="BD105" s="2" t="e">
        <f>BC105*#REF!</f>
        <v>#REF!</v>
      </c>
      <c r="BE105" s="2" t="e">
        <f>BD105*#REF!</f>
        <v>#REF!</v>
      </c>
    </row>
    <row r="106" spans="52:57" x14ac:dyDescent="0.2">
      <c r="AZ106" s="2" t="e">
        <f>AY106*#REF!</f>
        <v>#REF!</v>
      </c>
      <c r="BB106" s="2" t="e">
        <f>BA106*#REF!</f>
        <v>#REF!</v>
      </c>
      <c r="BD106" s="2" t="e">
        <f>BC106*#REF!</f>
        <v>#REF!</v>
      </c>
      <c r="BE106" s="2" t="e">
        <f>BD106*#REF!</f>
        <v>#REF!</v>
      </c>
    </row>
    <row r="107" spans="52:57" x14ac:dyDescent="0.2">
      <c r="AZ107" s="2" t="e">
        <f>AY107*#REF!</f>
        <v>#REF!</v>
      </c>
      <c r="BB107" s="2" t="e">
        <f>BA107*#REF!</f>
        <v>#REF!</v>
      </c>
      <c r="BD107" s="2" t="e">
        <f>BC107*#REF!</f>
        <v>#REF!</v>
      </c>
      <c r="BE107" s="2" t="e">
        <f>BD107*#REF!</f>
        <v>#REF!</v>
      </c>
    </row>
    <row r="108" spans="52:57" x14ac:dyDescent="0.2">
      <c r="AZ108" s="2" t="e">
        <f>AY108*#REF!</f>
        <v>#REF!</v>
      </c>
      <c r="BB108" s="2" t="e">
        <f>BA108*#REF!</f>
        <v>#REF!</v>
      </c>
      <c r="BD108" s="2" t="e">
        <f>BC108*#REF!</f>
        <v>#REF!</v>
      </c>
      <c r="BE108" s="2" t="e">
        <f>BD108*#REF!</f>
        <v>#REF!</v>
      </c>
    </row>
    <row r="109" spans="52:57" x14ac:dyDescent="0.2">
      <c r="AZ109" s="2" t="e">
        <f>AY109*#REF!</f>
        <v>#REF!</v>
      </c>
      <c r="BB109" s="2" t="e">
        <f>BA109*#REF!</f>
        <v>#REF!</v>
      </c>
      <c r="BD109" s="2" t="e">
        <f>BC109*#REF!</f>
        <v>#REF!</v>
      </c>
      <c r="BE109" s="2" t="e">
        <f>BD109*#REF!</f>
        <v>#REF!</v>
      </c>
    </row>
    <row r="110" spans="52:57" x14ac:dyDescent="0.2">
      <c r="AZ110" s="2" t="e">
        <f>AY110*#REF!</f>
        <v>#REF!</v>
      </c>
      <c r="BB110" s="2" t="e">
        <f>BA110*#REF!</f>
        <v>#REF!</v>
      </c>
      <c r="BD110" s="2" t="e">
        <f>BC110*#REF!</f>
        <v>#REF!</v>
      </c>
      <c r="BE110" s="2" t="e">
        <f>BD110*#REF!</f>
        <v>#REF!</v>
      </c>
    </row>
    <row r="111" spans="52:57" x14ac:dyDescent="0.2">
      <c r="AZ111" s="2" t="e">
        <f>AY111*#REF!</f>
        <v>#REF!</v>
      </c>
      <c r="BB111" s="2" t="e">
        <f>BA111*#REF!</f>
        <v>#REF!</v>
      </c>
      <c r="BD111" s="2" t="e">
        <f>BC111*#REF!</f>
        <v>#REF!</v>
      </c>
      <c r="BE111" s="2" t="e">
        <f>BD111*#REF!</f>
        <v>#REF!</v>
      </c>
    </row>
    <row r="112" spans="52:57" x14ac:dyDescent="0.2">
      <c r="AZ112" s="2" t="e">
        <f>AY112*#REF!</f>
        <v>#REF!</v>
      </c>
      <c r="BB112" s="2" t="e">
        <f>BA112*#REF!</f>
        <v>#REF!</v>
      </c>
      <c r="BD112" s="2" t="e">
        <f>BC112*#REF!</f>
        <v>#REF!</v>
      </c>
      <c r="BE112" s="2" t="e">
        <f>BD112*#REF!</f>
        <v>#REF!</v>
      </c>
    </row>
    <row r="113" spans="52:57" x14ac:dyDescent="0.2">
      <c r="AZ113" s="2" t="e">
        <f>AY113*#REF!</f>
        <v>#REF!</v>
      </c>
      <c r="BB113" s="2" t="e">
        <f>BA113*#REF!</f>
        <v>#REF!</v>
      </c>
      <c r="BD113" s="2" t="e">
        <f>BC113*#REF!</f>
        <v>#REF!</v>
      </c>
      <c r="BE113" s="2" t="e">
        <f>BD113*#REF!</f>
        <v>#REF!</v>
      </c>
    </row>
    <row r="114" spans="52:57" x14ac:dyDescent="0.2">
      <c r="AZ114" s="2" t="e">
        <f>AY114*#REF!</f>
        <v>#REF!</v>
      </c>
      <c r="BB114" s="2" t="e">
        <f>BA114*#REF!</f>
        <v>#REF!</v>
      </c>
      <c r="BD114" s="2" t="e">
        <f>BC114*#REF!</f>
        <v>#REF!</v>
      </c>
      <c r="BE114" s="2" t="e">
        <f>BD114*#REF!</f>
        <v>#REF!</v>
      </c>
    </row>
    <row r="115" spans="52:57" x14ac:dyDescent="0.2">
      <c r="AZ115" s="2" t="e">
        <f>AY115*#REF!</f>
        <v>#REF!</v>
      </c>
      <c r="BB115" s="2" t="e">
        <f>BA115*#REF!</f>
        <v>#REF!</v>
      </c>
      <c r="BD115" s="2" t="e">
        <f>BC115*#REF!</f>
        <v>#REF!</v>
      </c>
      <c r="BE115" s="2" t="e">
        <f>BD115*#REF!</f>
        <v>#REF!</v>
      </c>
    </row>
    <row r="116" spans="52:57" x14ac:dyDescent="0.2">
      <c r="AZ116" s="2" t="e">
        <f>AY116*#REF!</f>
        <v>#REF!</v>
      </c>
      <c r="BB116" s="2" t="e">
        <f>BA116*#REF!</f>
        <v>#REF!</v>
      </c>
      <c r="BD116" s="2" t="e">
        <f>BC116*#REF!</f>
        <v>#REF!</v>
      </c>
      <c r="BE116" s="2" t="e">
        <f>BD116*#REF!</f>
        <v>#REF!</v>
      </c>
    </row>
    <row r="117" spans="52:57" x14ac:dyDescent="0.2">
      <c r="AZ117" s="2" t="e">
        <f>AY117*#REF!</f>
        <v>#REF!</v>
      </c>
      <c r="BB117" s="2" t="e">
        <f>BA117*#REF!</f>
        <v>#REF!</v>
      </c>
      <c r="BD117" s="2" t="e">
        <f>BC117*#REF!</f>
        <v>#REF!</v>
      </c>
      <c r="BE117" s="2" t="e">
        <f>BD117*#REF!</f>
        <v>#REF!</v>
      </c>
    </row>
    <row r="118" spans="52:57" x14ac:dyDescent="0.2">
      <c r="AZ118" s="2" t="e">
        <f>AY118*#REF!</f>
        <v>#REF!</v>
      </c>
      <c r="BB118" s="2" t="e">
        <f>BA118*#REF!</f>
        <v>#REF!</v>
      </c>
      <c r="BD118" s="2" t="e">
        <f>BC118*#REF!</f>
        <v>#REF!</v>
      </c>
      <c r="BE118" s="2" t="e">
        <f>BD118*#REF!</f>
        <v>#REF!</v>
      </c>
    </row>
    <row r="119" spans="52:57" x14ac:dyDescent="0.2">
      <c r="AZ119" s="2" t="e">
        <f>AY119*#REF!</f>
        <v>#REF!</v>
      </c>
      <c r="BB119" s="2" t="e">
        <f>BA119*#REF!</f>
        <v>#REF!</v>
      </c>
      <c r="BD119" s="2" t="e">
        <f>BC119*#REF!</f>
        <v>#REF!</v>
      </c>
      <c r="BE119" s="2" t="e">
        <f>BD119*#REF!</f>
        <v>#REF!</v>
      </c>
    </row>
    <row r="120" spans="52:57" x14ac:dyDescent="0.2">
      <c r="AZ120" s="2" t="e">
        <f>AY120*#REF!</f>
        <v>#REF!</v>
      </c>
      <c r="BB120" s="2" t="e">
        <f>BA120*#REF!</f>
        <v>#REF!</v>
      </c>
      <c r="BD120" s="2" t="e">
        <f>BC120*#REF!</f>
        <v>#REF!</v>
      </c>
      <c r="BE120" s="2" t="e">
        <f>BD120*#REF!</f>
        <v>#REF!</v>
      </c>
    </row>
    <row r="121" spans="52:57" x14ac:dyDescent="0.2">
      <c r="AZ121" s="2" t="e">
        <f>AY121*#REF!</f>
        <v>#REF!</v>
      </c>
      <c r="BB121" s="2" t="e">
        <f>BA121*#REF!</f>
        <v>#REF!</v>
      </c>
      <c r="BD121" s="2" t="e">
        <f>BC121*#REF!</f>
        <v>#REF!</v>
      </c>
      <c r="BE121" s="2" t="e">
        <f>BD121*#REF!</f>
        <v>#REF!</v>
      </c>
    </row>
    <row r="122" spans="52:57" x14ac:dyDescent="0.2">
      <c r="AZ122" s="2" t="e">
        <f>AY122*#REF!</f>
        <v>#REF!</v>
      </c>
      <c r="BB122" s="2" t="e">
        <f>BA122*#REF!</f>
        <v>#REF!</v>
      </c>
      <c r="BD122" s="2" t="e">
        <f>BC122*#REF!</f>
        <v>#REF!</v>
      </c>
      <c r="BE122" s="2" t="e">
        <f>BD122*#REF!</f>
        <v>#REF!</v>
      </c>
    </row>
    <row r="123" spans="52:57" x14ac:dyDescent="0.2">
      <c r="AZ123" s="2" t="e">
        <f>AY123*#REF!</f>
        <v>#REF!</v>
      </c>
      <c r="BB123" s="2" t="e">
        <f>BA123*#REF!</f>
        <v>#REF!</v>
      </c>
      <c r="BD123" s="2" t="e">
        <f>BC123*#REF!</f>
        <v>#REF!</v>
      </c>
      <c r="BE123" s="2" t="e">
        <f>BD123*#REF!</f>
        <v>#REF!</v>
      </c>
    </row>
    <row r="124" spans="52:57" x14ac:dyDescent="0.2">
      <c r="AZ124" s="2" t="e">
        <f>AY124*#REF!</f>
        <v>#REF!</v>
      </c>
      <c r="BB124" s="2" t="e">
        <f>BA124*#REF!</f>
        <v>#REF!</v>
      </c>
      <c r="BD124" s="2" t="e">
        <f>BC124*#REF!</f>
        <v>#REF!</v>
      </c>
      <c r="BE124" s="2" t="e">
        <f>BD124*#REF!</f>
        <v>#REF!</v>
      </c>
    </row>
    <row r="125" spans="52:57" x14ac:dyDescent="0.2">
      <c r="AZ125" s="2" t="e">
        <f>AY125*#REF!</f>
        <v>#REF!</v>
      </c>
      <c r="BB125" s="2" t="e">
        <f>BA125*#REF!</f>
        <v>#REF!</v>
      </c>
      <c r="BD125" s="2" t="e">
        <f>BC125*#REF!</f>
        <v>#REF!</v>
      </c>
      <c r="BE125" s="2" t="e">
        <f>BD125*#REF!</f>
        <v>#REF!</v>
      </c>
    </row>
    <row r="126" spans="52:57" x14ac:dyDescent="0.2">
      <c r="AZ126" s="2" t="e">
        <f>AY126*#REF!</f>
        <v>#REF!</v>
      </c>
      <c r="BB126" s="2" t="e">
        <f>BA126*#REF!</f>
        <v>#REF!</v>
      </c>
      <c r="BD126" s="2" t="e">
        <f>BC126*#REF!</f>
        <v>#REF!</v>
      </c>
      <c r="BE126" s="2" t="e">
        <f>BD126*#REF!</f>
        <v>#REF!</v>
      </c>
    </row>
    <row r="127" spans="52:57" x14ac:dyDescent="0.2">
      <c r="AZ127" s="2" t="e">
        <f>AY127*#REF!</f>
        <v>#REF!</v>
      </c>
      <c r="BB127" s="2" t="e">
        <f>BA127*#REF!</f>
        <v>#REF!</v>
      </c>
      <c r="BD127" s="2" t="e">
        <f>BC127*#REF!</f>
        <v>#REF!</v>
      </c>
      <c r="BE127" s="2" t="e">
        <f>BD127*#REF!</f>
        <v>#REF!</v>
      </c>
    </row>
    <row r="128" spans="52:57" x14ac:dyDescent="0.2">
      <c r="AZ128" s="2" t="e">
        <f>AY128*#REF!</f>
        <v>#REF!</v>
      </c>
      <c r="BB128" s="2" t="e">
        <f>BA128*#REF!</f>
        <v>#REF!</v>
      </c>
      <c r="BD128" s="2" t="e">
        <f>BC128*#REF!</f>
        <v>#REF!</v>
      </c>
      <c r="BE128" s="2" t="e">
        <f>BD128*#REF!</f>
        <v>#REF!</v>
      </c>
    </row>
    <row r="129" spans="52:57" x14ac:dyDescent="0.2">
      <c r="AZ129" s="2" t="e">
        <f>AY129*#REF!</f>
        <v>#REF!</v>
      </c>
      <c r="BB129" s="2" t="e">
        <f>BA129*#REF!</f>
        <v>#REF!</v>
      </c>
      <c r="BD129" s="2" t="e">
        <f>BC129*#REF!</f>
        <v>#REF!</v>
      </c>
      <c r="BE129" s="2" t="e">
        <f>BD129*#REF!</f>
        <v>#REF!</v>
      </c>
    </row>
    <row r="130" spans="52:57" x14ac:dyDescent="0.2">
      <c r="AZ130" s="2" t="e">
        <f>AY130*#REF!</f>
        <v>#REF!</v>
      </c>
      <c r="BB130" s="2" t="e">
        <f>BA130*#REF!</f>
        <v>#REF!</v>
      </c>
      <c r="BD130" s="2" t="e">
        <f>BC130*#REF!</f>
        <v>#REF!</v>
      </c>
      <c r="BE130" s="2" t="e">
        <f>BD130*#REF!</f>
        <v>#REF!</v>
      </c>
    </row>
    <row r="131" spans="52:57" x14ac:dyDescent="0.2">
      <c r="AZ131" s="2" t="e">
        <f>AY131*#REF!</f>
        <v>#REF!</v>
      </c>
      <c r="BB131" s="2" t="e">
        <f>BA131*#REF!</f>
        <v>#REF!</v>
      </c>
      <c r="BD131" s="2" t="e">
        <f>BC131*#REF!</f>
        <v>#REF!</v>
      </c>
      <c r="BE131" s="2" t="e">
        <f>BD131*#REF!</f>
        <v>#REF!</v>
      </c>
    </row>
    <row r="132" spans="52:57" x14ac:dyDescent="0.2">
      <c r="AZ132" s="2" t="e">
        <f>AY132*#REF!</f>
        <v>#REF!</v>
      </c>
      <c r="BB132" s="2" t="e">
        <f>BA132*#REF!</f>
        <v>#REF!</v>
      </c>
      <c r="BD132" s="2" t="e">
        <f>BC132*#REF!</f>
        <v>#REF!</v>
      </c>
      <c r="BE132" s="2" t="e">
        <f>BD132*#REF!</f>
        <v>#REF!</v>
      </c>
    </row>
    <row r="133" spans="52:57" x14ac:dyDescent="0.2">
      <c r="AZ133" s="2" t="e">
        <f>AY133*#REF!</f>
        <v>#REF!</v>
      </c>
      <c r="BB133" s="2" t="e">
        <f>BA133*#REF!</f>
        <v>#REF!</v>
      </c>
      <c r="BD133" s="2" t="e">
        <f>BC133*#REF!</f>
        <v>#REF!</v>
      </c>
      <c r="BE133" s="2" t="e">
        <f>BD133*#REF!</f>
        <v>#REF!</v>
      </c>
    </row>
    <row r="134" spans="52:57" x14ac:dyDescent="0.2">
      <c r="AZ134" s="2" t="e">
        <f>AY134*#REF!</f>
        <v>#REF!</v>
      </c>
      <c r="BB134" s="2" t="e">
        <f>BA134*#REF!</f>
        <v>#REF!</v>
      </c>
      <c r="BD134" s="2" t="e">
        <f>BC134*#REF!</f>
        <v>#REF!</v>
      </c>
      <c r="BE134" s="2" t="e">
        <f>BD134*#REF!</f>
        <v>#REF!</v>
      </c>
    </row>
    <row r="135" spans="52:57" x14ac:dyDescent="0.2">
      <c r="AZ135" s="2" t="e">
        <f>AY135*#REF!</f>
        <v>#REF!</v>
      </c>
      <c r="BB135" s="2" t="e">
        <f>BA135*#REF!</f>
        <v>#REF!</v>
      </c>
      <c r="BD135" s="2" t="e">
        <f>BC135*#REF!</f>
        <v>#REF!</v>
      </c>
      <c r="BE135" s="2" t="e">
        <f>BD135*#REF!</f>
        <v>#REF!</v>
      </c>
    </row>
    <row r="136" spans="52:57" x14ac:dyDescent="0.2">
      <c r="AZ136" s="2" t="e">
        <f>AY136*#REF!</f>
        <v>#REF!</v>
      </c>
      <c r="BB136" s="2" t="e">
        <f>BA136*#REF!</f>
        <v>#REF!</v>
      </c>
      <c r="BD136" s="2" t="e">
        <f>BC136*#REF!</f>
        <v>#REF!</v>
      </c>
      <c r="BE136" s="2" t="e">
        <f>BD136*#REF!</f>
        <v>#REF!</v>
      </c>
    </row>
    <row r="137" spans="52:57" x14ac:dyDescent="0.2">
      <c r="AZ137" s="2" t="e">
        <f>AY137*#REF!</f>
        <v>#REF!</v>
      </c>
      <c r="BB137" s="2" t="e">
        <f>BA137*#REF!</f>
        <v>#REF!</v>
      </c>
      <c r="BD137" s="2" t="e">
        <f>BC137*#REF!</f>
        <v>#REF!</v>
      </c>
      <c r="BE137" s="2" t="e">
        <f>BD137*#REF!</f>
        <v>#REF!</v>
      </c>
    </row>
    <row r="138" spans="52:57" x14ac:dyDescent="0.2">
      <c r="AZ138" s="2" t="e">
        <f>AY138*#REF!</f>
        <v>#REF!</v>
      </c>
      <c r="BB138" s="2" t="e">
        <f>BA138*#REF!</f>
        <v>#REF!</v>
      </c>
      <c r="BD138" s="2" t="e">
        <f>BC138*#REF!</f>
        <v>#REF!</v>
      </c>
      <c r="BE138" s="2" t="e">
        <f>BD138*#REF!</f>
        <v>#REF!</v>
      </c>
    </row>
    <row r="139" spans="52:57" x14ac:dyDescent="0.2">
      <c r="AZ139" s="2" t="e">
        <f>AY139*#REF!</f>
        <v>#REF!</v>
      </c>
      <c r="BB139" s="2" t="e">
        <f>BA139*#REF!</f>
        <v>#REF!</v>
      </c>
      <c r="BD139" s="2" t="e">
        <f>BC139*#REF!</f>
        <v>#REF!</v>
      </c>
      <c r="BE139" s="2" t="e">
        <f>BD139*#REF!</f>
        <v>#REF!</v>
      </c>
    </row>
    <row r="140" spans="52:57" x14ac:dyDescent="0.2">
      <c r="AZ140" s="2" t="e">
        <f>AY140*#REF!</f>
        <v>#REF!</v>
      </c>
      <c r="BB140" s="2" t="e">
        <f>BA140*#REF!</f>
        <v>#REF!</v>
      </c>
      <c r="BD140" s="2" t="e">
        <f>BC140*#REF!</f>
        <v>#REF!</v>
      </c>
      <c r="BE140" s="2" t="e">
        <f>BD140*#REF!</f>
        <v>#REF!</v>
      </c>
    </row>
    <row r="141" spans="52:57" x14ac:dyDescent="0.2">
      <c r="AZ141" s="2" t="e">
        <f>AY141*#REF!</f>
        <v>#REF!</v>
      </c>
      <c r="BB141" s="2" t="e">
        <f>BA141*#REF!</f>
        <v>#REF!</v>
      </c>
      <c r="BD141" s="2" t="e">
        <f>BC141*#REF!</f>
        <v>#REF!</v>
      </c>
      <c r="BE141" s="2" t="e">
        <f>BD141*#REF!</f>
        <v>#REF!</v>
      </c>
    </row>
    <row r="142" spans="52:57" x14ac:dyDescent="0.2">
      <c r="AZ142" s="2" t="e">
        <f>AY142*#REF!</f>
        <v>#REF!</v>
      </c>
      <c r="BB142" s="2" t="e">
        <f>BA142*#REF!</f>
        <v>#REF!</v>
      </c>
      <c r="BD142" s="2" t="e">
        <f>BC142*#REF!</f>
        <v>#REF!</v>
      </c>
      <c r="BE142" s="2" t="e">
        <f>BD142*#REF!</f>
        <v>#REF!</v>
      </c>
    </row>
    <row r="143" spans="52:57" x14ac:dyDescent="0.2">
      <c r="AZ143" s="2" t="e">
        <f>AY143*#REF!</f>
        <v>#REF!</v>
      </c>
      <c r="BB143" s="2" t="e">
        <f>BA143*#REF!</f>
        <v>#REF!</v>
      </c>
      <c r="BD143" s="2" t="e">
        <f>BC143*#REF!</f>
        <v>#REF!</v>
      </c>
      <c r="BE143" s="2" t="e">
        <f>BD143*#REF!</f>
        <v>#REF!</v>
      </c>
    </row>
    <row r="144" spans="52:57" x14ac:dyDescent="0.2">
      <c r="AZ144" s="2" t="e">
        <f>AY144*#REF!</f>
        <v>#REF!</v>
      </c>
      <c r="BB144" s="2" t="e">
        <f>BA144*#REF!</f>
        <v>#REF!</v>
      </c>
      <c r="BD144" s="2" t="e">
        <f>BC144*#REF!</f>
        <v>#REF!</v>
      </c>
      <c r="BE144" s="2" t="e">
        <f>BD144*#REF!</f>
        <v>#REF!</v>
      </c>
    </row>
    <row r="145" spans="52:57" x14ac:dyDescent="0.2">
      <c r="AZ145" s="2" t="e">
        <f>AY145*#REF!</f>
        <v>#REF!</v>
      </c>
      <c r="BB145" s="2" t="e">
        <f>BA145*#REF!</f>
        <v>#REF!</v>
      </c>
      <c r="BD145" s="2" t="e">
        <f>BC145*#REF!</f>
        <v>#REF!</v>
      </c>
      <c r="BE145" s="2" t="e">
        <f>BD145*#REF!</f>
        <v>#REF!</v>
      </c>
    </row>
    <row r="146" spans="52:57" x14ac:dyDescent="0.2">
      <c r="AZ146" s="2" t="e">
        <f>AY146*#REF!</f>
        <v>#REF!</v>
      </c>
      <c r="BB146" s="2" t="e">
        <f>BA146*#REF!</f>
        <v>#REF!</v>
      </c>
      <c r="BD146" s="2" t="e">
        <f>BC146*#REF!</f>
        <v>#REF!</v>
      </c>
      <c r="BE146" s="2" t="e">
        <f>BD146*#REF!</f>
        <v>#REF!</v>
      </c>
    </row>
    <row r="147" spans="52:57" x14ac:dyDescent="0.2">
      <c r="AZ147" s="2" t="e">
        <f>AY147*#REF!</f>
        <v>#REF!</v>
      </c>
      <c r="BB147" s="2" t="e">
        <f>BA147*#REF!</f>
        <v>#REF!</v>
      </c>
      <c r="BD147" s="2" t="e">
        <f>BC147*#REF!</f>
        <v>#REF!</v>
      </c>
      <c r="BE147" s="2" t="e">
        <f>BD147*#REF!</f>
        <v>#REF!</v>
      </c>
    </row>
    <row r="148" spans="52:57" x14ac:dyDescent="0.2">
      <c r="AZ148" s="2" t="e">
        <f>AY148*#REF!</f>
        <v>#REF!</v>
      </c>
      <c r="BB148" s="2" t="e">
        <f>BA148*#REF!</f>
        <v>#REF!</v>
      </c>
      <c r="BD148" s="2" t="e">
        <f>BC148*#REF!</f>
        <v>#REF!</v>
      </c>
      <c r="BE148" s="2" t="e">
        <f>BD148*#REF!</f>
        <v>#REF!</v>
      </c>
    </row>
    <row r="149" spans="52:57" x14ac:dyDescent="0.2">
      <c r="AZ149" s="2" t="e">
        <f>AY149*#REF!</f>
        <v>#REF!</v>
      </c>
      <c r="BB149" s="2" t="e">
        <f>BA149*#REF!</f>
        <v>#REF!</v>
      </c>
      <c r="BD149" s="2" t="e">
        <f>BC149*#REF!</f>
        <v>#REF!</v>
      </c>
      <c r="BE149" s="2" t="e">
        <f>BD149*#REF!</f>
        <v>#REF!</v>
      </c>
    </row>
    <row r="150" spans="52:57" x14ac:dyDescent="0.2">
      <c r="AZ150" s="2" t="e">
        <f>AY150*#REF!</f>
        <v>#REF!</v>
      </c>
      <c r="BB150" s="2" t="e">
        <f>BA150*#REF!</f>
        <v>#REF!</v>
      </c>
      <c r="BD150" s="2" t="e">
        <f>BC150*#REF!</f>
        <v>#REF!</v>
      </c>
      <c r="BE150" s="2" t="e">
        <f>BD150*#REF!</f>
        <v>#REF!</v>
      </c>
    </row>
    <row r="151" spans="52:57" x14ac:dyDescent="0.2">
      <c r="AZ151" s="2" t="e">
        <f>AY151*#REF!</f>
        <v>#REF!</v>
      </c>
      <c r="BB151" s="2" t="e">
        <f>BA151*#REF!</f>
        <v>#REF!</v>
      </c>
      <c r="BD151" s="2" t="e">
        <f>BC151*#REF!</f>
        <v>#REF!</v>
      </c>
      <c r="BE151" s="2" t="e">
        <f>BD151*#REF!</f>
        <v>#REF!</v>
      </c>
    </row>
    <row r="152" spans="52:57" x14ac:dyDescent="0.2">
      <c r="AZ152" s="2" t="e">
        <f>AY152*#REF!</f>
        <v>#REF!</v>
      </c>
      <c r="BB152" s="2" t="e">
        <f>BA152*#REF!</f>
        <v>#REF!</v>
      </c>
      <c r="BD152" s="2" t="e">
        <f>BC152*#REF!</f>
        <v>#REF!</v>
      </c>
      <c r="BE152" s="2" t="e">
        <f>BD152*#REF!</f>
        <v>#REF!</v>
      </c>
    </row>
    <row r="153" spans="52:57" x14ac:dyDescent="0.2">
      <c r="AZ153" s="2" t="e">
        <f>AY153*#REF!</f>
        <v>#REF!</v>
      </c>
      <c r="BB153" s="2" t="e">
        <f>BA153*#REF!</f>
        <v>#REF!</v>
      </c>
      <c r="BD153" s="2" t="e">
        <f>BC153*#REF!</f>
        <v>#REF!</v>
      </c>
      <c r="BE153" s="2" t="e">
        <f>BD153*#REF!</f>
        <v>#REF!</v>
      </c>
    </row>
    <row r="154" spans="52:57" x14ac:dyDescent="0.2">
      <c r="AZ154" s="2" t="e">
        <f>AY154*#REF!</f>
        <v>#REF!</v>
      </c>
      <c r="BB154" s="2" t="e">
        <f>BA154*#REF!</f>
        <v>#REF!</v>
      </c>
      <c r="BD154" s="2" t="e">
        <f>BC154*#REF!</f>
        <v>#REF!</v>
      </c>
      <c r="BE154" s="2" t="e">
        <f>BD154*#REF!</f>
        <v>#REF!</v>
      </c>
    </row>
    <row r="155" spans="52:57" x14ac:dyDescent="0.2">
      <c r="AZ155" s="2" t="e">
        <f>AY155*#REF!</f>
        <v>#REF!</v>
      </c>
      <c r="BB155" s="2" t="e">
        <f>BA155*#REF!</f>
        <v>#REF!</v>
      </c>
      <c r="BD155" s="2" t="e">
        <f>BC155*#REF!</f>
        <v>#REF!</v>
      </c>
      <c r="BE155" s="2" t="e">
        <f>BD155*#REF!</f>
        <v>#REF!</v>
      </c>
    </row>
    <row r="156" spans="52:57" x14ac:dyDescent="0.2">
      <c r="AZ156" s="2" t="e">
        <f>AY156*#REF!</f>
        <v>#REF!</v>
      </c>
      <c r="BB156" s="2" t="e">
        <f>BA156*#REF!</f>
        <v>#REF!</v>
      </c>
      <c r="BD156" s="2" t="e">
        <f>BC156*#REF!</f>
        <v>#REF!</v>
      </c>
      <c r="BE156" s="2" t="e">
        <f>BD156*#REF!</f>
        <v>#REF!</v>
      </c>
    </row>
    <row r="157" spans="52:57" x14ac:dyDescent="0.2">
      <c r="AZ157" s="2" t="e">
        <f>AY157*#REF!</f>
        <v>#REF!</v>
      </c>
      <c r="BB157" s="2" t="e">
        <f>BA157*#REF!</f>
        <v>#REF!</v>
      </c>
      <c r="BD157" s="2" t="e">
        <f>BC157*#REF!</f>
        <v>#REF!</v>
      </c>
      <c r="BE157" s="2" t="e">
        <f>BD157*#REF!</f>
        <v>#REF!</v>
      </c>
    </row>
    <row r="158" spans="52:57" x14ac:dyDescent="0.2">
      <c r="AZ158" s="2" t="e">
        <f>AY158*#REF!</f>
        <v>#REF!</v>
      </c>
      <c r="BB158" s="2" t="e">
        <f>BA158*#REF!</f>
        <v>#REF!</v>
      </c>
      <c r="BD158" s="2" t="e">
        <f>BC158*#REF!</f>
        <v>#REF!</v>
      </c>
      <c r="BE158" s="2" t="e">
        <f>BD158*#REF!</f>
        <v>#REF!</v>
      </c>
    </row>
    <row r="159" spans="52:57" x14ac:dyDescent="0.2">
      <c r="AZ159" s="2" t="e">
        <f>AY159*#REF!</f>
        <v>#REF!</v>
      </c>
      <c r="BB159" s="2" t="e">
        <f>BA159*#REF!</f>
        <v>#REF!</v>
      </c>
      <c r="BD159" s="2" t="e">
        <f>BC159*#REF!</f>
        <v>#REF!</v>
      </c>
      <c r="BE159" s="2" t="e">
        <f>BD159*#REF!</f>
        <v>#REF!</v>
      </c>
    </row>
    <row r="160" spans="52:57" x14ac:dyDescent="0.2">
      <c r="AZ160" s="2" t="e">
        <f>AY160*#REF!</f>
        <v>#REF!</v>
      </c>
      <c r="BB160" s="2" t="e">
        <f>BA160*#REF!</f>
        <v>#REF!</v>
      </c>
      <c r="BD160" s="2" t="e">
        <f>BC160*#REF!</f>
        <v>#REF!</v>
      </c>
      <c r="BE160" s="2" t="e">
        <f>BD160*#REF!</f>
        <v>#REF!</v>
      </c>
    </row>
    <row r="161" spans="52:57" x14ac:dyDescent="0.2">
      <c r="AZ161" s="2" t="e">
        <f>AY161*#REF!</f>
        <v>#REF!</v>
      </c>
      <c r="BB161" s="2" t="e">
        <f>BA161*#REF!</f>
        <v>#REF!</v>
      </c>
      <c r="BD161" s="2" t="e">
        <f>BC161*#REF!</f>
        <v>#REF!</v>
      </c>
      <c r="BE161" s="2" t="e">
        <f>BD161*#REF!</f>
        <v>#REF!</v>
      </c>
    </row>
    <row r="162" spans="52:57" x14ac:dyDescent="0.2">
      <c r="AZ162" s="2" t="e">
        <f>AY162*#REF!</f>
        <v>#REF!</v>
      </c>
      <c r="BB162" s="2" t="e">
        <f>BA162*#REF!</f>
        <v>#REF!</v>
      </c>
      <c r="BD162" s="2" t="e">
        <f>BC162*#REF!</f>
        <v>#REF!</v>
      </c>
      <c r="BE162" s="2" t="e">
        <f>BD162*#REF!</f>
        <v>#REF!</v>
      </c>
    </row>
    <row r="163" spans="52:57" x14ac:dyDescent="0.2">
      <c r="AZ163" s="2" t="e">
        <f>AY163*#REF!</f>
        <v>#REF!</v>
      </c>
      <c r="BB163" s="2" t="e">
        <f>BA163*#REF!</f>
        <v>#REF!</v>
      </c>
      <c r="BD163" s="2" t="e">
        <f>BC163*#REF!</f>
        <v>#REF!</v>
      </c>
      <c r="BE163" s="2" t="e">
        <f>BD163*#REF!</f>
        <v>#REF!</v>
      </c>
    </row>
    <row r="164" spans="52:57" x14ac:dyDescent="0.2">
      <c r="AZ164" s="2" t="e">
        <f>AY164*#REF!</f>
        <v>#REF!</v>
      </c>
      <c r="BB164" s="2" t="e">
        <f>BA164*#REF!</f>
        <v>#REF!</v>
      </c>
      <c r="BD164" s="2" t="e">
        <f>BC164*#REF!</f>
        <v>#REF!</v>
      </c>
      <c r="BE164" s="2" t="e">
        <f>BD164*#REF!</f>
        <v>#REF!</v>
      </c>
    </row>
    <row r="165" spans="52:57" x14ac:dyDescent="0.2">
      <c r="AZ165" s="2" t="e">
        <f>AY165*#REF!</f>
        <v>#REF!</v>
      </c>
      <c r="BB165" s="2" t="e">
        <f>BA165*#REF!</f>
        <v>#REF!</v>
      </c>
      <c r="BD165" s="2" t="e">
        <f>BC165*#REF!</f>
        <v>#REF!</v>
      </c>
      <c r="BE165" s="2" t="e">
        <f>BD165*#REF!</f>
        <v>#REF!</v>
      </c>
    </row>
    <row r="166" spans="52:57" x14ac:dyDescent="0.2">
      <c r="AZ166" s="2" t="e">
        <f>AY166*#REF!</f>
        <v>#REF!</v>
      </c>
      <c r="BB166" s="2" t="e">
        <f>BA166*#REF!</f>
        <v>#REF!</v>
      </c>
      <c r="BD166" s="2" t="e">
        <f>BC166*#REF!</f>
        <v>#REF!</v>
      </c>
      <c r="BE166" s="2" t="e">
        <f>BD166*#REF!</f>
        <v>#REF!</v>
      </c>
    </row>
    <row r="167" spans="52:57" x14ac:dyDescent="0.2">
      <c r="AZ167" s="2" t="e">
        <f>AY167*#REF!</f>
        <v>#REF!</v>
      </c>
      <c r="BB167" s="2" t="e">
        <f>BA167*#REF!</f>
        <v>#REF!</v>
      </c>
      <c r="BD167" s="2" t="e">
        <f>BC167*#REF!</f>
        <v>#REF!</v>
      </c>
      <c r="BE167" s="2" t="e">
        <f>BD167*#REF!</f>
        <v>#REF!</v>
      </c>
    </row>
    <row r="168" spans="52:57" x14ac:dyDescent="0.2">
      <c r="AZ168" s="2" t="e">
        <f>AY168*#REF!</f>
        <v>#REF!</v>
      </c>
      <c r="BB168" s="2" t="e">
        <f>BA168*#REF!</f>
        <v>#REF!</v>
      </c>
      <c r="BD168" s="2" t="e">
        <f>BC168*#REF!</f>
        <v>#REF!</v>
      </c>
      <c r="BE168" s="2" t="e">
        <f>BD168*#REF!</f>
        <v>#REF!</v>
      </c>
    </row>
    <row r="169" spans="52:57" x14ac:dyDescent="0.2">
      <c r="AZ169" s="2" t="e">
        <f>AY169*#REF!</f>
        <v>#REF!</v>
      </c>
      <c r="BB169" s="2" t="e">
        <f>BA169*#REF!</f>
        <v>#REF!</v>
      </c>
      <c r="BD169" s="2" t="e">
        <f>BC169*#REF!</f>
        <v>#REF!</v>
      </c>
      <c r="BE169" s="2" t="e">
        <f>BD169*#REF!</f>
        <v>#REF!</v>
      </c>
    </row>
    <row r="170" spans="52:57" x14ac:dyDescent="0.2">
      <c r="AZ170" s="2" t="e">
        <f>AY170*#REF!</f>
        <v>#REF!</v>
      </c>
      <c r="BB170" s="2" t="e">
        <f>BA170*#REF!</f>
        <v>#REF!</v>
      </c>
      <c r="BD170" s="2" t="e">
        <f>BC170*#REF!</f>
        <v>#REF!</v>
      </c>
      <c r="BE170" s="2" t="e">
        <f>BD170*#REF!</f>
        <v>#REF!</v>
      </c>
    </row>
    <row r="171" spans="52:57" x14ac:dyDescent="0.2">
      <c r="AZ171" s="2" t="e">
        <f>AY171*#REF!</f>
        <v>#REF!</v>
      </c>
      <c r="BB171" s="2" t="e">
        <f>BA171*#REF!</f>
        <v>#REF!</v>
      </c>
      <c r="BD171" s="2" t="e">
        <f>BC171*#REF!</f>
        <v>#REF!</v>
      </c>
      <c r="BE171" s="2" t="e">
        <f>BD171*#REF!</f>
        <v>#REF!</v>
      </c>
    </row>
    <row r="172" spans="52:57" x14ac:dyDescent="0.2">
      <c r="AZ172" s="2" t="e">
        <f>AY172*#REF!</f>
        <v>#REF!</v>
      </c>
      <c r="BB172" s="2" t="e">
        <f>BA172*#REF!</f>
        <v>#REF!</v>
      </c>
      <c r="BD172" s="2" t="e">
        <f>BC172*#REF!</f>
        <v>#REF!</v>
      </c>
      <c r="BE172" s="2" t="e">
        <f>BD172*#REF!</f>
        <v>#REF!</v>
      </c>
    </row>
    <row r="173" spans="52:57" x14ac:dyDescent="0.2">
      <c r="AZ173" s="2" t="e">
        <f>AY173*#REF!</f>
        <v>#REF!</v>
      </c>
      <c r="BB173" s="2" t="e">
        <f>BA173*#REF!</f>
        <v>#REF!</v>
      </c>
      <c r="BD173" s="2" t="e">
        <f>BC173*#REF!</f>
        <v>#REF!</v>
      </c>
      <c r="BE173" s="2" t="e">
        <f>BD173*#REF!</f>
        <v>#REF!</v>
      </c>
    </row>
    <row r="174" spans="52:57" x14ac:dyDescent="0.2">
      <c r="AZ174" s="2" t="e">
        <f>AY174*#REF!</f>
        <v>#REF!</v>
      </c>
      <c r="BB174" s="2" t="e">
        <f>BA174*#REF!</f>
        <v>#REF!</v>
      </c>
      <c r="BD174" s="2" t="e">
        <f>BC174*#REF!</f>
        <v>#REF!</v>
      </c>
      <c r="BE174" s="2" t="e">
        <f>BD174*#REF!</f>
        <v>#REF!</v>
      </c>
    </row>
    <row r="175" spans="52:57" x14ac:dyDescent="0.2">
      <c r="AZ175" s="2" t="e">
        <f>AY175*#REF!</f>
        <v>#REF!</v>
      </c>
      <c r="BB175" s="2" t="e">
        <f>BA175*#REF!</f>
        <v>#REF!</v>
      </c>
      <c r="BD175" s="2" t="e">
        <f>BC175*#REF!</f>
        <v>#REF!</v>
      </c>
      <c r="BE175" s="2" t="e">
        <f>BD175*#REF!</f>
        <v>#REF!</v>
      </c>
    </row>
    <row r="176" spans="52:57" x14ac:dyDescent="0.2">
      <c r="AZ176" s="2" t="e">
        <f>AY176*#REF!</f>
        <v>#REF!</v>
      </c>
      <c r="BB176" s="2" t="e">
        <f>BA176*#REF!</f>
        <v>#REF!</v>
      </c>
      <c r="BD176" s="2" t="e">
        <f>BC176*#REF!</f>
        <v>#REF!</v>
      </c>
      <c r="BE176" s="2" t="e">
        <f>BD176*#REF!</f>
        <v>#REF!</v>
      </c>
    </row>
    <row r="177" spans="52:57" x14ac:dyDescent="0.2">
      <c r="AZ177" s="2" t="e">
        <f>AY177*#REF!</f>
        <v>#REF!</v>
      </c>
      <c r="BB177" s="2" t="e">
        <f>BA177*#REF!</f>
        <v>#REF!</v>
      </c>
      <c r="BD177" s="2" t="e">
        <f>BC177*#REF!</f>
        <v>#REF!</v>
      </c>
      <c r="BE177" s="2" t="e">
        <f>BD177*#REF!</f>
        <v>#REF!</v>
      </c>
    </row>
    <row r="178" spans="52:57" x14ac:dyDescent="0.2">
      <c r="AZ178" s="2" t="e">
        <f>AY178*#REF!</f>
        <v>#REF!</v>
      </c>
      <c r="BB178" s="2" t="e">
        <f>BA178*#REF!</f>
        <v>#REF!</v>
      </c>
      <c r="BD178" s="2" t="e">
        <f>BC178*#REF!</f>
        <v>#REF!</v>
      </c>
      <c r="BE178" s="2" t="e">
        <f>BD178*#REF!</f>
        <v>#REF!</v>
      </c>
    </row>
    <row r="179" spans="52:57" x14ac:dyDescent="0.2">
      <c r="AZ179" s="2" t="e">
        <f>AY179*#REF!</f>
        <v>#REF!</v>
      </c>
      <c r="BB179" s="2" t="e">
        <f>BA179*#REF!</f>
        <v>#REF!</v>
      </c>
      <c r="BD179" s="2" t="e">
        <f>BC179*#REF!</f>
        <v>#REF!</v>
      </c>
      <c r="BE179" s="2" t="e">
        <f>BD179*#REF!</f>
        <v>#REF!</v>
      </c>
    </row>
    <row r="180" spans="52:57" x14ac:dyDescent="0.2">
      <c r="AZ180" s="2" t="e">
        <f>AY180*#REF!</f>
        <v>#REF!</v>
      </c>
      <c r="BB180" s="2" t="e">
        <f>BA180*#REF!</f>
        <v>#REF!</v>
      </c>
      <c r="BD180" s="2" t="e">
        <f>BC180*#REF!</f>
        <v>#REF!</v>
      </c>
      <c r="BE180" s="2" t="e">
        <f>BD180*#REF!</f>
        <v>#REF!</v>
      </c>
    </row>
    <row r="181" spans="52:57" x14ac:dyDescent="0.2">
      <c r="AZ181" s="2" t="e">
        <f>AY181*#REF!</f>
        <v>#REF!</v>
      </c>
      <c r="BB181" s="2" t="e">
        <f>BA181*#REF!</f>
        <v>#REF!</v>
      </c>
      <c r="BD181" s="2" t="e">
        <f>BC181*#REF!</f>
        <v>#REF!</v>
      </c>
      <c r="BE181" s="2" t="e">
        <f>BD181*#REF!</f>
        <v>#REF!</v>
      </c>
    </row>
    <row r="182" spans="52:57" x14ac:dyDescent="0.2">
      <c r="AZ182" s="2" t="e">
        <f>AY182*#REF!</f>
        <v>#REF!</v>
      </c>
      <c r="BB182" s="2" t="e">
        <f>BA182*#REF!</f>
        <v>#REF!</v>
      </c>
      <c r="BD182" s="2" t="e">
        <f>BC182*#REF!</f>
        <v>#REF!</v>
      </c>
      <c r="BE182" s="2" t="e">
        <f>BD182*#REF!</f>
        <v>#REF!</v>
      </c>
    </row>
    <row r="183" spans="52:57" x14ac:dyDescent="0.2">
      <c r="AZ183" s="2" t="e">
        <f>AY183*#REF!</f>
        <v>#REF!</v>
      </c>
      <c r="BB183" s="2" t="e">
        <f>BA183*#REF!</f>
        <v>#REF!</v>
      </c>
      <c r="BD183" s="2" t="e">
        <f>BC183*#REF!</f>
        <v>#REF!</v>
      </c>
      <c r="BE183" s="2" t="e">
        <f>BD183*#REF!</f>
        <v>#REF!</v>
      </c>
    </row>
    <row r="184" spans="52:57" x14ac:dyDescent="0.2">
      <c r="AZ184" s="2" t="e">
        <f>AY184*#REF!</f>
        <v>#REF!</v>
      </c>
      <c r="BB184" s="2" t="e">
        <f>BA184*#REF!</f>
        <v>#REF!</v>
      </c>
      <c r="BD184" s="2" t="e">
        <f>BC184*#REF!</f>
        <v>#REF!</v>
      </c>
      <c r="BE184" s="2" t="e">
        <f>BD184*#REF!</f>
        <v>#REF!</v>
      </c>
    </row>
    <row r="185" spans="52:57" x14ac:dyDescent="0.2">
      <c r="AZ185" s="2" t="e">
        <f>AY185*#REF!</f>
        <v>#REF!</v>
      </c>
      <c r="BB185" s="2" t="e">
        <f>BA185*#REF!</f>
        <v>#REF!</v>
      </c>
      <c r="BD185" s="2" t="e">
        <f>BC185*#REF!</f>
        <v>#REF!</v>
      </c>
      <c r="BE185" s="2" t="e">
        <f>BD185*#REF!</f>
        <v>#REF!</v>
      </c>
    </row>
    <row r="186" spans="52:57" x14ac:dyDescent="0.2">
      <c r="AZ186" s="2" t="e">
        <f>AY186*#REF!</f>
        <v>#REF!</v>
      </c>
      <c r="BB186" s="2" t="e">
        <f>BA186*#REF!</f>
        <v>#REF!</v>
      </c>
      <c r="BD186" s="2" t="e">
        <f>BC186*#REF!</f>
        <v>#REF!</v>
      </c>
      <c r="BE186" s="2" t="e">
        <f>BD186*#REF!</f>
        <v>#REF!</v>
      </c>
    </row>
    <row r="187" spans="52:57" x14ac:dyDescent="0.2">
      <c r="AZ187" s="2" t="e">
        <f>AY187*#REF!</f>
        <v>#REF!</v>
      </c>
      <c r="BB187" s="2" t="e">
        <f>BA187*#REF!</f>
        <v>#REF!</v>
      </c>
      <c r="BD187" s="2" t="e">
        <f>BC187*#REF!</f>
        <v>#REF!</v>
      </c>
      <c r="BE187" s="2" t="e">
        <f>BD187*#REF!</f>
        <v>#REF!</v>
      </c>
    </row>
    <row r="188" spans="52:57" x14ac:dyDescent="0.2">
      <c r="AZ188" s="2" t="e">
        <f>AY188*#REF!</f>
        <v>#REF!</v>
      </c>
      <c r="BB188" s="2" t="e">
        <f>BA188*#REF!</f>
        <v>#REF!</v>
      </c>
      <c r="BD188" s="2" t="e">
        <f>BC188*#REF!</f>
        <v>#REF!</v>
      </c>
      <c r="BE188" s="2" t="e">
        <f>BD188*#REF!</f>
        <v>#REF!</v>
      </c>
    </row>
    <row r="189" spans="52:57" x14ac:dyDescent="0.2">
      <c r="AZ189" s="2" t="e">
        <f>AY189*#REF!</f>
        <v>#REF!</v>
      </c>
      <c r="BB189" s="2" t="e">
        <f>BA189*#REF!</f>
        <v>#REF!</v>
      </c>
      <c r="BD189" s="2" t="e">
        <f>BC189*#REF!</f>
        <v>#REF!</v>
      </c>
      <c r="BE189" s="2" t="e">
        <f>BD189*#REF!</f>
        <v>#REF!</v>
      </c>
    </row>
    <row r="190" spans="52:57" x14ac:dyDescent="0.2">
      <c r="AZ190" s="2" t="e">
        <f>AY190*#REF!</f>
        <v>#REF!</v>
      </c>
      <c r="BB190" s="2" t="e">
        <f>BA190*#REF!</f>
        <v>#REF!</v>
      </c>
      <c r="BD190" s="2" t="e">
        <f>BC190*#REF!</f>
        <v>#REF!</v>
      </c>
      <c r="BE190" s="2" t="e">
        <f>BD190*#REF!</f>
        <v>#REF!</v>
      </c>
    </row>
    <row r="191" spans="52:57" x14ac:dyDescent="0.2">
      <c r="AZ191" s="2" t="e">
        <f>AY191*#REF!</f>
        <v>#REF!</v>
      </c>
      <c r="BB191" s="2" t="e">
        <f>BA191*#REF!</f>
        <v>#REF!</v>
      </c>
      <c r="BD191" s="2" t="e">
        <f>BC191*#REF!</f>
        <v>#REF!</v>
      </c>
      <c r="BE191" s="2" t="e">
        <f>BD191*#REF!</f>
        <v>#REF!</v>
      </c>
    </row>
    <row r="192" spans="52:57" x14ac:dyDescent="0.2">
      <c r="AZ192" s="2" t="e">
        <f>AY192*#REF!</f>
        <v>#REF!</v>
      </c>
      <c r="BB192" s="2" t="e">
        <f>BA192*#REF!</f>
        <v>#REF!</v>
      </c>
      <c r="BD192" s="2" t="e">
        <f>BC192*#REF!</f>
        <v>#REF!</v>
      </c>
      <c r="BE192" s="2" t="e">
        <f>BD192*#REF!</f>
        <v>#REF!</v>
      </c>
    </row>
    <row r="193" spans="52:57" x14ac:dyDescent="0.2">
      <c r="AZ193" s="2" t="e">
        <f>AY193*#REF!</f>
        <v>#REF!</v>
      </c>
      <c r="BB193" s="2" t="e">
        <f>BA193*#REF!</f>
        <v>#REF!</v>
      </c>
      <c r="BD193" s="2" t="e">
        <f>BC193*#REF!</f>
        <v>#REF!</v>
      </c>
      <c r="BE193" s="2" t="e">
        <f>BD193*#REF!</f>
        <v>#REF!</v>
      </c>
    </row>
    <row r="194" spans="52:57" x14ac:dyDescent="0.2">
      <c r="AZ194" s="2" t="e">
        <f>AY194*#REF!</f>
        <v>#REF!</v>
      </c>
      <c r="BB194" s="2" t="e">
        <f>BA194*#REF!</f>
        <v>#REF!</v>
      </c>
      <c r="BD194" s="2" t="e">
        <f>BC194*#REF!</f>
        <v>#REF!</v>
      </c>
      <c r="BE194" s="2" t="e">
        <f>BD194*#REF!</f>
        <v>#REF!</v>
      </c>
    </row>
    <row r="195" spans="52:57" x14ac:dyDescent="0.2">
      <c r="AZ195" s="2" t="e">
        <f>AY195*#REF!</f>
        <v>#REF!</v>
      </c>
      <c r="BB195" s="2" t="e">
        <f>BA195*#REF!</f>
        <v>#REF!</v>
      </c>
      <c r="BD195" s="2" t="e">
        <f>BC195*#REF!</f>
        <v>#REF!</v>
      </c>
      <c r="BE195" s="2" t="e">
        <f>BD195*#REF!</f>
        <v>#REF!</v>
      </c>
    </row>
    <row r="196" spans="52:57" x14ac:dyDescent="0.2">
      <c r="AZ196" s="2" t="e">
        <f>AY196*#REF!</f>
        <v>#REF!</v>
      </c>
      <c r="BB196" s="2" t="e">
        <f>BA196*#REF!</f>
        <v>#REF!</v>
      </c>
      <c r="BD196" s="2" t="e">
        <f>BC196*#REF!</f>
        <v>#REF!</v>
      </c>
      <c r="BE196" s="2" t="e">
        <f>BD196*#REF!</f>
        <v>#REF!</v>
      </c>
    </row>
    <row r="197" spans="52:57" x14ac:dyDescent="0.2">
      <c r="AZ197" s="2" t="e">
        <f>AY197*#REF!</f>
        <v>#REF!</v>
      </c>
      <c r="BB197" s="2" t="e">
        <f>BA197*#REF!</f>
        <v>#REF!</v>
      </c>
      <c r="BD197" s="2" t="e">
        <f>BC197*#REF!</f>
        <v>#REF!</v>
      </c>
      <c r="BE197" s="2" t="e">
        <f>BD197*#REF!</f>
        <v>#REF!</v>
      </c>
    </row>
    <row r="198" spans="52:57" x14ac:dyDescent="0.2">
      <c r="AZ198" s="2" t="e">
        <f>AY198*#REF!</f>
        <v>#REF!</v>
      </c>
      <c r="BB198" s="2" t="e">
        <f>BA198*#REF!</f>
        <v>#REF!</v>
      </c>
      <c r="BD198" s="2" t="e">
        <f>BC198*#REF!</f>
        <v>#REF!</v>
      </c>
      <c r="BE198" s="2" t="e">
        <f>BD198*#REF!</f>
        <v>#REF!</v>
      </c>
    </row>
    <row r="199" spans="52:57" x14ac:dyDescent="0.2">
      <c r="AZ199" s="2" t="e">
        <f>AY199*#REF!</f>
        <v>#REF!</v>
      </c>
      <c r="BB199" s="2" t="e">
        <f>BA199*#REF!</f>
        <v>#REF!</v>
      </c>
      <c r="BD199" s="2" t="e">
        <f>BC199*#REF!</f>
        <v>#REF!</v>
      </c>
      <c r="BE199" s="2" t="e">
        <f>BD199*#REF!</f>
        <v>#REF!</v>
      </c>
    </row>
    <row r="200" spans="52:57" x14ac:dyDescent="0.2">
      <c r="AZ200" s="2" t="e">
        <f>AY200*#REF!</f>
        <v>#REF!</v>
      </c>
      <c r="BB200" s="2" t="e">
        <f>BA200*#REF!</f>
        <v>#REF!</v>
      </c>
      <c r="BD200" s="2" t="e">
        <f>BC200*#REF!</f>
        <v>#REF!</v>
      </c>
      <c r="BE200" s="2" t="e">
        <f>BD200*#REF!</f>
        <v>#REF!</v>
      </c>
    </row>
    <row r="201" spans="52:57" x14ac:dyDescent="0.2">
      <c r="AZ201" s="2" t="e">
        <f>AY201*#REF!</f>
        <v>#REF!</v>
      </c>
      <c r="BB201" s="2" t="e">
        <f>BA201*#REF!</f>
        <v>#REF!</v>
      </c>
      <c r="BD201" s="2" t="e">
        <f>BC201*#REF!</f>
        <v>#REF!</v>
      </c>
      <c r="BE201" s="2" t="e">
        <f>BD201*#REF!</f>
        <v>#REF!</v>
      </c>
    </row>
    <row r="202" spans="52:57" x14ac:dyDescent="0.2">
      <c r="AZ202" s="2" t="e">
        <f>AY202*#REF!</f>
        <v>#REF!</v>
      </c>
      <c r="BB202" s="2" t="e">
        <f>BA202*#REF!</f>
        <v>#REF!</v>
      </c>
      <c r="BD202" s="2" t="e">
        <f>BC202*#REF!</f>
        <v>#REF!</v>
      </c>
      <c r="BE202" s="2" t="e">
        <f>BD202*#REF!</f>
        <v>#REF!</v>
      </c>
    </row>
    <row r="203" spans="52:57" x14ac:dyDescent="0.2">
      <c r="AZ203" s="2" t="e">
        <f>AY203*#REF!</f>
        <v>#REF!</v>
      </c>
      <c r="BB203" s="2" t="e">
        <f>BA203*#REF!</f>
        <v>#REF!</v>
      </c>
      <c r="BD203" s="2" t="e">
        <f>BC203*#REF!</f>
        <v>#REF!</v>
      </c>
      <c r="BE203" s="2" t="e">
        <f>BD203*#REF!</f>
        <v>#REF!</v>
      </c>
    </row>
    <row r="204" spans="52:57" x14ac:dyDescent="0.2">
      <c r="AZ204" s="2" t="e">
        <f>AY204*#REF!</f>
        <v>#REF!</v>
      </c>
      <c r="BB204" s="2" t="e">
        <f>BA204*#REF!</f>
        <v>#REF!</v>
      </c>
      <c r="BD204" s="2" t="e">
        <f>BC204*#REF!</f>
        <v>#REF!</v>
      </c>
      <c r="BE204" s="2" t="e">
        <f>BD204*#REF!</f>
        <v>#REF!</v>
      </c>
    </row>
    <row r="205" spans="52:57" x14ac:dyDescent="0.2">
      <c r="AZ205" s="2" t="e">
        <f>AY205*#REF!</f>
        <v>#REF!</v>
      </c>
      <c r="BB205" s="2" t="e">
        <f>BA205*#REF!</f>
        <v>#REF!</v>
      </c>
      <c r="BD205" s="2" t="e">
        <f>BC205*#REF!</f>
        <v>#REF!</v>
      </c>
      <c r="BE205" s="2" t="e">
        <f>BD205*#REF!</f>
        <v>#REF!</v>
      </c>
    </row>
    <row r="206" spans="52:57" x14ac:dyDescent="0.2">
      <c r="AZ206" s="2" t="e">
        <f>AY206*#REF!</f>
        <v>#REF!</v>
      </c>
      <c r="BB206" s="2" t="e">
        <f>BA206*#REF!</f>
        <v>#REF!</v>
      </c>
      <c r="BD206" s="2" t="e">
        <f>BC206*#REF!</f>
        <v>#REF!</v>
      </c>
      <c r="BE206" s="2" t="e">
        <f>BD206*#REF!</f>
        <v>#REF!</v>
      </c>
    </row>
    <row r="207" spans="52:57" x14ac:dyDescent="0.2">
      <c r="AZ207" s="2" t="e">
        <f>AY207*#REF!</f>
        <v>#REF!</v>
      </c>
      <c r="BB207" s="2" t="e">
        <f>BA207*#REF!</f>
        <v>#REF!</v>
      </c>
      <c r="BD207" s="2" t="e">
        <f>BC207*#REF!</f>
        <v>#REF!</v>
      </c>
      <c r="BE207" s="2" t="e">
        <f>BD207*#REF!</f>
        <v>#REF!</v>
      </c>
    </row>
    <row r="208" spans="52:57" x14ac:dyDescent="0.2">
      <c r="AZ208" s="2" t="e">
        <f>AY208*#REF!</f>
        <v>#REF!</v>
      </c>
      <c r="BB208" s="2" t="e">
        <f>BA208*#REF!</f>
        <v>#REF!</v>
      </c>
      <c r="BD208" s="2" t="e">
        <f>BC208*#REF!</f>
        <v>#REF!</v>
      </c>
      <c r="BE208" s="2" t="e">
        <f>BD208*#REF!</f>
        <v>#REF!</v>
      </c>
    </row>
    <row r="209" spans="52:57" x14ac:dyDescent="0.2">
      <c r="AZ209" s="2" t="e">
        <f>AY209*#REF!</f>
        <v>#REF!</v>
      </c>
      <c r="BB209" s="2" t="e">
        <f>BA209*#REF!</f>
        <v>#REF!</v>
      </c>
      <c r="BD209" s="2" t="e">
        <f>BC209*#REF!</f>
        <v>#REF!</v>
      </c>
      <c r="BE209" s="2" t="e">
        <f>BD209*#REF!</f>
        <v>#REF!</v>
      </c>
    </row>
    <row r="210" spans="52:57" x14ac:dyDescent="0.2">
      <c r="AZ210" s="2" t="e">
        <f>AY210*#REF!</f>
        <v>#REF!</v>
      </c>
      <c r="BB210" s="2" t="e">
        <f>BA210*#REF!</f>
        <v>#REF!</v>
      </c>
      <c r="BD210" s="2" t="e">
        <f>BC210*#REF!</f>
        <v>#REF!</v>
      </c>
      <c r="BE210" s="2" t="e">
        <f>BD210*#REF!</f>
        <v>#REF!</v>
      </c>
    </row>
    <row r="211" spans="52:57" x14ac:dyDescent="0.2">
      <c r="AZ211" s="2" t="e">
        <f>AY211*#REF!</f>
        <v>#REF!</v>
      </c>
      <c r="BB211" s="2" t="e">
        <f>BA211*#REF!</f>
        <v>#REF!</v>
      </c>
      <c r="BD211" s="2" t="e">
        <f>BC211*#REF!</f>
        <v>#REF!</v>
      </c>
      <c r="BE211" s="2" t="e">
        <f>BD211*#REF!</f>
        <v>#REF!</v>
      </c>
    </row>
    <row r="212" spans="52:57" x14ac:dyDescent="0.2">
      <c r="AZ212" s="2" t="e">
        <f>AY212*#REF!</f>
        <v>#REF!</v>
      </c>
      <c r="BB212" s="2" t="e">
        <f>BA212*#REF!</f>
        <v>#REF!</v>
      </c>
      <c r="BD212" s="2" t="e">
        <f>BC212*#REF!</f>
        <v>#REF!</v>
      </c>
      <c r="BE212" s="2" t="e">
        <f>BD212*#REF!</f>
        <v>#REF!</v>
      </c>
    </row>
    <row r="213" spans="52:57" x14ac:dyDescent="0.2">
      <c r="AZ213" s="2" t="e">
        <f>AY213*#REF!</f>
        <v>#REF!</v>
      </c>
      <c r="BB213" s="2" t="e">
        <f>BA213*#REF!</f>
        <v>#REF!</v>
      </c>
      <c r="BD213" s="2" t="e">
        <f>BC213*#REF!</f>
        <v>#REF!</v>
      </c>
      <c r="BE213" s="2" t="e">
        <f>BD213*#REF!</f>
        <v>#REF!</v>
      </c>
    </row>
    <row r="214" spans="52:57" x14ac:dyDescent="0.2">
      <c r="AZ214" s="2" t="e">
        <f>AY214*#REF!</f>
        <v>#REF!</v>
      </c>
      <c r="BB214" s="2" t="e">
        <f>BA214*#REF!</f>
        <v>#REF!</v>
      </c>
      <c r="BD214" s="2" t="e">
        <f>BC214*#REF!</f>
        <v>#REF!</v>
      </c>
      <c r="BE214" s="2" t="e">
        <f>BD214*#REF!</f>
        <v>#REF!</v>
      </c>
    </row>
    <row r="215" spans="52:57" x14ac:dyDescent="0.2">
      <c r="AZ215" s="2" t="e">
        <f>AY215*#REF!</f>
        <v>#REF!</v>
      </c>
      <c r="BB215" s="2" t="e">
        <f>BA215*#REF!</f>
        <v>#REF!</v>
      </c>
      <c r="BD215" s="2" t="e">
        <f>BC215*#REF!</f>
        <v>#REF!</v>
      </c>
      <c r="BE215" s="2" t="e">
        <f>BD215*#REF!</f>
        <v>#REF!</v>
      </c>
    </row>
    <row r="216" spans="52:57" x14ac:dyDescent="0.2">
      <c r="AZ216" s="2" t="e">
        <f>AY216*#REF!</f>
        <v>#REF!</v>
      </c>
      <c r="BB216" s="2" t="e">
        <f>BA216*#REF!</f>
        <v>#REF!</v>
      </c>
      <c r="BD216" s="2" t="e">
        <f>BC216*#REF!</f>
        <v>#REF!</v>
      </c>
      <c r="BE216" s="2" t="e">
        <f>BD216*#REF!</f>
        <v>#REF!</v>
      </c>
    </row>
    <row r="217" spans="52:57" x14ac:dyDescent="0.2">
      <c r="AZ217" s="2" t="e">
        <f>AY217*#REF!</f>
        <v>#REF!</v>
      </c>
      <c r="BB217" s="2" t="e">
        <f>BA217*#REF!</f>
        <v>#REF!</v>
      </c>
      <c r="BD217" s="2" t="e">
        <f>BC217*#REF!</f>
        <v>#REF!</v>
      </c>
      <c r="BE217" s="2" t="e">
        <f>BD217*#REF!</f>
        <v>#REF!</v>
      </c>
    </row>
    <row r="218" spans="52:57" x14ac:dyDescent="0.2">
      <c r="AZ218" s="2" t="e">
        <f>AY218*#REF!</f>
        <v>#REF!</v>
      </c>
      <c r="BB218" s="2" t="e">
        <f>BA218*#REF!</f>
        <v>#REF!</v>
      </c>
      <c r="BD218" s="2" t="e">
        <f>BC218*#REF!</f>
        <v>#REF!</v>
      </c>
      <c r="BE218" s="2" t="e">
        <f>BD218*#REF!</f>
        <v>#REF!</v>
      </c>
    </row>
    <row r="219" spans="52:57" x14ac:dyDescent="0.2">
      <c r="AZ219" s="2" t="e">
        <f>AY219*#REF!</f>
        <v>#REF!</v>
      </c>
      <c r="BB219" s="2" t="e">
        <f>BA219*#REF!</f>
        <v>#REF!</v>
      </c>
      <c r="BD219" s="2" t="e">
        <f>BC219*#REF!</f>
        <v>#REF!</v>
      </c>
      <c r="BE219" s="2" t="e">
        <f>BD219*#REF!</f>
        <v>#REF!</v>
      </c>
    </row>
    <row r="220" spans="52:57" x14ac:dyDescent="0.2">
      <c r="AZ220" s="2" t="e">
        <f>AY220*#REF!</f>
        <v>#REF!</v>
      </c>
      <c r="BB220" s="2" t="e">
        <f>BA220*#REF!</f>
        <v>#REF!</v>
      </c>
      <c r="BD220" s="2" t="e">
        <f>BC220*#REF!</f>
        <v>#REF!</v>
      </c>
      <c r="BE220" s="2" t="e">
        <f>BD220*#REF!</f>
        <v>#REF!</v>
      </c>
    </row>
    <row r="221" spans="52:57" x14ac:dyDescent="0.2">
      <c r="AZ221" s="2" t="e">
        <f>AY221*#REF!</f>
        <v>#REF!</v>
      </c>
      <c r="BB221" s="2" t="e">
        <f>BA221*#REF!</f>
        <v>#REF!</v>
      </c>
      <c r="BD221" s="2" t="e">
        <f>BC221*#REF!</f>
        <v>#REF!</v>
      </c>
      <c r="BE221" s="2" t="e">
        <f>BD221*#REF!</f>
        <v>#REF!</v>
      </c>
    </row>
    <row r="222" spans="52:57" x14ac:dyDescent="0.2">
      <c r="AZ222" s="2" t="e">
        <f>AY222*#REF!</f>
        <v>#REF!</v>
      </c>
      <c r="BB222" s="2" t="e">
        <f>BA222*#REF!</f>
        <v>#REF!</v>
      </c>
      <c r="BD222" s="2" t="e">
        <f>BC222*#REF!</f>
        <v>#REF!</v>
      </c>
      <c r="BE222" s="2" t="e">
        <f>BD222*#REF!</f>
        <v>#REF!</v>
      </c>
    </row>
    <row r="223" spans="52:57" x14ac:dyDescent="0.2">
      <c r="AZ223" s="2" t="e">
        <f>AY223*#REF!</f>
        <v>#REF!</v>
      </c>
      <c r="BB223" s="2" t="e">
        <f>BA223*#REF!</f>
        <v>#REF!</v>
      </c>
      <c r="BD223" s="2" t="e">
        <f>BC223*#REF!</f>
        <v>#REF!</v>
      </c>
      <c r="BE223" s="2" t="e">
        <f>BD223*#REF!</f>
        <v>#REF!</v>
      </c>
    </row>
    <row r="224" spans="52:57" x14ac:dyDescent="0.2">
      <c r="AZ224" s="2" t="e">
        <f>AY224*#REF!</f>
        <v>#REF!</v>
      </c>
      <c r="BB224" s="2" t="e">
        <f>BA224*#REF!</f>
        <v>#REF!</v>
      </c>
      <c r="BD224" s="2" t="e">
        <f>BC224*#REF!</f>
        <v>#REF!</v>
      </c>
      <c r="BE224" s="2" t="e">
        <f>BD224*#REF!</f>
        <v>#REF!</v>
      </c>
    </row>
    <row r="225" spans="52:57" x14ac:dyDescent="0.2">
      <c r="AZ225" s="2" t="e">
        <f>AY225*#REF!</f>
        <v>#REF!</v>
      </c>
      <c r="BB225" s="2" t="e">
        <f>BA225*#REF!</f>
        <v>#REF!</v>
      </c>
      <c r="BD225" s="2" t="e">
        <f>BC225*#REF!</f>
        <v>#REF!</v>
      </c>
      <c r="BE225" s="2" t="e">
        <f>BD225*#REF!</f>
        <v>#REF!</v>
      </c>
    </row>
    <row r="226" spans="52:57" x14ac:dyDescent="0.2">
      <c r="AZ226" s="2" t="e">
        <f>AY226*#REF!</f>
        <v>#REF!</v>
      </c>
      <c r="BB226" s="2" t="e">
        <f>BA226*#REF!</f>
        <v>#REF!</v>
      </c>
      <c r="BD226" s="2" t="e">
        <f>BC226*#REF!</f>
        <v>#REF!</v>
      </c>
      <c r="BE226" s="2" t="e">
        <f>BD226*#REF!</f>
        <v>#REF!</v>
      </c>
    </row>
    <row r="227" spans="52:57" x14ac:dyDescent="0.2">
      <c r="AZ227" s="2" t="e">
        <f>AY227*#REF!</f>
        <v>#REF!</v>
      </c>
      <c r="BB227" s="2" t="e">
        <f>BA227*#REF!</f>
        <v>#REF!</v>
      </c>
      <c r="BD227" s="2" t="e">
        <f>BC227*#REF!</f>
        <v>#REF!</v>
      </c>
      <c r="BE227" s="2" t="e">
        <f>BD227*#REF!</f>
        <v>#REF!</v>
      </c>
    </row>
    <row r="228" spans="52:57" x14ac:dyDescent="0.2">
      <c r="AZ228" s="2" t="e">
        <f>AY228*#REF!</f>
        <v>#REF!</v>
      </c>
      <c r="BB228" s="2" t="e">
        <f>BA228*#REF!</f>
        <v>#REF!</v>
      </c>
      <c r="BD228" s="2" t="e">
        <f>BC228*#REF!</f>
        <v>#REF!</v>
      </c>
      <c r="BE228" s="2" t="e">
        <f>BD228*#REF!</f>
        <v>#REF!</v>
      </c>
    </row>
    <row r="229" spans="52:57" x14ac:dyDescent="0.2">
      <c r="AZ229" s="2" t="e">
        <f>AY229*#REF!</f>
        <v>#REF!</v>
      </c>
      <c r="BB229" s="2" t="e">
        <f>BA229*#REF!</f>
        <v>#REF!</v>
      </c>
      <c r="BD229" s="2" t="e">
        <f>BC229*#REF!</f>
        <v>#REF!</v>
      </c>
      <c r="BE229" s="2" t="e">
        <f>BD229*#REF!</f>
        <v>#REF!</v>
      </c>
    </row>
    <row r="230" spans="52:57" x14ac:dyDescent="0.2">
      <c r="AZ230" s="2" t="e">
        <f>AY230*#REF!</f>
        <v>#REF!</v>
      </c>
      <c r="BB230" s="2" t="e">
        <f>BA230*#REF!</f>
        <v>#REF!</v>
      </c>
      <c r="BD230" s="2" t="e">
        <f>BC230*#REF!</f>
        <v>#REF!</v>
      </c>
      <c r="BE230" s="2" t="e">
        <f>BD230*#REF!</f>
        <v>#REF!</v>
      </c>
    </row>
    <row r="231" spans="52:57" x14ac:dyDescent="0.2">
      <c r="AZ231" s="2" t="e">
        <f>AY231*#REF!</f>
        <v>#REF!</v>
      </c>
      <c r="BB231" s="2" t="e">
        <f>BA231*#REF!</f>
        <v>#REF!</v>
      </c>
      <c r="BD231" s="2" t="e">
        <f>BC231*#REF!</f>
        <v>#REF!</v>
      </c>
      <c r="BE231" s="2" t="e">
        <f>BD231*#REF!</f>
        <v>#REF!</v>
      </c>
    </row>
    <row r="232" spans="52:57" x14ac:dyDescent="0.2">
      <c r="AZ232" s="2" t="e">
        <f>AY232*#REF!</f>
        <v>#REF!</v>
      </c>
      <c r="BB232" s="2" t="e">
        <f>BA232*#REF!</f>
        <v>#REF!</v>
      </c>
      <c r="BD232" s="2" t="e">
        <f>BC232*#REF!</f>
        <v>#REF!</v>
      </c>
      <c r="BE232" s="2" t="e">
        <f>BD232*#REF!</f>
        <v>#REF!</v>
      </c>
    </row>
    <row r="233" spans="52:57" x14ac:dyDescent="0.2">
      <c r="AZ233" s="2" t="e">
        <f>AY233*#REF!</f>
        <v>#REF!</v>
      </c>
      <c r="BB233" s="2" t="e">
        <f>BA233*#REF!</f>
        <v>#REF!</v>
      </c>
      <c r="BD233" s="2" t="e">
        <f>BC233*#REF!</f>
        <v>#REF!</v>
      </c>
      <c r="BE233" s="2" t="e">
        <f>BD233*#REF!</f>
        <v>#REF!</v>
      </c>
    </row>
    <row r="234" spans="52:57" x14ac:dyDescent="0.2">
      <c r="AZ234" s="2" t="e">
        <f>AY234*#REF!</f>
        <v>#REF!</v>
      </c>
      <c r="BB234" s="2" t="e">
        <f>BA234*#REF!</f>
        <v>#REF!</v>
      </c>
      <c r="BD234" s="2" t="e">
        <f>BC234*#REF!</f>
        <v>#REF!</v>
      </c>
      <c r="BE234" s="2" t="e">
        <f>BD234*#REF!</f>
        <v>#REF!</v>
      </c>
    </row>
    <row r="235" spans="52:57" x14ac:dyDescent="0.2">
      <c r="AZ235" s="2" t="e">
        <f>AY235*#REF!</f>
        <v>#REF!</v>
      </c>
      <c r="BB235" s="2" t="e">
        <f>BA235*#REF!</f>
        <v>#REF!</v>
      </c>
      <c r="BD235" s="2" t="e">
        <f>BC235*#REF!</f>
        <v>#REF!</v>
      </c>
      <c r="BE235" s="2" t="e">
        <f>BD235*#REF!</f>
        <v>#REF!</v>
      </c>
    </row>
    <row r="236" spans="52:57" x14ac:dyDescent="0.2">
      <c r="AZ236" s="2" t="e">
        <f>AY236*#REF!</f>
        <v>#REF!</v>
      </c>
      <c r="BB236" s="2" t="e">
        <f>BA236*#REF!</f>
        <v>#REF!</v>
      </c>
      <c r="BD236" s="2" t="e">
        <f>BC236*#REF!</f>
        <v>#REF!</v>
      </c>
      <c r="BE236" s="2" t="e">
        <f>BD236*#REF!</f>
        <v>#REF!</v>
      </c>
    </row>
    <row r="237" spans="52:57" x14ac:dyDescent="0.2">
      <c r="AZ237" s="2" t="e">
        <f>AY237*#REF!</f>
        <v>#REF!</v>
      </c>
      <c r="BB237" s="2" t="e">
        <f>BA237*#REF!</f>
        <v>#REF!</v>
      </c>
      <c r="BD237" s="2" t="e">
        <f>BC237*#REF!</f>
        <v>#REF!</v>
      </c>
      <c r="BE237" s="2" t="e">
        <f>BD237*#REF!</f>
        <v>#REF!</v>
      </c>
    </row>
    <row r="238" spans="52:57" x14ac:dyDescent="0.2">
      <c r="AZ238" s="2" t="e">
        <f>AY238*#REF!</f>
        <v>#REF!</v>
      </c>
      <c r="BB238" s="2" t="e">
        <f>BA238*#REF!</f>
        <v>#REF!</v>
      </c>
      <c r="BD238" s="2" t="e">
        <f>BC238*#REF!</f>
        <v>#REF!</v>
      </c>
      <c r="BE238" s="2" t="e">
        <f>BD238*#REF!</f>
        <v>#REF!</v>
      </c>
    </row>
    <row r="239" spans="52:57" x14ac:dyDescent="0.2">
      <c r="AZ239" s="2" t="e">
        <f>AY239*#REF!</f>
        <v>#REF!</v>
      </c>
      <c r="BB239" s="2" t="e">
        <f>BA239*#REF!</f>
        <v>#REF!</v>
      </c>
      <c r="BD239" s="2" t="e">
        <f>BC239*#REF!</f>
        <v>#REF!</v>
      </c>
      <c r="BE239" s="2" t="e">
        <f>BD239*#REF!</f>
        <v>#REF!</v>
      </c>
    </row>
    <row r="240" spans="52:57" x14ac:dyDescent="0.2">
      <c r="AZ240" s="2" t="e">
        <f>AY240*#REF!</f>
        <v>#REF!</v>
      </c>
      <c r="BB240" s="2" t="e">
        <f>BA240*#REF!</f>
        <v>#REF!</v>
      </c>
      <c r="BD240" s="2" t="e">
        <f>BC240*#REF!</f>
        <v>#REF!</v>
      </c>
      <c r="BE240" s="2" t="e">
        <f>BD240*#REF!</f>
        <v>#REF!</v>
      </c>
    </row>
    <row r="241" spans="52:57" x14ac:dyDescent="0.2">
      <c r="AZ241" s="2" t="e">
        <f>AY241*#REF!</f>
        <v>#REF!</v>
      </c>
      <c r="BB241" s="2" t="e">
        <f>BA241*#REF!</f>
        <v>#REF!</v>
      </c>
      <c r="BD241" s="2" t="e">
        <f>BC241*#REF!</f>
        <v>#REF!</v>
      </c>
      <c r="BE241" s="2" t="e">
        <f>BD241*#REF!</f>
        <v>#REF!</v>
      </c>
    </row>
    <row r="242" spans="52:57" x14ac:dyDescent="0.2">
      <c r="AZ242" s="2" t="e">
        <f>AY242*#REF!</f>
        <v>#REF!</v>
      </c>
      <c r="BB242" s="2" t="e">
        <f>BA242*#REF!</f>
        <v>#REF!</v>
      </c>
      <c r="BD242" s="2" t="e">
        <f>BC242*#REF!</f>
        <v>#REF!</v>
      </c>
      <c r="BE242" s="2" t="e">
        <f>BD242*#REF!</f>
        <v>#REF!</v>
      </c>
    </row>
    <row r="243" spans="52:57" x14ac:dyDescent="0.2">
      <c r="AZ243" s="2" t="e">
        <f>AY243*#REF!</f>
        <v>#REF!</v>
      </c>
      <c r="BB243" s="2" t="e">
        <f>BA243*#REF!</f>
        <v>#REF!</v>
      </c>
      <c r="BD243" s="2" t="e">
        <f>BC243*#REF!</f>
        <v>#REF!</v>
      </c>
      <c r="BE243" s="2" t="e">
        <f>BD243*#REF!</f>
        <v>#REF!</v>
      </c>
    </row>
    <row r="244" spans="52:57" x14ac:dyDescent="0.2">
      <c r="AZ244" s="2" t="e">
        <f>AY244*#REF!</f>
        <v>#REF!</v>
      </c>
      <c r="BB244" s="2" t="e">
        <f>BA244*#REF!</f>
        <v>#REF!</v>
      </c>
      <c r="BD244" s="2" t="e">
        <f>BC244*#REF!</f>
        <v>#REF!</v>
      </c>
      <c r="BE244" s="2" t="e">
        <f>BD244*#REF!</f>
        <v>#REF!</v>
      </c>
    </row>
    <row r="245" spans="52:57" x14ac:dyDescent="0.2">
      <c r="AZ245" s="2" t="e">
        <f>AY245*#REF!</f>
        <v>#REF!</v>
      </c>
      <c r="BB245" s="2" t="e">
        <f>BA245*#REF!</f>
        <v>#REF!</v>
      </c>
      <c r="BD245" s="2" t="e">
        <f>BC245*#REF!</f>
        <v>#REF!</v>
      </c>
      <c r="BE245" s="2" t="e">
        <f>BD245*#REF!</f>
        <v>#REF!</v>
      </c>
    </row>
    <row r="246" spans="52:57" x14ac:dyDescent="0.2">
      <c r="AZ246" s="2" t="e">
        <f>AY246*#REF!</f>
        <v>#REF!</v>
      </c>
      <c r="BB246" s="2" t="e">
        <f>BA246*#REF!</f>
        <v>#REF!</v>
      </c>
      <c r="BD246" s="2" t="e">
        <f>BC246*#REF!</f>
        <v>#REF!</v>
      </c>
      <c r="BE246" s="2" t="e">
        <f>BD246*#REF!</f>
        <v>#REF!</v>
      </c>
    </row>
    <row r="247" spans="52:57" x14ac:dyDescent="0.2">
      <c r="AZ247" s="2" t="e">
        <f>AY247*#REF!</f>
        <v>#REF!</v>
      </c>
      <c r="BB247" s="2" t="e">
        <f>BA247*#REF!</f>
        <v>#REF!</v>
      </c>
      <c r="BD247" s="2" t="e">
        <f>BC247*#REF!</f>
        <v>#REF!</v>
      </c>
      <c r="BE247" s="2" t="e">
        <f>BD247*#REF!</f>
        <v>#REF!</v>
      </c>
    </row>
    <row r="248" spans="52:57" x14ac:dyDescent="0.2">
      <c r="AZ248" s="2" t="e">
        <f>AY248*#REF!</f>
        <v>#REF!</v>
      </c>
      <c r="BB248" s="2" t="e">
        <f>BA248*#REF!</f>
        <v>#REF!</v>
      </c>
      <c r="BD248" s="2" t="e">
        <f>BC248*#REF!</f>
        <v>#REF!</v>
      </c>
      <c r="BE248" s="2" t="e">
        <f>BD248*#REF!</f>
        <v>#REF!</v>
      </c>
    </row>
    <row r="249" spans="52:57" x14ac:dyDescent="0.2">
      <c r="AZ249" s="2" t="e">
        <f>AY249*#REF!</f>
        <v>#REF!</v>
      </c>
      <c r="BB249" s="2" t="e">
        <f>BA249*#REF!</f>
        <v>#REF!</v>
      </c>
      <c r="BD249" s="2" t="e">
        <f>BC249*#REF!</f>
        <v>#REF!</v>
      </c>
      <c r="BE249" s="2" t="e">
        <f>BD249*#REF!</f>
        <v>#REF!</v>
      </c>
    </row>
    <row r="250" spans="52:57" x14ac:dyDescent="0.2">
      <c r="AZ250" s="2" t="e">
        <f>AY250*#REF!</f>
        <v>#REF!</v>
      </c>
      <c r="BB250" s="2" t="e">
        <f>BA250*#REF!</f>
        <v>#REF!</v>
      </c>
      <c r="BD250" s="2" t="e">
        <f>BC250*#REF!</f>
        <v>#REF!</v>
      </c>
      <c r="BE250" s="2" t="e">
        <f>BD250*#REF!</f>
        <v>#REF!</v>
      </c>
    </row>
    <row r="251" spans="52:57" x14ac:dyDescent="0.2">
      <c r="AZ251" s="2" t="e">
        <f>AY251*#REF!</f>
        <v>#REF!</v>
      </c>
      <c r="BB251" s="2" t="e">
        <f>BA251*#REF!</f>
        <v>#REF!</v>
      </c>
      <c r="BD251" s="2" t="e">
        <f>BC251*#REF!</f>
        <v>#REF!</v>
      </c>
      <c r="BE251" s="2" t="e">
        <f>BD251*#REF!</f>
        <v>#REF!</v>
      </c>
    </row>
    <row r="252" spans="52:57" x14ac:dyDescent="0.2">
      <c r="AZ252" s="2" t="e">
        <f>AY252*#REF!</f>
        <v>#REF!</v>
      </c>
      <c r="BB252" s="2" t="e">
        <f>BA252*#REF!</f>
        <v>#REF!</v>
      </c>
      <c r="BD252" s="2" t="e">
        <f>BC252*#REF!</f>
        <v>#REF!</v>
      </c>
      <c r="BE252" s="2" t="e">
        <f>BD252*#REF!</f>
        <v>#REF!</v>
      </c>
    </row>
    <row r="253" spans="52:57" x14ac:dyDescent="0.2">
      <c r="AZ253" s="2" t="e">
        <f>AY253*#REF!</f>
        <v>#REF!</v>
      </c>
      <c r="BB253" s="2" t="e">
        <f>BA253*#REF!</f>
        <v>#REF!</v>
      </c>
      <c r="BD253" s="2" t="e">
        <f>BC253*#REF!</f>
        <v>#REF!</v>
      </c>
      <c r="BE253" s="2" t="e">
        <f>BD253*#REF!</f>
        <v>#REF!</v>
      </c>
    </row>
    <row r="254" spans="52:57" x14ac:dyDescent="0.2">
      <c r="AZ254" s="2" t="e">
        <f>AY254*#REF!</f>
        <v>#REF!</v>
      </c>
      <c r="BB254" s="2" t="e">
        <f>BA254*#REF!</f>
        <v>#REF!</v>
      </c>
      <c r="BD254" s="2" t="e">
        <f>BC254*#REF!</f>
        <v>#REF!</v>
      </c>
      <c r="BE254" s="2" t="e">
        <f>BD254*#REF!</f>
        <v>#REF!</v>
      </c>
    </row>
    <row r="255" spans="52:57" x14ac:dyDescent="0.2">
      <c r="AZ255" s="2" t="e">
        <f>AY255*#REF!</f>
        <v>#REF!</v>
      </c>
      <c r="BB255" s="2" t="e">
        <f>BA255*#REF!</f>
        <v>#REF!</v>
      </c>
      <c r="BD255" s="2" t="e">
        <f>BC255*#REF!</f>
        <v>#REF!</v>
      </c>
      <c r="BE255" s="2" t="e">
        <f>BD255*#REF!</f>
        <v>#REF!</v>
      </c>
    </row>
    <row r="256" spans="52:57" x14ac:dyDescent="0.2">
      <c r="AZ256" s="2" t="e">
        <f>AY256*#REF!</f>
        <v>#REF!</v>
      </c>
      <c r="BB256" s="2" t="e">
        <f>BA256*#REF!</f>
        <v>#REF!</v>
      </c>
      <c r="BD256" s="2" t="e">
        <f>BC256*#REF!</f>
        <v>#REF!</v>
      </c>
      <c r="BE256" s="2" t="e">
        <f>BD256*#REF!</f>
        <v>#REF!</v>
      </c>
    </row>
    <row r="257" spans="52:57" x14ac:dyDescent="0.2">
      <c r="AZ257" s="2" t="e">
        <f>AY257*#REF!</f>
        <v>#REF!</v>
      </c>
      <c r="BB257" s="2" t="e">
        <f>BA257*#REF!</f>
        <v>#REF!</v>
      </c>
      <c r="BD257" s="2" t="e">
        <f>BC257*#REF!</f>
        <v>#REF!</v>
      </c>
      <c r="BE257" s="2" t="e">
        <f>BD257*#REF!</f>
        <v>#REF!</v>
      </c>
    </row>
    <row r="258" spans="52:57" x14ac:dyDescent="0.2">
      <c r="AZ258" s="2" t="e">
        <f>AY258*#REF!</f>
        <v>#REF!</v>
      </c>
      <c r="BB258" s="2" t="e">
        <f>BA258*#REF!</f>
        <v>#REF!</v>
      </c>
      <c r="BD258" s="2" t="e">
        <f>BC258*#REF!</f>
        <v>#REF!</v>
      </c>
      <c r="BE258" s="2" t="e">
        <f>BD258*#REF!</f>
        <v>#REF!</v>
      </c>
    </row>
    <row r="259" spans="52:57" x14ac:dyDescent="0.2">
      <c r="AZ259" s="2" t="e">
        <f>AY259*#REF!</f>
        <v>#REF!</v>
      </c>
      <c r="BB259" s="2" t="e">
        <f>BA259*#REF!</f>
        <v>#REF!</v>
      </c>
      <c r="BD259" s="2" t="e">
        <f>BC259*#REF!</f>
        <v>#REF!</v>
      </c>
      <c r="BE259" s="2" t="e">
        <f>BD259*#REF!</f>
        <v>#REF!</v>
      </c>
    </row>
    <row r="260" spans="52:57" x14ac:dyDescent="0.2">
      <c r="AZ260" s="2" t="e">
        <f>AY260*#REF!</f>
        <v>#REF!</v>
      </c>
      <c r="BB260" s="2" t="e">
        <f>BA260*#REF!</f>
        <v>#REF!</v>
      </c>
      <c r="BD260" s="2" t="e">
        <f>BC260*#REF!</f>
        <v>#REF!</v>
      </c>
      <c r="BE260" s="2" t="e">
        <f>BD260*#REF!</f>
        <v>#REF!</v>
      </c>
    </row>
    <row r="261" spans="52:57" x14ac:dyDescent="0.2">
      <c r="AZ261" s="2" t="e">
        <f>AY261*#REF!</f>
        <v>#REF!</v>
      </c>
      <c r="BB261" s="2" t="e">
        <f>BA261*#REF!</f>
        <v>#REF!</v>
      </c>
      <c r="BD261" s="2" t="e">
        <f>BC261*#REF!</f>
        <v>#REF!</v>
      </c>
      <c r="BE261" s="2" t="e">
        <f>BD261*#REF!</f>
        <v>#REF!</v>
      </c>
    </row>
    <row r="262" spans="52:57" x14ac:dyDescent="0.2">
      <c r="AZ262" s="2" t="e">
        <f>AY262*#REF!</f>
        <v>#REF!</v>
      </c>
      <c r="BB262" s="2" t="e">
        <f>BA262*#REF!</f>
        <v>#REF!</v>
      </c>
      <c r="BD262" s="2" t="e">
        <f>BC262*#REF!</f>
        <v>#REF!</v>
      </c>
      <c r="BE262" s="2" t="e">
        <f>BD262*#REF!</f>
        <v>#REF!</v>
      </c>
    </row>
    <row r="263" spans="52:57" x14ac:dyDescent="0.2">
      <c r="AZ263" s="2" t="e">
        <f>AY263*#REF!</f>
        <v>#REF!</v>
      </c>
      <c r="BB263" s="2" t="e">
        <f>BA263*#REF!</f>
        <v>#REF!</v>
      </c>
      <c r="BD263" s="2" t="e">
        <f>BC263*#REF!</f>
        <v>#REF!</v>
      </c>
      <c r="BE263" s="2" t="e">
        <f>BD263*#REF!</f>
        <v>#REF!</v>
      </c>
    </row>
    <row r="264" spans="52:57" x14ac:dyDescent="0.2">
      <c r="AZ264" s="2" t="e">
        <f>AY264*#REF!</f>
        <v>#REF!</v>
      </c>
      <c r="BB264" s="2" t="e">
        <f>BA264*#REF!</f>
        <v>#REF!</v>
      </c>
      <c r="BD264" s="2" t="e">
        <f>BC264*#REF!</f>
        <v>#REF!</v>
      </c>
      <c r="BE264" s="2" t="e">
        <f>BD264*#REF!</f>
        <v>#REF!</v>
      </c>
    </row>
    <row r="265" spans="52:57" x14ac:dyDescent="0.2">
      <c r="AZ265" s="2" t="e">
        <f>AY265*#REF!</f>
        <v>#REF!</v>
      </c>
      <c r="BB265" s="2" t="e">
        <f>BA265*#REF!</f>
        <v>#REF!</v>
      </c>
      <c r="BD265" s="2" t="e">
        <f>BC265*#REF!</f>
        <v>#REF!</v>
      </c>
      <c r="BE265" s="2" t="e">
        <f>BD265*#REF!</f>
        <v>#REF!</v>
      </c>
    </row>
    <row r="266" spans="52:57" x14ac:dyDescent="0.2">
      <c r="AZ266" s="2" t="e">
        <f>AY266*#REF!</f>
        <v>#REF!</v>
      </c>
      <c r="BB266" s="2" t="e">
        <f>BA266*#REF!</f>
        <v>#REF!</v>
      </c>
      <c r="BD266" s="2" t="e">
        <f>BC266*#REF!</f>
        <v>#REF!</v>
      </c>
      <c r="BE266" s="2" t="e">
        <f>BD266*#REF!</f>
        <v>#REF!</v>
      </c>
    </row>
    <row r="267" spans="52:57" x14ac:dyDescent="0.2">
      <c r="AZ267" s="2" t="e">
        <f>AY267*#REF!</f>
        <v>#REF!</v>
      </c>
      <c r="BB267" s="2" t="e">
        <f>BA267*#REF!</f>
        <v>#REF!</v>
      </c>
      <c r="BD267" s="2" t="e">
        <f>BC267*#REF!</f>
        <v>#REF!</v>
      </c>
      <c r="BE267" s="2" t="e">
        <f>BD267*#REF!</f>
        <v>#REF!</v>
      </c>
    </row>
    <row r="268" spans="52:57" x14ac:dyDescent="0.2">
      <c r="AZ268" s="2" t="e">
        <f>AY268*#REF!</f>
        <v>#REF!</v>
      </c>
      <c r="BB268" s="2" t="e">
        <f>BA268*#REF!</f>
        <v>#REF!</v>
      </c>
      <c r="BD268" s="2" t="e">
        <f>BC268*#REF!</f>
        <v>#REF!</v>
      </c>
      <c r="BE268" s="2" t="e">
        <f>BD268*#REF!</f>
        <v>#REF!</v>
      </c>
    </row>
    <row r="269" spans="52:57" x14ac:dyDescent="0.2">
      <c r="AZ269" s="2" t="e">
        <f>AY269*#REF!</f>
        <v>#REF!</v>
      </c>
      <c r="BB269" s="2" t="e">
        <f>BA269*#REF!</f>
        <v>#REF!</v>
      </c>
      <c r="BD269" s="2" t="e">
        <f>BC269*#REF!</f>
        <v>#REF!</v>
      </c>
      <c r="BE269" s="2" t="e">
        <f>BD269*#REF!</f>
        <v>#REF!</v>
      </c>
    </row>
    <row r="270" spans="52:57" x14ac:dyDescent="0.2">
      <c r="AZ270" s="2" t="e">
        <f>AY270*#REF!</f>
        <v>#REF!</v>
      </c>
      <c r="BB270" s="2" t="e">
        <f>BA270*#REF!</f>
        <v>#REF!</v>
      </c>
      <c r="BD270" s="2" t="e">
        <f>BC270*#REF!</f>
        <v>#REF!</v>
      </c>
      <c r="BE270" s="2" t="e">
        <f>BD270*#REF!</f>
        <v>#REF!</v>
      </c>
    </row>
    <row r="271" spans="52:57" x14ac:dyDescent="0.2">
      <c r="AZ271" s="2" t="e">
        <f>AY271*#REF!</f>
        <v>#REF!</v>
      </c>
      <c r="BB271" s="2" t="e">
        <f>BA271*#REF!</f>
        <v>#REF!</v>
      </c>
      <c r="BD271" s="2" t="e">
        <f>BC271*#REF!</f>
        <v>#REF!</v>
      </c>
      <c r="BE271" s="2" t="e">
        <f>BD271*#REF!</f>
        <v>#REF!</v>
      </c>
    </row>
    <row r="272" spans="52:57" x14ac:dyDescent="0.2">
      <c r="AZ272" s="2" t="e">
        <f>AY272*#REF!</f>
        <v>#REF!</v>
      </c>
      <c r="BB272" s="2" t="e">
        <f>BA272*#REF!</f>
        <v>#REF!</v>
      </c>
      <c r="BD272" s="2" t="e">
        <f>BC272*#REF!</f>
        <v>#REF!</v>
      </c>
      <c r="BE272" s="2" t="e">
        <f>BD272*#REF!</f>
        <v>#REF!</v>
      </c>
    </row>
    <row r="273" spans="52:57" x14ac:dyDescent="0.2">
      <c r="AZ273" s="2" t="e">
        <f>AY273*#REF!</f>
        <v>#REF!</v>
      </c>
      <c r="BB273" s="2" t="e">
        <f>BA273*#REF!</f>
        <v>#REF!</v>
      </c>
      <c r="BD273" s="2" t="e">
        <f>BC273*#REF!</f>
        <v>#REF!</v>
      </c>
      <c r="BE273" s="2" t="e">
        <f>BD273*#REF!</f>
        <v>#REF!</v>
      </c>
    </row>
    <row r="274" spans="52:57" x14ac:dyDescent="0.2">
      <c r="AZ274" s="2" t="e">
        <f>AY274*#REF!</f>
        <v>#REF!</v>
      </c>
      <c r="BB274" s="2" t="e">
        <f>BA274*#REF!</f>
        <v>#REF!</v>
      </c>
      <c r="BD274" s="2" t="e">
        <f>BC274*#REF!</f>
        <v>#REF!</v>
      </c>
      <c r="BE274" s="2" t="e">
        <f>BD274*#REF!</f>
        <v>#REF!</v>
      </c>
    </row>
    <row r="275" spans="52:57" x14ac:dyDescent="0.2">
      <c r="AZ275" s="2" t="e">
        <f>AY275*#REF!</f>
        <v>#REF!</v>
      </c>
      <c r="BB275" s="2" t="e">
        <f>BA275*#REF!</f>
        <v>#REF!</v>
      </c>
      <c r="BD275" s="2" t="e">
        <f>BC275*#REF!</f>
        <v>#REF!</v>
      </c>
      <c r="BE275" s="2" t="e">
        <f>BD275*#REF!</f>
        <v>#REF!</v>
      </c>
    </row>
    <row r="276" spans="52:57" x14ac:dyDescent="0.2">
      <c r="AZ276" s="2" t="e">
        <f>AY276*#REF!</f>
        <v>#REF!</v>
      </c>
      <c r="BB276" s="2" t="e">
        <f>BA276*#REF!</f>
        <v>#REF!</v>
      </c>
      <c r="BD276" s="2" t="e">
        <f>BC276*#REF!</f>
        <v>#REF!</v>
      </c>
      <c r="BE276" s="2" t="e">
        <f>BD276*#REF!</f>
        <v>#REF!</v>
      </c>
    </row>
    <row r="277" spans="52:57" x14ac:dyDescent="0.2">
      <c r="AZ277" s="2" t="e">
        <f>AY277*#REF!</f>
        <v>#REF!</v>
      </c>
      <c r="BB277" s="2" t="e">
        <f>BA277*#REF!</f>
        <v>#REF!</v>
      </c>
      <c r="BD277" s="2" t="e">
        <f>BC277*#REF!</f>
        <v>#REF!</v>
      </c>
      <c r="BE277" s="2" t="e">
        <f>BD277*#REF!</f>
        <v>#REF!</v>
      </c>
    </row>
    <row r="278" spans="52:57" x14ac:dyDescent="0.2">
      <c r="AZ278" s="2" t="e">
        <f>AY278*#REF!</f>
        <v>#REF!</v>
      </c>
      <c r="BB278" s="2" t="e">
        <f>BA278*#REF!</f>
        <v>#REF!</v>
      </c>
      <c r="BD278" s="2" t="e">
        <f>BC278*#REF!</f>
        <v>#REF!</v>
      </c>
      <c r="BE278" s="2" t="e">
        <f>BD278*#REF!</f>
        <v>#REF!</v>
      </c>
    </row>
    <row r="279" spans="52:57" x14ac:dyDescent="0.2">
      <c r="AZ279" s="2" t="e">
        <f>AY279*#REF!</f>
        <v>#REF!</v>
      </c>
      <c r="BB279" s="2" t="e">
        <f>BA279*#REF!</f>
        <v>#REF!</v>
      </c>
      <c r="BD279" s="2" t="e">
        <f>BC279*#REF!</f>
        <v>#REF!</v>
      </c>
      <c r="BE279" s="2" t="e">
        <f>BD279*#REF!</f>
        <v>#REF!</v>
      </c>
    </row>
    <row r="280" spans="52:57" x14ac:dyDescent="0.2">
      <c r="AZ280" s="2" t="e">
        <f>AY280*#REF!</f>
        <v>#REF!</v>
      </c>
      <c r="BB280" s="2" t="e">
        <f>BA280*#REF!</f>
        <v>#REF!</v>
      </c>
      <c r="BD280" s="2" t="e">
        <f>BC280*#REF!</f>
        <v>#REF!</v>
      </c>
      <c r="BE280" s="2" t="e">
        <f>BD280*#REF!</f>
        <v>#REF!</v>
      </c>
    </row>
    <row r="281" spans="52:57" x14ac:dyDescent="0.2">
      <c r="AZ281" s="2" t="e">
        <f>AY281*#REF!</f>
        <v>#REF!</v>
      </c>
      <c r="BB281" s="2" t="e">
        <f>BA281*#REF!</f>
        <v>#REF!</v>
      </c>
      <c r="BD281" s="2" t="e">
        <f>BC281*#REF!</f>
        <v>#REF!</v>
      </c>
      <c r="BE281" s="2" t="e">
        <f>BD281*#REF!</f>
        <v>#REF!</v>
      </c>
    </row>
    <row r="282" spans="52:57" x14ac:dyDescent="0.2">
      <c r="AZ282" s="2" t="e">
        <f>AY282*#REF!</f>
        <v>#REF!</v>
      </c>
      <c r="BB282" s="2" t="e">
        <f>BA282*#REF!</f>
        <v>#REF!</v>
      </c>
      <c r="BD282" s="2" t="e">
        <f>BC282*#REF!</f>
        <v>#REF!</v>
      </c>
      <c r="BE282" s="2" t="e">
        <f>BD282*#REF!</f>
        <v>#REF!</v>
      </c>
    </row>
    <row r="283" spans="52:57" x14ac:dyDescent="0.2">
      <c r="AZ283" s="2" t="e">
        <f>AY283*#REF!</f>
        <v>#REF!</v>
      </c>
      <c r="BB283" s="2" t="e">
        <f>BA283*#REF!</f>
        <v>#REF!</v>
      </c>
      <c r="BD283" s="2" t="e">
        <f>BC283*#REF!</f>
        <v>#REF!</v>
      </c>
      <c r="BE283" s="2" t="e">
        <f>BD283*#REF!</f>
        <v>#REF!</v>
      </c>
    </row>
    <row r="284" spans="52:57" x14ac:dyDescent="0.2">
      <c r="AZ284" s="2" t="e">
        <f>AY284*#REF!</f>
        <v>#REF!</v>
      </c>
      <c r="BB284" s="2" t="e">
        <f>BA284*#REF!</f>
        <v>#REF!</v>
      </c>
      <c r="BD284" s="2" t="e">
        <f>BC284*#REF!</f>
        <v>#REF!</v>
      </c>
      <c r="BE284" s="2" t="e">
        <f>BD284*#REF!</f>
        <v>#REF!</v>
      </c>
    </row>
    <row r="285" spans="52:57" x14ac:dyDescent="0.2">
      <c r="AZ285" s="2" t="e">
        <f>AY285*#REF!</f>
        <v>#REF!</v>
      </c>
      <c r="BB285" s="2" t="e">
        <f>BA285*#REF!</f>
        <v>#REF!</v>
      </c>
      <c r="BD285" s="2" t="e">
        <f>BC285*#REF!</f>
        <v>#REF!</v>
      </c>
      <c r="BE285" s="2" t="e">
        <f>BD285*#REF!</f>
        <v>#REF!</v>
      </c>
    </row>
    <row r="286" spans="52:57" x14ac:dyDescent="0.2">
      <c r="AZ286" s="2" t="e">
        <f>AY286*#REF!</f>
        <v>#REF!</v>
      </c>
      <c r="BB286" s="2" t="e">
        <f>BA286*#REF!</f>
        <v>#REF!</v>
      </c>
      <c r="BD286" s="2" t="e">
        <f>BC286*#REF!</f>
        <v>#REF!</v>
      </c>
      <c r="BE286" s="2" t="e">
        <f>BD286*#REF!</f>
        <v>#REF!</v>
      </c>
    </row>
    <row r="287" spans="52:57" x14ac:dyDescent="0.2">
      <c r="AZ287" s="2" t="e">
        <f>AY287*#REF!</f>
        <v>#REF!</v>
      </c>
      <c r="BB287" s="2" t="e">
        <f>BA287*#REF!</f>
        <v>#REF!</v>
      </c>
      <c r="BD287" s="2" t="e">
        <f>BC287*#REF!</f>
        <v>#REF!</v>
      </c>
      <c r="BE287" s="2" t="e">
        <f>BD287*#REF!</f>
        <v>#REF!</v>
      </c>
    </row>
    <row r="288" spans="52:57" x14ac:dyDescent="0.2">
      <c r="AZ288" s="2" t="e">
        <f>AY288*#REF!</f>
        <v>#REF!</v>
      </c>
      <c r="BB288" s="2" t="e">
        <f>BA288*#REF!</f>
        <v>#REF!</v>
      </c>
      <c r="BD288" s="2" t="e">
        <f>BC288*#REF!</f>
        <v>#REF!</v>
      </c>
      <c r="BE288" s="2" t="e">
        <f>BD288*#REF!</f>
        <v>#REF!</v>
      </c>
    </row>
    <row r="289" spans="52:57" x14ac:dyDescent="0.2">
      <c r="AZ289" s="2" t="e">
        <f>AY289*#REF!</f>
        <v>#REF!</v>
      </c>
      <c r="BB289" s="2" t="e">
        <f>BA289*#REF!</f>
        <v>#REF!</v>
      </c>
      <c r="BD289" s="2" t="e">
        <f>BC289*#REF!</f>
        <v>#REF!</v>
      </c>
      <c r="BE289" s="2" t="e">
        <f>BD289*#REF!</f>
        <v>#REF!</v>
      </c>
    </row>
    <row r="290" spans="52:57" x14ac:dyDescent="0.2">
      <c r="AZ290" s="2" t="e">
        <f>AY290*#REF!</f>
        <v>#REF!</v>
      </c>
      <c r="BB290" s="2" t="e">
        <f>BA290*#REF!</f>
        <v>#REF!</v>
      </c>
      <c r="BD290" s="2" t="e">
        <f>BC290*#REF!</f>
        <v>#REF!</v>
      </c>
      <c r="BE290" s="2" t="e">
        <f>BD290*#REF!</f>
        <v>#REF!</v>
      </c>
    </row>
    <row r="291" spans="52:57" x14ac:dyDescent="0.2">
      <c r="AZ291" s="2" t="e">
        <f>AY291*#REF!</f>
        <v>#REF!</v>
      </c>
      <c r="BB291" s="2" t="e">
        <f>BA291*#REF!</f>
        <v>#REF!</v>
      </c>
      <c r="BD291" s="2" t="e">
        <f>BC291*#REF!</f>
        <v>#REF!</v>
      </c>
      <c r="BE291" s="2" t="e">
        <f>BD291*#REF!</f>
        <v>#REF!</v>
      </c>
    </row>
    <row r="292" spans="52:57" x14ac:dyDescent="0.2">
      <c r="AZ292" s="2" t="e">
        <f>AY292*#REF!</f>
        <v>#REF!</v>
      </c>
      <c r="BB292" s="2" t="e">
        <f>BA292*#REF!</f>
        <v>#REF!</v>
      </c>
      <c r="BD292" s="2" t="e">
        <f>BC292*#REF!</f>
        <v>#REF!</v>
      </c>
      <c r="BE292" s="2" t="e">
        <f>BD292*#REF!</f>
        <v>#REF!</v>
      </c>
    </row>
    <row r="293" spans="52:57" x14ac:dyDescent="0.2">
      <c r="AZ293" s="2" t="e">
        <f>AY293*#REF!</f>
        <v>#REF!</v>
      </c>
      <c r="BB293" s="2" t="e">
        <f>BA293*#REF!</f>
        <v>#REF!</v>
      </c>
      <c r="BD293" s="2" t="e">
        <f>BC293*#REF!</f>
        <v>#REF!</v>
      </c>
      <c r="BE293" s="2" t="e">
        <f>BD293*#REF!</f>
        <v>#REF!</v>
      </c>
    </row>
    <row r="294" spans="52:57" x14ac:dyDescent="0.2">
      <c r="AZ294" s="2" t="e">
        <f>AY294*#REF!</f>
        <v>#REF!</v>
      </c>
      <c r="BB294" s="2" t="e">
        <f>BA294*#REF!</f>
        <v>#REF!</v>
      </c>
      <c r="BD294" s="2" t="e">
        <f>BC294*#REF!</f>
        <v>#REF!</v>
      </c>
      <c r="BE294" s="2" t="e">
        <f>BD294*#REF!</f>
        <v>#REF!</v>
      </c>
    </row>
    <row r="295" spans="52:57" x14ac:dyDescent="0.2">
      <c r="AZ295" s="2" t="e">
        <f>AY295*#REF!</f>
        <v>#REF!</v>
      </c>
      <c r="BB295" s="2" t="e">
        <f>BA295*#REF!</f>
        <v>#REF!</v>
      </c>
      <c r="BD295" s="2" t="e">
        <f>BC295*#REF!</f>
        <v>#REF!</v>
      </c>
      <c r="BE295" s="2" t="e">
        <f>BD295*#REF!</f>
        <v>#REF!</v>
      </c>
    </row>
    <row r="296" spans="52:57" x14ac:dyDescent="0.2">
      <c r="AZ296" s="2" t="e">
        <f>AY296*#REF!</f>
        <v>#REF!</v>
      </c>
      <c r="BB296" s="2" t="e">
        <f>BA296*#REF!</f>
        <v>#REF!</v>
      </c>
      <c r="BD296" s="2" t="e">
        <f>BC296*#REF!</f>
        <v>#REF!</v>
      </c>
      <c r="BE296" s="2" t="e">
        <f>BD296*#REF!</f>
        <v>#REF!</v>
      </c>
    </row>
    <row r="297" spans="52:57" x14ac:dyDescent="0.2">
      <c r="AZ297" s="2" t="e">
        <f>AY297*#REF!</f>
        <v>#REF!</v>
      </c>
      <c r="BB297" s="2" t="e">
        <f>BA297*#REF!</f>
        <v>#REF!</v>
      </c>
      <c r="BD297" s="2" t="e">
        <f>BC297*#REF!</f>
        <v>#REF!</v>
      </c>
      <c r="BE297" s="2" t="e">
        <f>BD297*#REF!</f>
        <v>#REF!</v>
      </c>
    </row>
    <row r="298" spans="52:57" x14ac:dyDescent="0.2">
      <c r="AZ298" s="2" t="e">
        <f>AY298*#REF!</f>
        <v>#REF!</v>
      </c>
      <c r="BB298" s="2" t="e">
        <f>BA298*#REF!</f>
        <v>#REF!</v>
      </c>
      <c r="BD298" s="2" t="e">
        <f>BC298*#REF!</f>
        <v>#REF!</v>
      </c>
      <c r="BE298" s="2" t="e">
        <f>BD298*#REF!</f>
        <v>#REF!</v>
      </c>
    </row>
    <row r="299" spans="52:57" x14ac:dyDescent="0.2">
      <c r="AZ299" s="2" t="e">
        <f>AY299*#REF!</f>
        <v>#REF!</v>
      </c>
      <c r="BB299" s="2" t="e">
        <f>BA299*#REF!</f>
        <v>#REF!</v>
      </c>
      <c r="BD299" s="2" t="e">
        <f>BC299*#REF!</f>
        <v>#REF!</v>
      </c>
      <c r="BE299" s="2" t="e">
        <f>BD299*#REF!</f>
        <v>#REF!</v>
      </c>
    </row>
    <row r="300" spans="52:57" x14ac:dyDescent="0.2">
      <c r="AZ300" s="2" t="e">
        <f>AY300*#REF!</f>
        <v>#REF!</v>
      </c>
      <c r="BB300" s="2" t="e">
        <f>BA300*#REF!</f>
        <v>#REF!</v>
      </c>
      <c r="BD300" s="2" t="e">
        <f>BC300*#REF!</f>
        <v>#REF!</v>
      </c>
      <c r="BE300" s="2" t="e">
        <f>BD300*#REF!</f>
        <v>#REF!</v>
      </c>
    </row>
    <row r="301" spans="52:57" x14ac:dyDescent="0.2">
      <c r="AZ301" s="2" t="e">
        <f>AY301*#REF!</f>
        <v>#REF!</v>
      </c>
      <c r="BB301" s="2" t="e">
        <f>BA301*#REF!</f>
        <v>#REF!</v>
      </c>
      <c r="BD301" s="2" t="e">
        <f>BC301*#REF!</f>
        <v>#REF!</v>
      </c>
      <c r="BE301" s="2" t="e">
        <f>BD301*#REF!</f>
        <v>#REF!</v>
      </c>
    </row>
    <row r="302" spans="52:57" x14ac:dyDescent="0.2">
      <c r="AZ302" s="2" t="e">
        <f>AY302*#REF!</f>
        <v>#REF!</v>
      </c>
      <c r="BB302" s="2" t="e">
        <f>BA302*#REF!</f>
        <v>#REF!</v>
      </c>
      <c r="BD302" s="2" t="e">
        <f>BC302*#REF!</f>
        <v>#REF!</v>
      </c>
      <c r="BE302" s="2" t="e">
        <f>BD302*#REF!</f>
        <v>#REF!</v>
      </c>
    </row>
    <row r="303" spans="52:57" x14ac:dyDescent="0.2">
      <c r="AZ303" s="2" t="e">
        <f>AY303*#REF!</f>
        <v>#REF!</v>
      </c>
      <c r="BB303" s="2" t="e">
        <f>BA303*#REF!</f>
        <v>#REF!</v>
      </c>
      <c r="BD303" s="2" t="e">
        <f>BC303*#REF!</f>
        <v>#REF!</v>
      </c>
      <c r="BE303" s="2" t="e">
        <f>BD303*#REF!</f>
        <v>#REF!</v>
      </c>
    </row>
    <row r="304" spans="52:57" x14ac:dyDescent="0.2">
      <c r="AZ304" s="2" t="e">
        <f>AY304*#REF!</f>
        <v>#REF!</v>
      </c>
      <c r="BB304" s="2" t="e">
        <f>BA304*#REF!</f>
        <v>#REF!</v>
      </c>
      <c r="BD304" s="2" t="e">
        <f>BC304*#REF!</f>
        <v>#REF!</v>
      </c>
      <c r="BE304" s="2" t="e">
        <f>BD304*#REF!</f>
        <v>#REF!</v>
      </c>
    </row>
    <row r="305" spans="52:57" x14ac:dyDescent="0.2">
      <c r="AZ305" s="2" t="e">
        <f>AY305*#REF!</f>
        <v>#REF!</v>
      </c>
      <c r="BB305" s="2" t="e">
        <f>BA305*#REF!</f>
        <v>#REF!</v>
      </c>
      <c r="BD305" s="2" t="e">
        <f>BC305*#REF!</f>
        <v>#REF!</v>
      </c>
      <c r="BE305" s="2" t="e">
        <f>BD305*#REF!</f>
        <v>#REF!</v>
      </c>
    </row>
    <row r="306" spans="52:57" x14ac:dyDescent="0.2">
      <c r="AZ306" s="2" t="e">
        <f>AY306*#REF!</f>
        <v>#REF!</v>
      </c>
      <c r="BB306" s="2" t="e">
        <f>BA306*#REF!</f>
        <v>#REF!</v>
      </c>
      <c r="BD306" s="2" t="e">
        <f>BC306*#REF!</f>
        <v>#REF!</v>
      </c>
      <c r="BE306" s="2" t="e">
        <f>BD306*#REF!</f>
        <v>#REF!</v>
      </c>
    </row>
    <row r="307" spans="52:57" x14ac:dyDescent="0.2">
      <c r="AZ307" s="2" t="e">
        <f>AY307*#REF!</f>
        <v>#REF!</v>
      </c>
      <c r="BB307" s="2" t="e">
        <f>BA307*#REF!</f>
        <v>#REF!</v>
      </c>
      <c r="BD307" s="2" t="e">
        <f>BC307*#REF!</f>
        <v>#REF!</v>
      </c>
      <c r="BE307" s="2" t="e">
        <f>BD307*#REF!</f>
        <v>#REF!</v>
      </c>
    </row>
    <row r="308" spans="52:57" x14ac:dyDescent="0.2">
      <c r="AZ308" s="2" t="e">
        <f>AY308*#REF!</f>
        <v>#REF!</v>
      </c>
      <c r="BB308" s="2" t="e">
        <f>BA308*#REF!</f>
        <v>#REF!</v>
      </c>
      <c r="BD308" s="2" t="e">
        <f>BC308*#REF!</f>
        <v>#REF!</v>
      </c>
      <c r="BE308" s="2" t="e">
        <f>BD308*#REF!</f>
        <v>#REF!</v>
      </c>
    </row>
    <row r="309" spans="52:57" x14ac:dyDescent="0.2">
      <c r="AZ309" s="2" t="e">
        <f>AY309*#REF!</f>
        <v>#REF!</v>
      </c>
      <c r="BB309" s="2" t="e">
        <f>BA309*#REF!</f>
        <v>#REF!</v>
      </c>
      <c r="BD309" s="2" t="e">
        <f>BC309*#REF!</f>
        <v>#REF!</v>
      </c>
      <c r="BE309" s="2" t="e">
        <f>BD309*#REF!</f>
        <v>#REF!</v>
      </c>
    </row>
    <row r="310" spans="52:57" x14ac:dyDescent="0.2">
      <c r="AZ310" s="2" t="e">
        <f>AY310*#REF!</f>
        <v>#REF!</v>
      </c>
      <c r="BB310" s="2" t="e">
        <f>BA310*#REF!</f>
        <v>#REF!</v>
      </c>
      <c r="BD310" s="2" t="e">
        <f>BC310*#REF!</f>
        <v>#REF!</v>
      </c>
      <c r="BE310" s="2" t="e">
        <f>BD310*#REF!</f>
        <v>#REF!</v>
      </c>
    </row>
    <row r="311" spans="52:57" x14ac:dyDescent="0.2">
      <c r="AZ311" s="2" t="e">
        <f>AY311*#REF!</f>
        <v>#REF!</v>
      </c>
      <c r="BB311" s="2" t="e">
        <f>BA311*#REF!</f>
        <v>#REF!</v>
      </c>
      <c r="BD311" s="2" t="e">
        <f>BC311*#REF!</f>
        <v>#REF!</v>
      </c>
      <c r="BE311" s="2" t="e">
        <f>BD311*#REF!</f>
        <v>#REF!</v>
      </c>
    </row>
    <row r="312" spans="52:57" x14ac:dyDescent="0.2">
      <c r="AZ312" s="2" t="e">
        <f>AY312*#REF!</f>
        <v>#REF!</v>
      </c>
      <c r="BB312" s="2" t="e">
        <f>BA312*#REF!</f>
        <v>#REF!</v>
      </c>
      <c r="BD312" s="2" t="e">
        <f>BC312*#REF!</f>
        <v>#REF!</v>
      </c>
      <c r="BE312" s="2" t="e">
        <f>BD312*#REF!</f>
        <v>#REF!</v>
      </c>
    </row>
    <row r="313" spans="52:57" x14ac:dyDescent="0.2">
      <c r="AZ313" s="2" t="e">
        <f>AY313*#REF!</f>
        <v>#REF!</v>
      </c>
      <c r="BB313" s="2" t="e">
        <f>BA313*#REF!</f>
        <v>#REF!</v>
      </c>
      <c r="BD313" s="2" t="e">
        <f>BC313*#REF!</f>
        <v>#REF!</v>
      </c>
      <c r="BE313" s="2" t="e">
        <f>BD313*#REF!</f>
        <v>#REF!</v>
      </c>
    </row>
    <row r="314" spans="52:57" x14ac:dyDescent="0.2">
      <c r="AZ314" s="2" t="e">
        <f>AY314*#REF!</f>
        <v>#REF!</v>
      </c>
      <c r="BB314" s="2" t="e">
        <f>BA314*#REF!</f>
        <v>#REF!</v>
      </c>
      <c r="BD314" s="2" t="e">
        <f>BC314*#REF!</f>
        <v>#REF!</v>
      </c>
      <c r="BE314" s="2" t="e">
        <f>BD314*#REF!</f>
        <v>#REF!</v>
      </c>
    </row>
    <row r="315" spans="52:57" x14ac:dyDescent="0.2">
      <c r="AZ315" s="2" t="e">
        <f>AY315*#REF!</f>
        <v>#REF!</v>
      </c>
      <c r="BB315" s="2" t="e">
        <f>BA315*#REF!</f>
        <v>#REF!</v>
      </c>
      <c r="BD315" s="2" t="e">
        <f>BC315*#REF!</f>
        <v>#REF!</v>
      </c>
      <c r="BE315" s="2" t="e">
        <f>BD315*#REF!</f>
        <v>#REF!</v>
      </c>
    </row>
    <row r="316" spans="52:57" x14ac:dyDescent="0.2">
      <c r="AZ316" s="2" t="e">
        <f>AY316*#REF!</f>
        <v>#REF!</v>
      </c>
      <c r="BB316" s="2" t="e">
        <f>BA316*#REF!</f>
        <v>#REF!</v>
      </c>
      <c r="BD316" s="2" t="e">
        <f>BC316*#REF!</f>
        <v>#REF!</v>
      </c>
      <c r="BE316" s="2" t="e">
        <f>BD316*#REF!</f>
        <v>#REF!</v>
      </c>
    </row>
    <row r="317" spans="52:57" x14ac:dyDescent="0.2">
      <c r="AZ317" s="2" t="e">
        <f>AY317*#REF!</f>
        <v>#REF!</v>
      </c>
      <c r="BB317" s="2" t="e">
        <f>BA317*#REF!</f>
        <v>#REF!</v>
      </c>
      <c r="BD317" s="2" t="e">
        <f>BC317*#REF!</f>
        <v>#REF!</v>
      </c>
      <c r="BE317" s="2" t="e">
        <f>BD317*#REF!</f>
        <v>#REF!</v>
      </c>
    </row>
    <row r="318" spans="52:57" x14ac:dyDescent="0.2">
      <c r="AZ318" s="2" t="e">
        <f>AY318*#REF!</f>
        <v>#REF!</v>
      </c>
      <c r="BB318" s="2" t="e">
        <f>BA318*#REF!</f>
        <v>#REF!</v>
      </c>
      <c r="BD318" s="2" t="e">
        <f>BC318*#REF!</f>
        <v>#REF!</v>
      </c>
      <c r="BE318" s="2" t="e">
        <f>BD318*#REF!</f>
        <v>#REF!</v>
      </c>
    </row>
    <row r="319" spans="52:57" x14ac:dyDescent="0.2">
      <c r="AZ319" s="2" t="e">
        <f>AY319*#REF!</f>
        <v>#REF!</v>
      </c>
      <c r="BB319" s="2" t="e">
        <f>BA319*#REF!</f>
        <v>#REF!</v>
      </c>
      <c r="BD319" s="2" t="e">
        <f>BC319*#REF!</f>
        <v>#REF!</v>
      </c>
      <c r="BE319" s="2" t="e">
        <f>BD319*#REF!</f>
        <v>#REF!</v>
      </c>
    </row>
    <row r="320" spans="52:57" x14ac:dyDescent="0.2">
      <c r="AZ320" s="2" t="e">
        <f>AY320*#REF!</f>
        <v>#REF!</v>
      </c>
      <c r="BB320" s="2" t="e">
        <f>BA320*#REF!</f>
        <v>#REF!</v>
      </c>
      <c r="BD320" s="2" t="e">
        <f>BC320*#REF!</f>
        <v>#REF!</v>
      </c>
      <c r="BE320" s="2" t="e">
        <f>BD320*#REF!</f>
        <v>#REF!</v>
      </c>
    </row>
    <row r="321" spans="52:57" x14ac:dyDescent="0.2">
      <c r="AZ321" s="2" t="e">
        <f>AY321*#REF!</f>
        <v>#REF!</v>
      </c>
      <c r="BB321" s="2" t="e">
        <f>BA321*#REF!</f>
        <v>#REF!</v>
      </c>
      <c r="BD321" s="2" t="e">
        <f>BC321*#REF!</f>
        <v>#REF!</v>
      </c>
      <c r="BE321" s="2" t="e">
        <f>BD321*#REF!</f>
        <v>#REF!</v>
      </c>
    </row>
    <row r="322" spans="52:57" x14ac:dyDescent="0.2">
      <c r="AZ322" s="2" t="e">
        <f>AY322*#REF!</f>
        <v>#REF!</v>
      </c>
      <c r="BB322" s="2" t="e">
        <f>BA322*#REF!</f>
        <v>#REF!</v>
      </c>
      <c r="BD322" s="2" t="e">
        <f>BC322*#REF!</f>
        <v>#REF!</v>
      </c>
      <c r="BE322" s="2" t="e">
        <f>BD322*#REF!</f>
        <v>#REF!</v>
      </c>
    </row>
    <row r="323" spans="52:57" x14ac:dyDescent="0.2">
      <c r="AZ323" s="2" t="e">
        <f>AY323*#REF!</f>
        <v>#REF!</v>
      </c>
      <c r="BB323" s="2" t="e">
        <f>BA323*#REF!</f>
        <v>#REF!</v>
      </c>
      <c r="BD323" s="2" t="e">
        <f>BC323*#REF!</f>
        <v>#REF!</v>
      </c>
      <c r="BE323" s="2" t="e">
        <f>BD323*#REF!</f>
        <v>#REF!</v>
      </c>
    </row>
    <row r="324" spans="52:57" x14ac:dyDescent="0.2">
      <c r="AZ324" s="2" t="e">
        <f>AY324*#REF!</f>
        <v>#REF!</v>
      </c>
      <c r="BB324" s="2" t="e">
        <f>BA324*#REF!</f>
        <v>#REF!</v>
      </c>
      <c r="BD324" s="2" t="e">
        <f>BC324*#REF!</f>
        <v>#REF!</v>
      </c>
      <c r="BE324" s="2" t="e">
        <f>BD324*#REF!</f>
        <v>#REF!</v>
      </c>
    </row>
    <row r="325" spans="52:57" x14ac:dyDescent="0.2">
      <c r="AZ325" s="2" t="e">
        <f>AY325*#REF!</f>
        <v>#REF!</v>
      </c>
      <c r="BB325" s="2" t="e">
        <f>BA325*#REF!</f>
        <v>#REF!</v>
      </c>
      <c r="BD325" s="2" t="e">
        <f>BC325*#REF!</f>
        <v>#REF!</v>
      </c>
      <c r="BE325" s="2" t="e">
        <f>BD325*#REF!</f>
        <v>#REF!</v>
      </c>
    </row>
    <row r="326" spans="52:57" x14ac:dyDescent="0.2">
      <c r="AZ326" s="2" t="e">
        <f>AY326*#REF!</f>
        <v>#REF!</v>
      </c>
      <c r="BB326" s="2" t="e">
        <f>BA326*#REF!</f>
        <v>#REF!</v>
      </c>
      <c r="BD326" s="2" t="e">
        <f>BC326*#REF!</f>
        <v>#REF!</v>
      </c>
      <c r="BE326" s="2" t="e">
        <f>BD326*#REF!</f>
        <v>#REF!</v>
      </c>
    </row>
    <row r="327" spans="52:57" x14ac:dyDescent="0.2">
      <c r="AZ327" s="2" t="e">
        <f>AY327*#REF!</f>
        <v>#REF!</v>
      </c>
      <c r="BB327" s="2" t="e">
        <f>BA327*#REF!</f>
        <v>#REF!</v>
      </c>
      <c r="BD327" s="2" t="e">
        <f>BC327*#REF!</f>
        <v>#REF!</v>
      </c>
      <c r="BE327" s="2" t="e">
        <f>BD327*#REF!</f>
        <v>#REF!</v>
      </c>
    </row>
    <row r="328" spans="52:57" x14ac:dyDescent="0.2">
      <c r="AZ328" s="2" t="e">
        <f>AY328*#REF!</f>
        <v>#REF!</v>
      </c>
      <c r="BB328" s="2" t="e">
        <f>BA328*#REF!</f>
        <v>#REF!</v>
      </c>
      <c r="BD328" s="2" t="e">
        <f>BC328*#REF!</f>
        <v>#REF!</v>
      </c>
      <c r="BE328" s="2" t="e">
        <f>BD328*#REF!</f>
        <v>#REF!</v>
      </c>
    </row>
    <row r="329" spans="52:57" x14ac:dyDescent="0.2">
      <c r="AZ329" s="2" t="e">
        <f>AY329*#REF!</f>
        <v>#REF!</v>
      </c>
      <c r="BB329" s="2" t="e">
        <f>BA329*#REF!</f>
        <v>#REF!</v>
      </c>
      <c r="BD329" s="2" t="e">
        <f>BC329*#REF!</f>
        <v>#REF!</v>
      </c>
      <c r="BE329" s="2" t="e">
        <f>BD329*#REF!</f>
        <v>#REF!</v>
      </c>
    </row>
    <row r="330" spans="52:57" x14ac:dyDescent="0.2">
      <c r="AZ330" s="2" t="e">
        <f>AY330*#REF!</f>
        <v>#REF!</v>
      </c>
      <c r="BB330" s="2" t="e">
        <f>BA330*#REF!</f>
        <v>#REF!</v>
      </c>
      <c r="BD330" s="2" t="e">
        <f>BC330*#REF!</f>
        <v>#REF!</v>
      </c>
      <c r="BE330" s="2" t="e">
        <f>BD330*#REF!</f>
        <v>#REF!</v>
      </c>
    </row>
    <row r="331" spans="52:57" x14ac:dyDescent="0.2">
      <c r="AZ331" s="2" t="e">
        <f>AY331*#REF!</f>
        <v>#REF!</v>
      </c>
      <c r="BB331" s="2" t="e">
        <f>BA331*#REF!</f>
        <v>#REF!</v>
      </c>
      <c r="BD331" s="2" t="e">
        <f>BC331*#REF!</f>
        <v>#REF!</v>
      </c>
      <c r="BE331" s="2" t="e">
        <f>BD331*#REF!</f>
        <v>#REF!</v>
      </c>
    </row>
    <row r="332" spans="52:57" x14ac:dyDescent="0.2">
      <c r="AZ332" s="2" t="e">
        <f>AY332*#REF!</f>
        <v>#REF!</v>
      </c>
      <c r="BB332" s="2" t="e">
        <f>BA332*#REF!</f>
        <v>#REF!</v>
      </c>
      <c r="BD332" s="2" t="e">
        <f>BC332*#REF!</f>
        <v>#REF!</v>
      </c>
      <c r="BE332" s="2" t="e">
        <f>BD332*#REF!</f>
        <v>#REF!</v>
      </c>
    </row>
    <row r="333" spans="52:57" x14ac:dyDescent="0.2">
      <c r="AZ333" s="2" t="e">
        <f>AY333*#REF!</f>
        <v>#REF!</v>
      </c>
      <c r="BB333" s="2" t="e">
        <f>BA333*#REF!</f>
        <v>#REF!</v>
      </c>
      <c r="BD333" s="2" t="e">
        <f>BC333*#REF!</f>
        <v>#REF!</v>
      </c>
      <c r="BE333" s="2" t="e">
        <f>BD333*#REF!</f>
        <v>#REF!</v>
      </c>
    </row>
    <row r="334" spans="52:57" x14ac:dyDescent="0.2">
      <c r="AZ334" s="2" t="e">
        <f>AY334*#REF!</f>
        <v>#REF!</v>
      </c>
      <c r="BB334" s="2" t="e">
        <f>BA334*#REF!</f>
        <v>#REF!</v>
      </c>
      <c r="BD334" s="2" t="e">
        <f>BC334*#REF!</f>
        <v>#REF!</v>
      </c>
      <c r="BE334" s="2" t="e">
        <f>BD334*#REF!</f>
        <v>#REF!</v>
      </c>
    </row>
    <row r="335" spans="52:57" x14ac:dyDescent="0.2">
      <c r="AZ335" s="2" t="e">
        <f>AY335*#REF!</f>
        <v>#REF!</v>
      </c>
      <c r="BB335" s="2" t="e">
        <f>BA335*#REF!</f>
        <v>#REF!</v>
      </c>
      <c r="BD335" s="2" t="e">
        <f>BC335*#REF!</f>
        <v>#REF!</v>
      </c>
      <c r="BE335" s="2" t="e">
        <f>BD335*#REF!</f>
        <v>#REF!</v>
      </c>
    </row>
    <row r="336" spans="52:57" x14ac:dyDescent="0.2">
      <c r="AZ336" s="2" t="e">
        <f>AY336*#REF!</f>
        <v>#REF!</v>
      </c>
      <c r="BB336" s="2" t="e">
        <f>BA336*#REF!</f>
        <v>#REF!</v>
      </c>
      <c r="BD336" s="2" t="e">
        <f>BC336*#REF!</f>
        <v>#REF!</v>
      </c>
      <c r="BE336" s="2" t="e">
        <f>BD336*#REF!</f>
        <v>#REF!</v>
      </c>
    </row>
    <row r="337" spans="52:57" x14ac:dyDescent="0.2">
      <c r="AZ337" s="2" t="e">
        <f>AY337*#REF!</f>
        <v>#REF!</v>
      </c>
      <c r="BB337" s="2" t="e">
        <f>BA337*#REF!</f>
        <v>#REF!</v>
      </c>
      <c r="BD337" s="2" t="e">
        <f>BC337*#REF!</f>
        <v>#REF!</v>
      </c>
      <c r="BE337" s="2" t="e">
        <f>BD337*#REF!</f>
        <v>#REF!</v>
      </c>
    </row>
    <row r="338" spans="52:57" x14ac:dyDescent="0.2">
      <c r="AZ338" s="2" t="e">
        <f>AY338*#REF!</f>
        <v>#REF!</v>
      </c>
      <c r="BB338" s="2" t="e">
        <f>BA338*#REF!</f>
        <v>#REF!</v>
      </c>
      <c r="BD338" s="2" t="e">
        <f>BC338*#REF!</f>
        <v>#REF!</v>
      </c>
      <c r="BE338" s="2" t="e">
        <f>BD338*#REF!</f>
        <v>#REF!</v>
      </c>
    </row>
    <row r="339" spans="52:57" x14ac:dyDescent="0.2">
      <c r="AZ339" s="2" t="e">
        <f>AY339*#REF!</f>
        <v>#REF!</v>
      </c>
      <c r="BB339" s="2" t="e">
        <f>BA339*#REF!</f>
        <v>#REF!</v>
      </c>
      <c r="BD339" s="2" t="e">
        <f>BC339*#REF!</f>
        <v>#REF!</v>
      </c>
      <c r="BE339" s="2" t="e">
        <f>BD339*#REF!</f>
        <v>#REF!</v>
      </c>
    </row>
    <row r="340" spans="52:57" x14ac:dyDescent="0.2">
      <c r="AZ340" s="2" t="e">
        <f>AY340*#REF!</f>
        <v>#REF!</v>
      </c>
      <c r="BB340" s="2" t="e">
        <f>BA340*#REF!</f>
        <v>#REF!</v>
      </c>
      <c r="BD340" s="2" t="e">
        <f>BC340*#REF!</f>
        <v>#REF!</v>
      </c>
      <c r="BE340" s="2" t="e">
        <f>BD340*#REF!</f>
        <v>#REF!</v>
      </c>
    </row>
    <row r="341" spans="52:57" x14ac:dyDescent="0.2">
      <c r="AZ341" s="2" t="e">
        <f>AY341*#REF!</f>
        <v>#REF!</v>
      </c>
      <c r="BB341" s="2" t="e">
        <f>BA341*#REF!</f>
        <v>#REF!</v>
      </c>
      <c r="BD341" s="2" t="e">
        <f>BC341*#REF!</f>
        <v>#REF!</v>
      </c>
      <c r="BE341" s="2" t="e">
        <f>BD341*#REF!</f>
        <v>#REF!</v>
      </c>
    </row>
    <row r="342" spans="52:57" x14ac:dyDescent="0.2">
      <c r="AZ342" s="2" t="e">
        <f>AY342*#REF!</f>
        <v>#REF!</v>
      </c>
      <c r="BB342" s="2" t="e">
        <f>BA342*#REF!</f>
        <v>#REF!</v>
      </c>
      <c r="BD342" s="2" t="e">
        <f>BC342*#REF!</f>
        <v>#REF!</v>
      </c>
      <c r="BE342" s="2" t="e">
        <f>BD342*#REF!</f>
        <v>#REF!</v>
      </c>
    </row>
    <row r="343" spans="52:57" x14ac:dyDescent="0.2">
      <c r="AZ343" s="2" t="e">
        <f>AY343*#REF!</f>
        <v>#REF!</v>
      </c>
      <c r="BB343" s="2" t="e">
        <f>BA343*#REF!</f>
        <v>#REF!</v>
      </c>
      <c r="BD343" s="2" t="e">
        <f>BC343*#REF!</f>
        <v>#REF!</v>
      </c>
      <c r="BE343" s="2" t="e">
        <f>BD343*#REF!</f>
        <v>#REF!</v>
      </c>
    </row>
    <row r="344" spans="52:57" x14ac:dyDescent="0.2">
      <c r="AZ344" s="2" t="e">
        <f>AY344*#REF!</f>
        <v>#REF!</v>
      </c>
      <c r="BB344" s="2" t="e">
        <f>BA344*#REF!</f>
        <v>#REF!</v>
      </c>
      <c r="BD344" s="2" t="e">
        <f>BC344*#REF!</f>
        <v>#REF!</v>
      </c>
      <c r="BE344" s="2" t="e">
        <f>BD344*#REF!</f>
        <v>#REF!</v>
      </c>
    </row>
    <row r="345" spans="52:57" x14ac:dyDescent="0.2">
      <c r="AZ345" s="2" t="e">
        <f>AY345*#REF!</f>
        <v>#REF!</v>
      </c>
      <c r="BB345" s="2" t="e">
        <f>BA345*#REF!</f>
        <v>#REF!</v>
      </c>
      <c r="BD345" s="2" t="e">
        <f>BC345*#REF!</f>
        <v>#REF!</v>
      </c>
      <c r="BE345" s="2" t="e">
        <f>BD345*#REF!</f>
        <v>#REF!</v>
      </c>
    </row>
    <row r="346" spans="52:57" x14ac:dyDescent="0.2">
      <c r="AZ346" s="2" t="e">
        <f>AY346*#REF!</f>
        <v>#REF!</v>
      </c>
      <c r="BB346" s="2" t="e">
        <f>BA346*#REF!</f>
        <v>#REF!</v>
      </c>
      <c r="BD346" s="2" t="e">
        <f>BC346*#REF!</f>
        <v>#REF!</v>
      </c>
      <c r="BE346" s="2" t="e">
        <f>BD346*#REF!</f>
        <v>#REF!</v>
      </c>
    </row>
    <row r="347" spans="52:57" x14ac:dyDescent="0.2">
      <c r="AZ347" s="2" t="e">
        <f>AY347*#REF!</f>
        <v>#REF!</v>
      </c>
      <c r="BB347" s="2" t="e">
        <f>BA347*#REF!</f>
        <v>#REF!</v>
      </c>
      <c r="BD347" s="2" t="e">
        <f>BC347*#REF!</f>
        <v>#REF!</v>
      </c>
      <c r="BE347" s="2" t="e">
        <f>BD347*#REF!</f>
        <v>#REF!</v>
      </c>
    </row>
    <row r="348" spans="52:57" x14ac:dyDescent="0.2">
      <c r="AZ348" s="2" t="e">
        <f>AY348*#REF!</f>
        <v>#REF!</v>
      </c>
      <c r="BB348" s="2" t="e">
        <f>BA348*#REF!</f>
        <v>#REF!</v>
      </c>
      <c r="BD348" s="2" t="e">
        <f>BC348*#REF!</f>
        <v>#REF!</v>
      </c>
      <c r="BE348" s="2" t="e">
        <f>BD348*#REF!</f>
        <v>#REF!</v>
      </c>
    </row>
    <row r="349" spans="52:57" x14ac:dyDescent="0.2">
      <c r="AZ349" s="2" t="e">
        <f>AY349*#REF!</f>
        <v>#REF!</v>
      </c>
      <c r="BB349" s="2" t="e">
        <f>BA349*#REF!</f>
        <v>#REF!</v>
      </c>
      <c r="BD349" s="2" t="e">
        <f>BC349*#REF!</f>
        <v>#REF!</v>
      </c>
      <c r="BE349" s="2" t="e">
        <f>BD349*#REF!</f>
        <v>#REF!</v>
      </c>
    </row>
    <row r="350" spans="52:57" x14ac:dyDescent="0.2">
      <c r="AZ350" s="2" t="e">
        <f>AY350*#REF!</f>
        <v>#REF!</v>
      </c>
      <c r="BB350" s="2" t="e">
        <f>BA350*#REF!</f>
        <v>#REF!</v>
      </c>
      <c r="BD350" s="2" t="e">
        <f>BC350*#REF!</f>
        <v>#REF!</v>
      </c>
      <c r="BE350" s="2" t="e">
        <f>BD350*#REF!</f>
        <v>#REF!</v>
      </c>
    </row>
    <row r="351" spans="52:57" x14ac:dyDescent="0.2">
      <c r="AZ351" s="2" t="e">
        <f>AY351*#REF!</f>
        <v>#REF!</v>
      </c>
      <c r="BB351" s="2" t="e">
        <f>BA351*#REF!</f>
        <v>#REF!</v>
      </c>
      <c r="BD351" s="2" t="e">
        <f>BC351*#REF!</f>
        <v>#REF!</v>
      </c>
      <c r="BE351" s="2" t="e">
        <f>BD351*#REF!</f>
        <v>#REF!</v>
      </c>
    </row>
    <row r="352" spans="52:57" x14ac:dyDescent="0.2">
      <c r="AZ352" s="2" t="e">
        <f>AY352*#REF!</f>
        <v>#REF!</v>
      </c>
      <c r="BB352" s="2" t="e">
        <f>BA352*#REF!</f>
        <v>#REF!</v>
      </c>
      <c r="BD352" s="2" t="e">
        <f>BC352*#REF!</f>
        <v>#REF!</v>
      </c>
      <c r="BE352" s="2" t="e">
        <f>BD352*#REF!</f>
        <v>#REF!</v>
      </c>
    </row>
    <row r="353" spans="52:57" x14ac:dyDescent="0.2">
      <c r="AZ353" s="2" t="e">
        <f>AY353*#REF!</f>
        <v>#REF!</v>
      </c>
      <c r="BB353" s="2" t="e">
        <f>BA353*#REF!</f>
        <v>#REF!</v>
      </c>
      <c r="BD353" s="2" t="e">
        <f>BC353*#REF!</f>
        <v>#REF!</v>
      </c>
      <c r="BE353" s="2" t="e">
        <f>BD353*#REF!</f>
        <v>#REF!</v>
      </c>
    </row>
    <row r="354" spans="52:57" x14ac:dyDescent="0.2">
      <c r="AZ354" s="2" t="e">
        <f>AY354*#REF!</f>
        <v>#REF!</v>
      </c>
      <c r="BB354" s="2" t="e">
        <f>BA354*#REF!</f>
        <v>#REF!</v>
      </c>
      <c r="BD354" s="2" t="e">
        <f>BC354*#REF!</f>
        <v>#REF!</v>
      </c>
      <c r="BE354" s="2" t="e">
        <f>BD354*#REF!</f>
        <v>#REF!</v>
      </c>
    </row>
    <row r="355" spans="52:57" x14ac:dyDescent="0.2">
      <c r="AZ355" s="2" t="e">
        <f>AY355*#REF!</f>
        <v>#REF!</v>
      </c>
      <c r="BB355" s="2" t="e">
        <f>BA355*#REF!</f>
        <v>#REF!</v>
      </c>
      <c r="BD355" s="2" t="e">
        <f>BC355*#REF!</f>
        <v>#REF!</v>
      </c>
      <c r="BE355" s="2" t="e">
        <f>BD355*#REF!</f>
        <v>#REF!</v>
      </c>
    </row>
    <row r="356" spans="52:57" x14ac:dyDescent="0.2">
      <c r="AZ356" s="2" t="e">
        <f>AY356*#REF!</f>
        <v>#REF!</v>
      </c>
      <c r="BB356" s="2" t="e">
        <f>BA356*#REF!</f>
        <v>#REF!</v>
      </c>
      <c r="BD356" s="2" t="e">
        <f>BC356*#REF!</f>
        <v>#REF!</v>
      </c>
      <c r="BE356" s="2" t="e">
        <f>BD356*#REF!</f>
        <v>#REF!</v>
      </c>
    </row>
    <row r="357" spans="52:57" x14ac:dyDescent="0.2">
      <c r="AZ357" s="2" t="e">
        <f>AY357*#REF!</f>
        <v>#REF!</v>
      </c>
      <c r="BB357" s="2" t="e">
        <f>BA357*#REF!</f>
        <v>#REF!</v>
      </c>
      <c r="BD357" s="2" t="e">
        <f>BC357*#REF!</f>
        <v>#REF!</v>
      </c>
      <c r="BE357" s="2" t="e">
        <f>BD357*#REF!</f>
        <v>#REF!</v>
      </c>
    </row>
    <row r="358" spans="52:57" x14ac:dyDescent="0.2">
      <c r="AZ358" s="2" t="e">
        <f>AY358*#REF!</f>
        <v>#REF!</v>
      </c>
      <c r="BB358" s="2" t="e">
        <f>BA358*#REF!</f>
        <v>#REF!</v>
      </c>
      <c r="BD358" s="2" t="e">
        <f>BC358*#REF!</f>
        <v>#REF!</v>
      </c>
      <c r="BE358" s="2" t="e">
        <f>BD358*#REF!</f>
        <v>#REF!</v>
      </c>
    </row>
    <row r="359" spans="52:57" x14ac:dyDescent="0.2">
      <c r="AZ359" s="2" t="e">
        <f>AY359*#REF!</f>
        <v>#REF!</v>
      </c>
      <c r="BB359" s="2" t="e">
        <f>BA359*#REF!</f>
        <v>#REF!</v>
      </c>
      <c r="BD359" s="2" t="e">
        <f>BC359*#REF!</f>
        <v>#REF!</v>
      </c>
      <c r="BE359" s="2" t="e">
        <f>BD359*#REF!</f>
        <v>#REF!</v>
      </c>
    </row>
    <row r="360" spans="52:57" x14ac:dyDescent="0.2">
      <c r="AZ360" s="2" t="e">
        <f>AY360*#REF!</f>
        <v>#REF!</v>
      </c>
      <c r="BB360" s="2" t="e">
        <f>BA360*#REF!</f>
        <v>#REF!</v>
      </c>
      <c r="BD360" s="2" t="e">
        <f>BC360*#REF!</f>
        <v>#REF!</v>
      </c>
      <c r="BE360" s="2" t="e">
        <f>BD360*#REF!</f>
        <v>#REF!</v>
      </c>
    </row>
    <row r="361" spans="52:57" x14ac:dyDescent="0.2">
      <c r="AZ361" s="2" t="e">
        <f>AY361*#REF!</f>
        <v>#REF!</v>
      </c>
      <c r="BB361" s="2" t="e">
        <f>BA361*#REF!</f>
        <v>#REF!</v>
      </c>
      <c r="BD361" s="2" t="e">
        <f>BC361*#REF!</f>
        <v>#REF!</v>
      </c>
      <c r="BE361" s="2" t="e">
        <f>BD361*#REF!</f>
        <v>#REF!</v>
      </c>
    </row>
    <row r="362" spans="52:57" x14ac:dyDescent="0.2">
      <c r="AZ362" s="2" t="e">
        <f>AY362*#REF!</f>
        <v>#REF!</v>
      </c>
      <c r="BB362" s="2" t="e">
        <f>BA362*#REF!</f>
        <v>#REF!</v>
      </c>
      <c r="BD362" s="2" t="e">
        <f>BC362*#REF!</f>
        <v>#REF!</v>
      </c>
      <c r="BE362" s="2" t="e">
        <f>BD362*#REF!</f>
        <v>#REF!</v>
      </c>
    </row>
    <row r="363" spans="52:57" x14ac:dyDescent="0.2">
      <c r="AZ363" s="2" t="e">
        <f>AY363*#REF!</f>
        <v>#REF!</v>
      </c>
      <c r="BB363" s="2" t="e">
        <f>BA363*#REF!</f>
        <v>#REF!</v>
      </c>
      <c r="BD363" s="2" t="e">
        <f>BC363*#REF!</f>
        <v>#REF!</v>
      </c>
      <c r="BE363" s="2" t="e">
        <f>BD363*#REF!</f>
        <v>#REF!</v>
      </c>
    </row>
    <row r="364" spans="52:57" x14ac:dyDescent="0.2">
      <c r="AZ364" s="2" t="e">
        <f>AY364*#REF!</f>
        <v>#REF!</v>
      </c>
      <c r="BB364" s="2" t="e">
        <f>BA364*#REF!</f>
        <v>#REF!</v>
      </c>
      <c r="BD364" s="2" t="e">
        <f>BC364*#REF!</f>
        <v>#REF!</v>
      </c>
      <c r="BE364" s="2" t="e">
        <f>BD364*#REF!</f>
        <v>#REF!</v>
      </c>
    </row>
    <row r="365" spans="52:57" x14ac:dyDescent="0.2">
      <c r="AZ365" s="2" t="e">
        <f>AY365*#REF!</f>
        <v>#REF!</v>
      </c>
      <c r="BB365" s="2" t="e">
        <f>BA365*#REF!</f>
        <v>#REF!</v>
      </c>
      <c r="BD365" s="2" t="e">
        <f>BC365*#REF!</f>
        <v>#REF!</v>
      </c>
      <c r="BE365" s="2" t="e">
        <f>BD365*#REF!</f>
        <v>#REF!</v>
      </c>
    </row>
    <row r="366" spans="52:57" x14ac:dyDescent="0.2">
      <c r="AZ366" s="2" t="e">
        <f>AY366*#REF!</f>
        <v>#REF!</v>
      </c>
      <c r="BB366" s="2" t="e">
        <f>BA366*#REF!</f>
        <v>#REF!</v>
      </c>
      <c r="BD366" s="2" t="e">
        <f>BC366*#REF!</f>
        <v>#REF!</v>
      </c>
      <c r="BE366" s="2" t="e">
        <f>BD366*#REF!</f>
        <v>#REF!</v>
      </c>
    </row>
    <row r="367" spans="52:57" x14ac:dyDescent="0.2">
      <c r="AZ367" s="2" t="e">
        <f>AY367*#REF!</f>
        <v>#REF!</v>
      </c>
      <c r="BB367" s="2" t="e">
        <f>BA367*#REF!</f>
        <v>#REF!</v>
      </c>
      <c r="BD367" s="2" t="e">
        <f>BC367*#REF!</f>
        <v>#REF!</v>
      </c>
      <c r="BE367" s="2" t="e">
        <f>BD367*#REF!</f>
        <v>#REF!</v>
      </c>
    </row>
    <row r="368" spans="52:57" x14ac:dyDescent="0.2">
      <c r="AZ368" s="2" t="e">
        <f>AY368*#REF!</f>
        <v>#REF!</v>
      </c>
      <c r="BB368" s="2" t="e">
        <f>BA368*#REF!</f>
        <v>#REF!</v>
      </c>
      <c r="BD368" s="2" t="e">
        <f>BC368*#REF!</f>
        <v>#REF!</v>
      </c>
      <c r="BE368" s="2" t="e">
        <f>BD368*#REF!</f>
        <v>#REF!</v>
      </c>
    </row>
    <row r="369" spans="52:57" x14ac:dyDescent="0.2">
      <c r="AZ369" s="2" t="e">
        <f>AY369*#REF!</f>
        <v>#REF!</v>
      </c>
      <c r="BB369" s="2" t="e">
        <f>BA369*#REF!</f>
        <v>#REF!</v>
      </c>
      <c r="BD369" s="2" t="e">
        <f>BC369*#REF!</f>
        <v>#REF!</v>
      </c>
      <c r="BE369" s="2" t="e">
        <f>BD369*#REF!</f>
        <v>#REF!</v>
      </c>
    </row>
    <row r="370" spans="52:57" x14ac:dyDescent="0.2">
      <c r="AZ370" s="2" t="e">
        <f>AY370*#REF!</f>
        <v>#REF!</v>
      </c>
      <c r="BB370" s="2" t="e">
        <f>BA370*#REF!</f>
        <v>#REF!</v>
      </c>
      <c r="BD370" s="2" t="e">
        <f>BC370*#REF!</f>
        <v>#REF!</v>
      </c>
      <c r="BE370" s="2" t="e">
        <f>BD370*#REF!</f>
        <v>#REF!</v>
      </c>
    </row>
    <row r="371" spans="52:57" x14ac:dyDescent="0.2">
      <c r="AZ371" s="2" t="e">
        <f>AY371*#REF!</f>
        <v>#REF!</v>
      </c>
      <c r="BB371" s="2" t="e">
        <f>BA371*#REF!</f>
        <v>#REF!</v>
      </c>
      <c r="BD371" s="2" t="e">
        <f>BC371*#REF!</f>
        <v>#REF!</v>
      </c>
      <c r="BE371" s="2" t="e">
        <f>BD371*#REF!</f>
        <v>#REF!</v>
      </c>
    </row>
    <row r="372" spans="52:57" x14ac:dyDescent="0.2">
      <c r="AZ372" s="2" t="e">
        <f>AY372*#REF!</f>
        <v>#REF!</v>
      </c>
      <c r="BB372" s="2" t="e">
        <f>BA372*#REF!</f>
        <v>#REF!</v>
      </c>
      <c r="BD372" s="2" t="e">
        <f>BC372*#REF!</f>
        <v>#REF!</v>
      </c>
      <c r="BE372" s="2" t="e">
        <f>BD372*#REF!</f>
        <v>#REF!</v>
      </c>
    </row>
    <row r="373" spans="52:57" x14ac:dyDescent="0.2">
      <c r="AZ373" s="2" t="e">
        <f>AY373*#REF!</f>
        <v>#REF!</v>
      </c>
      <c r="BB373" s="2" t="e">
        <f>BA373*#REF!</f>
        <v>#REF!</v>
      </c>
      <c r="BD373" s="2" t="e">
        <f>BC373*#REF!</f>
        <v>#REF!</v>
      </c>
      <c r="BE373" s="2" t="e">
        <f>BD373*#REF!</f>
        <v>#REF!</v>
      </c>
    </row>
    <row r="374" spans="52:57" x14ac:dyDescent="0.2">
      <c r="AZ374" s="2" t="e">
        <f>AY374*#REF!</f>
        <v>#REF!</v>
      </c>
      <c r="BB374" s="2" t="e">
        <f>BA374*#REF!</f>
        <v>#REF!</v>
      </c>
      <c r="BD374" s="2" t="e">
        <f>BC374*#REF!</f>
        <v>#REF!</v>
      </c>
      <c r="BE374" s="2" t="e">
        <f>BD374*#REF!</f>
        <v>#REF!</v>
      </c>
    </row>
    <row r="375" spans="52:57" x14ac:dyDescent="0.2">
      <c r="AZ375" s="2" t="e">
        <f>AY375*#REF!</f>
        <v>#REF!</v>
      </c>
      <c r="BB375" s="2" t="e">
        <f>BA375*#REF!</f>
        <v>#REF!</v>
      </c>
      <c r="BD375" s="2" t="e">
        <f>BC375*#REF!</f>
        <v>#REF!</v>
      </c>
      <c r="BE375" s="2" t="e">
        <f>BD375*#REF!</f>
        <v>#REF!</v>
      </c>
    </row>
    <row r="376" spans="52:57" x14ac:dyDescent="0.2">
      <c r="AZ376" s="2" t="e">
        <f>AY376*#REF!</f>
        <v>#REF!</v>
      </c>
      <c r="BB376" s="2" t="e">
        <f>BA376*#REF!</f>
        <v>#REF!</v>
      </c>
      <c r="BD376" s="2" t="e">
        <f>BC376*#REF!</f>
        <v>#REF!</v>
      </c>
      <c r="BE376" s="2" t="e">
        <f>BD376*#REF!</f>
        <v>#REF!</v>
      </c>
    </row>
    <row r="377" spans="52:57" x14ac:dyDescent="0.2">
      <c r="AZ377" s="2" t="e">
        <f>AY377*#REF!</f>
        <v>#REF!</v>
      </c>
      <c r="BB377" s="2" t="e">
        <f>BA377*#REF!</f>
        <v>#REF!</v>
      </c>
      <c r="BD377" s="2" t="e">
        <f>BC377*#REF!</f>
        <v>#REF!</v>
      </c>
      <c r="BE377" s="2" t="e">
        <f>BD377*#REF!</f>
        <v>#REF!</v>
      </c>
    </row>
    <row r="378" spans="52:57" x14ac:dyDescent="0.2">
      <c r="AZ378" s="2" t="e">
        <f>AY378*#REF!</f>
        <v>#REF!</v>
      </c>
      <c r="BB378" s="2" t="e">
        <f>BA378*#REF!</f>
        <v>#REF!</v>
      </c>
      <c r="BD378" s="2" t="e">
        <f>BC378*#REF!</f>
        <v>#REF!</v>
      </c>
      <c r="BE378" s="2" t="e">
        <f>BD378*#REF!</f>
        <v>#REF!</v>
      </c>
    </row>
    <row r="379" spans="52:57" x14ac:dyDescent="0.2">
      <c r="AZ379" s="2" t="e">
        <f>AY379*#REF!</f>
        <v>#REF!</v>
      </c>
      <c r="BB379" s="2" t="e">
        <f>BA379*#REF!</f>
        <v>#REF!</v>
      </c>
      <c r="BD379" s="2" t="e">
        <f>BC379*#REF!</f>
        <v>#REF!</v>
      </c>
      <c r="BE379" s="2" t="e">
        <f>BD379*#REF!</f>
        <v>#REF!</v>
      </c>
    </row>
    <row r="380" spans="52:57" x14ac:dyDescent="0.2">
      <c r="AZ380" s="2" t="e">
        <f>AY380*#REF!</f>
        <v>#REF!</v>
      </c>
      <c r="BB380" s="2" t="e">
        <f>BA380*#REF!</f>
        <v>#REF!</v>
      </c>
      <c r="BD380" s="2" t="e">
        <f>BC380*#REF!</f>
        <v>#REF!</v>
      </c>
      <c r="BE380" s="2" t="e">
        <f>BD380*#REF!</f>
        <v>#REF!</v>
      </c>
    </row>
    <row r="381" spans="52:57" x14ac:dyDescent="0.2">
      <c r="AZ381" s="2" t="e">
        <f>AY381*#REF!</f>
        <v>#REF!</v>
      </c>
      <c r="BB381" s="2" t="e">
        <f>BA381*#REF!</f>
        <v>#REF!</v>
      </c>
      <c r="BD381" s="2" t="e">
        <f>BC381*#REF!</f>
        <v>#REF!</v>
      </c>
      <c r="BE381" s="2" t="e">
        <f>BD381*#REF!</f>
        <v>#REF!</v>
      </c>
    </row>
    <row r="382" spans="52:57" x14ac:dyDescent="0.2">
      <c r="AZ382" s="2" t="e">
        <f>AY382*#REF!</f>
        <v>#REF!</v>
      </c>
      <c r="BB382" s="2" t="e">
        <f>BA382*#REF!</f>
        <v>#REF!</v>
      </c>
      <c r="BD382" s="2" t="e">
        <f>BC382*#REF!</f>
        <v>#REF!</v>
      </c>
      <c r="BE382" s="2" t="e">
        <f>BD382*#REF!</f>
        <v>#REF!</v>
      </c>
    </row>
    <row r="383" spans="52:57" x14ac:dyDescent="0.2">
      <c r="AZ383" s="2" t="e">
        <f>AY383*#REF!</f>
        <v>#REF!</v>
      </c>
      <c r="BB383" s="2" t="e">
        <f>BA383*#REF!</f>
        <v>#REF!</v>
      </c>
      <c r="BD383" s="2" t="e">
        <f>BC383*#REF!</f>
        <v>#REF!</v>
      </c>
      <c r="BE383" s="2" t="e">
        <f>BD383*#REF!</f>
        <v>#REF!</v>
      </c>
    </row>
    <row r="384" spans="52:57" x14ac:dyDescent="0.2">
      <c r="AZ384" s="2" t="e">
        <f>AY384*#REF!</f>
        <v>#REF!</v>
      </c>
      <c r="BB384" s="2" t="e">
        <f>BA384*#REF!</f>
        <v>#REF!</v>
      </c>
      <c r="BD384" s="2" t="e">
        <f>BC384*#REF!</f>
        <v>#REF!</v>
      </c>
      <c r="BE384" s="2" t="e">
        <f>BD384*#REF!</f>
        <v>#REF!</v>
      </c>
    </row>
    <row r="385" spans="52:57" x14ac:dyDescent="0.2">
      <c r="AZ385" s="2" t="e">
        <f>AY385*#REF!</f>
        <v>#REF!</v>
      </c>
      <c r="BB385" s="2" t="e">
        <f>BA385*#REF!</f>
        <v>#REF!</v>
      </c>
      <c r="BD385" s="2" t="e">
        <f>BC385*#REF!</f>
        <v>#REF!</v>
      </c>
      <c r="BE385" s="2" t="e">
        <f>BD385*#REF!</f>
        <v>#REF!</v>
      </c>
    </row>
    <row r="386" spans="52:57" x14ac:dyDescent="0.2">
      <c r="AZ386" s="2" t="e">
        <f>AY386*#REF!</f>
        <v>#REF!</v>
      </c>
      <c r="BB386" s="2" t="e">
        <f>BA386*#REF!</f>
        <v>#REF!</v>
      </c>
      <c r="BD386" s="2" t="e">
        <f>BC386*#REF!</f>
        <v>#REF!</v>
      </c>
      <c r="BE386" s="2" t="e">
        <f>BD386*#REF!</f>
        <v>#REF!</v>
      </c>
    </row>
    <row r="387" spans="52:57" x14ac:dyDescent="0.2">
      <c r="AZ387" s="2" t="e">
        <f>AY387*#REF!</f>
        <v>#REF!</v>
      </c>
      <c r="BB387" s="2" t="e">
        <f>BA387*#REF!</f>
        <v>#REF!</v>
      </c>
      <c r="BD387" s="2" t="e">
        <f>BC387*#REF!</f>
        <v>#REF!</v>
      </c>
      <c r="BE387" s="2" t="e">
        <f>BD387*#REF!</f>
        <v>#REF!</v>
      </c>
    </row>
    <row r="388" spans="52:57" x14ac:dyDescent="0.2">
      <c r="AZ388" s="2" t="e">
        <f>AY388*#REF!</f>
        <v>#REF!</v>
      </c>
      <c r="BB388" s="2" t="e">
        <f>BA388*#REF!</f>
        <v>#REF!</v>
      </c>
      <c r="BD388" s="2" t="e">
        <f>BC388*#REF!</f>
        <v>#REF!</v>
      </c>
      <c r="BE388" s="2" t="e">
        <f>BD388*#REF!</f>
        <v>#REF!</v>
      </c>
    </row>
    <row r="389" spans="52:57" x14ac:dyDescent="0.2">
      <c r="AZ389" s="2" t="e">
        <f>AY389*#REF!</f>
        <v>#REF!</v>
      </c>
      <c r="BB389" s="2" t="e">
        <f>BA389*#REF!</f>
        <v>#REF!</v>
      </c>
      <c r="BD389" s="2" t="e">
        <f>BC389*#REF!</f>
        <v>#REF!</v>
      </c>
      <c r="BE389" s="2" t="e">
        <f>BD389*#REF!</f>
        <v>#REF!</v>
      </c>
    </row>
    <row r="390" spans="52:57" x14ac:dyDescent="0.2">
      <c r="AZ390" s="2" t="e">
        <f>AY390*#REF!</f>
        <v>#REF!</v>
      </c>
      <c r="BB390" s="2" t="e">
        <f>BA390*#REF!</f>
        <v>#REF!</v>
      </c>
      <c r="BD390" s="2" t="e">
        <f>BC390*#REF!</f>
        <v>#REF!</v>
      </c>
      <c r="BE390" s="2" t="e">
        <f>BD390*#REF!</f>
        <v>#REF!</v>
      </c>
    </row>
    <row r="391" spans="52:57" x14ac:dyDescent="0.2">
      <c r="AZ391" s="2" t="e">
        <f>AY391*#REF!</f>
        <v>#REF!</v>
      </c>
      <c r="BB391" s="2" t="e">
        <f>BA391*#REF!</f>
        <v>#REF!</v>
      </c>
      <c r="BD391" s="2" t="e">
        <f>BC391*#REF!</f>
        <v>#REF!</v>
      </c>
      <c r="BE391" s="2" t="e">
        <f>BD391*#REF!</f>
        <v>#REF!</v>
      </c>
    </row>
    <row r="392" spans="52:57" x14ac:dyDescent="0.2">
      <c r="AZ392" s="2" t="e">
        <f>AY392*#REF!</f>
        <v>#REF!</v>
      </c>
      <c r="BB392" s="2" t="e">
        <f>BA392*#REF!</f>
        <v>#REF!</v>
      </c>
      <c r="BD392" s="2" t="e">
        <f>BC392*#REF!</f>
        <v>#REF!</v>
      </c>
      <c r="BE392" s="2" t="e">
        <f>BD392*#REF!</f>
        <v>#REF!</v>
      </c>
    </row>
    <row r="393" spans="52:57" x14ac:dyDescent="0.2">
      <c r="AZ393" s="2" t="e">
        <f>AY393*#REF!</f>
        <v>#REF!</v>
      </c>
      <c r="BB393" s="2" t="e">
        <f>BA393*#REF!</f>
        <v>#REF!</v>
      </c>
      <c r="BD393" s="2" t="e">
        <f>BC393*#REF!</f>
        <v>#REF!</v>
      </c>
      <c r="BE393" s="2" t="e">
        <f>BD393*#REF!</f>
        <v>#REF!</v>
      </c>
    </row>
    <row r="394" spans="52:57" x14ac:dyDescent="0.2">
      <c r="AZ394" s="2" t="e">
        <f>AY394*#REF!</f>
        <v>#REF!</v>
      </c>
      <c r="BB394" s="2" t="e">
        <f>BA394*#REF!</f>
        <v>#REF!</v>
      </c>
      <c r="BD394" s="2" t="e">
        <f>BC394*#REF!</f>
        <v>#REF!</v>
      </c>
      <c r="BE394" s="2" t="e">
        <f>BD394*#REF!</f>
        <v>#REF!</v>
      </c>
    </row>
    <row r="395" spans="52:57" x14ac:dyDescent="0.2">
      <c r="AZ395" s="2" t="e">
        <f>AY395*#REF!</f>
        <v>#REF!</v>
      </c>
      <c r="BB395" s="2" t="e">
        <f>BA395*#REF!</f>
        <v>#REF!</v>
      </c>
      <c r="BD395" s="2" t="e">
        <f>BC395*#REF!</f>
        <v>#REF!</v>
      </c>
      <c r="BE395" s="2" t="e">
        <f>BD395*#REF!</f>
        <v>#REF!</v>
      </c>
    </row>
    <row r="396" spans="52:57" x14ac:dyDescent="0.2">
      <c r="AZ396" s="2" t="e">
        <f>AY396*#REF!</f>
        <v>#REF!</v>
      </c>
      <c r="BB396" s="2" t="e">
        <f>BA396*#REF!</f>
        <v>#REF!</v>
      </c>
      <c r="BD396" s="2" t="e">
        <f>BC396*#REF!</f>
        <v>#REF!</v>
      </c>
      <c r="BE396" s="2" t="e">
        <f>BD396*#REF!</f>
        <v>#REF!</v>
      </c>
    </row>
    <row r="397" spans="52:57" x14ac:dyDescent="0.2">
      <c r="AZ397" s="2" t="e">
        <f>AY397*#REF!</f>
        <v>#REF!</v>
      </c>
      <c r="BB397" s="2" t="e">
        <f>BA397*#REF!</f>
        <v>#REF!</v>
      </c>
      <c r="BD397" s="2" t="e">
        <f>BC397*#REF!</f>
        <v>#REF!</v>
      </c>
      <c r="BE397" s="2" t="e">
        <f>BD397*#REF!</f>
        <v>#REF!</v>
      </c>
    </row>
    <row r="398" spans="52:57" x14ac:dyDescent="0.2">
      <c r="AZ398" s="2" t="e">
        <f>AY398*#REF!</f>
        <v>#REF!</v>
      </c>
      <c r="BB398" s="2" t="e">
        <f>BA398*#REF!</f>
        <v>#REF!</v>
      </c>
      <c r="BD398" s="2" t="e">
        <f>BC398*#REF!</f>
        <v>#REF!</v>
      </c>
      <c r="BE398" s="2" t="e">
        <f>BD398*#REF!</f>
        <v>#REF!</v>
      </c>
    </row>
    <row r="399" spans="52:57" x14ac:dyDescent="0.2">
      <c r="AZ399" s="2" t="e">
        <f>AY399*#REF!</f>
        <v>#REF!</v>
      </c>
      <c r="BB399" s="2" t="e">
        <f>BA399*#REF!</f>
        <v>#REF!</v>
      </c>
      <c r="BD399" s="2" t="e">
        <f>BC399*#REF!</f>
        <v>#REF!</v>
      </c>
      <c r="BE399" s="2" t="e">
        <f>BD399*#REF!</f>
        <v>#REF!</v>
      </c>
    </row>
    <row r="400" spans="52:57" x14ac:dyDescent="0.2">
      <c r="AZ400" s="2" t="e">
        <f>AY400*#REF!</f>
        <v>#REF!</v>
      </c>
      <c r="BB400" s="2" t="e">
        <f>BA400*#REF!</f>
        <v>#REF!</v>
      </c>
      <c r="BD400" s="2" t="e">
        <f>BC400*#REF!</f>
        <v>#REF!</v>
      </c>
      <c r="BE400" s="2" t="e">
        <f>BD400*#REF!</f>
        <v>#REF!</v>
      </c>
    </row>
    <row r="401" spans="52:57" x14ac:dyDescent="0.2">
      <c r="AZ401" s="2" t="e">
        <f>AY401*#REF!</f>
        <v>#REF!</v>
      </c>
      <c r="BB401" s="2" t="e">
        <f>BA401*#REF!</f>
        <v>#REF!</v>
      </c>
      <c r="BD401" s="2" t="e">
        <f>BC401*#REF!</f>
        <v>#REF!</v>
      </c>
      <c r="BE401" s="2" t="e">
        <f>BD401*#REF!</f>
        <v>#REF!</v>
      </c>
    </row>
    <row r="402" spans="52:57" x14ac:dyDescent="0.2">
      <c r="AZ402" s="2" t="e">
        <f>AY402*#REF!</f>
        <v>#REF!</v>
      </c>
      <c r="BB402" s="2" t="e">
        <f>BA402*#REF!</f>
        <v>#REF!</v>
      </c>
      <c r="BD402" s="2" t="e">
        <f>BC402*#REF!</f>
        <v>#REF!</v>
      </c>
      <c r="BE402" s="2" t="e">
        <f>BD402*#REF!</f>
        <v>#REF!</v>
      </c>
    </row>
    <row r="403" spans="52:57" x14ac:dyDescent="0.2">
      <c r="AZ403" s="2" t="e">
        <f>AY403*#REF!</f>
        <v>#REF!</v>
      </c>
      <c r="BB403" s="2" t="e">
        <f>BA403*#REF!</f>
        <v>#REF!</v>
      </c>
      <c r="BD403" s="2" t="e">
        <f>BC403*#REF!</f>
        <v>#REF!</v>
      </c>
      <c r="BE403" s="2" t="e">
        <f>BD403*#REF!</f>
        <v>#REF!</v>
      </c>
    </row>
    <row r="404" spans="52:57" x14ac:dyDescent="0.2">
      <c r="AZ404" s="2" t="e">
        <f>AY404*#REF!</f>
        <v>#REF!</v>
      </c>
      <c r="BB404" s="2" t="e">
        <f>BA404*#REF!</f>
        <v>#REF!</v>
      </c>
      <c r="BD404" s="2" t="e">
        <f>BC404*#REF!</f>
        <v>#REF!</v>
      </c>
      <c r="BE404" s="2" t="e">
        <f>BD404*#REF!</f>
        <v>#REF!</v>
      </c>
    </row>
    <row r="405" spans="52:57" x14ac:dyDescent="0.2">
      <c r="AZ405" s="2" t="e">
        <f>AY405*#REF!</f>
        <v>#REF!</v>
      </c>
      <c r="BB405" s="2" t="e">
        <f>BA405*#REF!</f>
        <v>#REF!</v>
      </c>
      <c r="BD405" s="2" t="e">
        <f>BC405*#REF!</f>
        <v>#REF!</v>
      </c>
      <c r="BE405" s="2" t="e">
        <f>BD405*#REF!</f>
        <v>#REF!</v>
      </c>
    </row>
    <row r="406" spans="52:57" x14ac:dyDescent="0.2">
      <c r="AZ406" s="2" t="e">
        <f>AY406*#REF!</f>
        <v>#REF!</v>
      </c>
      <c r="BB406" s="2" t="e">
        <f>BA406*#REF!</f>
        <v>#REF!</v>
      </c>
      <c r="BD406" s="2" t="e">
        <f>BC406*#REF!</f>
        <v>#REF!</v>
      </c>
      <c r="BE406" s="2" t="e">
        <f>BD406*#REF!</f>
        <v>#REF!</v>
      </c>
    </row>
    <row r="407" spans="52:57" x14ac:dyDescent="0.2">
      <c r="AZ407" s="2" t="e">
        <f>AY407*#REF!</f>
        <v>#REF!</v>
      </c>
      <c r="BB407" s="2" t="e">
        <f>BA407*#REF!</f>
        <v>#REF!</v>
      </c>
      <c r="BD407" s="2" t="e">
        <f>BC407*#REF!</f>
        <v>#REF!</v>
      </c>
      <c r="BE407" s="2" t="e">
        <f>BD407*#REF!</f>
        <v>#REF!</v>
      </c>
    </row>
    <row r="408" spans="52:57" x14ac:dyDescent="0.2">
      <c r="AZ408" s="2" t="e">
        <f>AY408*#REF!</f>
        <v>#REF!</v>
      </c>
      <c r="BB408" s="2" t="e">
        <f>BA408*#REF!</f>
        <v>#REF!</v>
      </c>
      <c r="BD408" s="2" t="e">
        <f>BC408*#REF!</f>
        <v>#REF!</v>
      </c>
      <c r="BE408" s="2" t="e">
        <f>BD408*#REF!</f>
        <v>#REF!</v>
      </c>
    </row>
    <row r="409" spans="52:57" x14ac:dyDescent="0.2">
      <c r="AZ409" s="2" t="e">
        <f>AY409*#REF!</f>
        <v>#REF!</v>
      </c>
      <c r="BB409" s="2" t="e">
        <f>BA409*#REF!</f>
        <v>#REF!</v>
      </c>
      <c r="BD409" s="2" t="e">
        <f>BC409*#REF!</f>
        <v>#REF!</v>
      </c>
      <c r="BE409" s="2" t="e">
        <f>BD409*#REF!</f>
        <v>#REF!</v>
      </c>
    </row>
    <row r="410" spans="52:57" x14ac:dyDescent="0.2">
      <c r="AZ410" s="2" t="e">
        <f>AY410*#REF!</f>
        <v>#REF!</v>
      </c>
      <c r="BB410" s="2" t="e">
        <f>BA410*#REF!</f>
        <v>#REF!</v>
      </c>
      <c r="BD410" s="2" t="e">
        <f>BC410*#REF!</f>
        <v>#REF!</v>
      </c>
      <c r="BE410" s="2" t="e">
        <f>BD410*#REF!</f>
        <v>#REF!</v>
      </c>
    </row>
    <row r="411" spans="52:57" x14ac:dyDescent="0.2">
      <c r="AZ411" s="2" t="e">
        <f>AY411*#REF!</f>
        <v>#REF!</v>
      </c>
      <c r="BB411" s="2" t="e">
        <f>BA411*#REF!</f>
        <v>#REF!</v>
      </c>
      <c r="BD411" s="2" t="e">
        <f>BC411*#REF!</f>
        <v>#REF!</v>
      </c>
      <c r="BE411" s="2" t="e">
        <f>BD411*#REF!</f>
        <v>#REF!</v>
      </c>
    </row>
    <row r="412" spans="52:57" x14ac:dyDescent="0.2">
      <c r="AZ412" s="2" t="e">
        <f>AY412*#REF!</f>
        <v>#REF!</v>
      </c>
      <c r="BB412" s="2" t="e">
        <f>BA412*#REF!</f>
        <v>#REF!</v>
      </c>
      <c r="BD412" s="2" t="e">
        <f>BC412*#REF!</f>
        <v>#REF!</v>
      </c>
      <c r="BE412" s="2" t="e">
        <f>BD412*#REF!</f>
        <v>#REF!</v>
      </c>
    </row>
    <row r="413" spans="52:57" x14ac:dyDescent="0.2">
      <c r="AZ413" s="2" t="e">
        <f>AY413*#REF!</f>
        <v>#REF!</v>
      </c>
      <c r="BB413" s="2" t="e">
        <f>BA413*#REF!</f>
        <v>#REF!</v>
      </c>
      <c r="BD413" s="2" t="e">
        <f>BC413*#REF!</f>
        <v>#REF!</v>
      </c>
      <c r="BE413" s="2" t="e">
        <f>BD413*#REF!</f>
        <v>#REF!</v>
      </c>
    </row>
    <row r="414" spans="52:57" x14ac:dyDescent="0.2">
      <c r="AZ414" s="2" t="e">
        <f>AY414*#REF!</f>
        <v>#REF!</v>
      </c>
      <c r="BB414" s="2" t="e">
        <f>BA414*#REF!</f>
        <v>#REF!</v>
      </c>
      <c r="BD414" s="2" t="e">
        <f>BC414*#REF!</f>
        <v>#REF!</v>
      </c>
      <c r="BE414" s="2" t="e">
        <f>BD414*#REF!</f>
        <v>#REF!</v>
      </c>
    </row>
    <row r="415" spans="52:57" x14ac:dyDescent="0.2">
      <c r="AZ415" s="2" t="e">
        <f>AY415*#REF!</f>
        <v>#REF!</v>
      </c>
      <c r="BB415" s="2" t="e">
        <f>BA415*#REF!</f>
        <v>#REF!</v>
      </c>
      <c r="BD415" s="2" t="e">
        <f>BC415*#REF!</f>
        <v>#REF!</v>
      </c>
      <c r="BE415" s="2" t="e">
        <f>BD415*#REF!</f>
        <v>#REF!</v>
      </c>
    </row>
    <row r="416" spans="52:57" x14ac:dyDescent="0.2">
      <c r="AZ416" s="2" t="e">
        <f>AY416*#REF!</f>
        <v>#REF!</v>
      </c>
      <c r="BB416" s="2" t="e">
        <f>BA416*#REF!</f>
        <v>#REF!</v>
      </c>
      <c r="BD416" s="2" t="e">
        <f>BC416*#REF!</f>
        <v>#REF!</v>
      </c>
      <c r="BE416" s="2" t="e">
        <f>BD416*#REF!</f>
        <v>#REF!</v>
      </c>
    </row>
    <row r="417" spans="52:57" x14ac:dyDescent="0.2">
      <c r="AZ417" s="2" t="e">
        <f>AY417*#REF!</f>
        <v>#REF!</v>
      </c>
      <c r="BB417" s="2" t="e">
        <f>BA417*#REF!</f>
        <v>#REF!</v>
      </c>
      <c r="BD417" s="2" t="e">
        <f>BC417*#REF!</f>
        <v>#REF!</v>
      </c>
      <c r="BE417" s="2" t="e">
        <f>BD417*#REF!</f>
        <v>#REF!</v>
      </c>
    </row>
    <row r="418" spans="52:57" x14ac:dyDescent="0.2">
      <c r="AZ418" s="2" t="e">
        <f>AY418*#REF!</f>
        <v>#REF!</v>
      </c>
      <c r="BB418" s="2" t="e">
        <f>BA418*#REF!</f>
        <v>#REF!</v>
      </c>
      <c r="BD418" s="2" t="e">
        <f>BC418*#REF!</f>
        <v>#REF!</v>
      </c>
      <c r="BE418" s="2" t="e">
        <f>BD418*#REF!</f>
        <v>#REF!</v>
      </c>
    </row>
    <row r="419" spans="52:57" x14ac:dyDescent="0.2">
      <c r="AZ419" s="2" t="e">
        <f>AY419*#REF!</f>
        <v>#REF!</v>
      </c>
      <c r="BB419" s="2" t="e">
        <f>BA419*#REF!</f>
        <v>#REF!</v>
      </c>
      <c r="BD419" s="2" t="e">
        <f>BC419*#REF!</f>
        <v>#REF!</v>
      </c>
      <c r="BE419" s="2" t="e">
        <f>BD419*#REF!</f>
        <v>#REF!</v>
      </c>
    </row>
    <row r="420" spans="52:57" x14ac:dyDescent="0.2">
      <c r="AZ420" s="2" t="e">
        <f>AY420*#REF!</f>
        <v>#REF!</v>
      </c>
      <c r="BB420" s="2" t="e">
        <f>BA420*#REF!</f>
        <v>#REF!</v>
      </c>
      <c r="BD420" s="2" t="e">
        <f>BC420*#REF!</f>
        <v>#REF!</v>
      </c>
      <c r="BE420" s="2" t="e">
        <f>BD420*#REF!</f>
        <v>#REF!</v>
      </c>
    </row>
    <row r="421" spans="52:57" x14ac:dyDescent="0.2">
      <c r="AZ421" s="2" t="e">
        <f>AY421*#REF!</f>
        <v>#REF!</v>
      </c>
      <c r="BB421" s="2" t="e">
        <f>BA421*#REF!</f>
        <v>#REF!</v>
      </c>
      <c r="BD421" s="2" t="e">
        <f>BC421*#REF!</f>
        <v>#REF!</v>
      </c>
      <c r="BE421" s="2" t="e">
        <f>BD421*#REF!</f>
        <v>#REF!</v>
      </c>
    </row>
    <row r="422" spans="52:57" x14ac:dyDescent="0.2">
      <c r="AZ422" s="2" t="e">
        <f>AY422*#REF!</f>
        <v>#REF!</v>
      </c>
      <c r="BB422" s="2" t="e">
        <f>BA422*#REF!</f>
        <v>#REF!</v>
      </c>
      <c r="BD422" s="2" t="e">
        <f>BC422*#REF!</f>
        <v>#REF!</v>
      </c>
      <c r="BE422" s="2" t="e">
        <f>BD422*#REF!</f>
        <v>#REF!</v>
      </c>
    </row>
    <row r="423" spans="52:57" x14ac:dyDescent="0.2">
      <c r="AZ423" s="2" t="e">
        <f>AY423*#REF!</f>
        <v>#REF!</v>
      </c>
      <c r="BB423" s="2" t="e">
        <f>BA423*#REF!</f>
        <v>#REF!</v>
      </c>
      <c r="BD423" s="2" t="e">
        <f>BC423*#REF!</f>
        <v>#REF!</v>
      </c>
      <c r="BE423" s="2" t="e">
        <f>BD423*#REF!</f>
        <v>#REF!</v>
      </c>
    </row>
    <row r="424" spans="52:57" x14ac:dyDescent="0.2">
      <c r="AZ424" s="2" t="e">
        <f>AY424*#REF!</f>
        <v>#REF!</v>
      </c>
      <c r="BB424" s="2" t="e">
        <f>BA424*#REF!</f>
        <v>#REF!</v>
      </c>
      <c r="BD424" s="2" t="e">
        <f>BC424*#REF!</f>
        <v>#REF!</v>
      </c>
      <c r="BE424" s="2" t="e">
        <f>BD424*#REF!</f>
        <v>#REF!</v>
      </c>
    </row>
    <row r="425" spans="52:57" x14ac:dyDescent="0.2">
      <c r="AZ425" s="2" t="e">
        <f>AY425*#REF!</f>
        <v>#REF!</v>
      </c>
      <c r="BB425" s="2" t="e">
        <f>BA425*#REF!</f>
        <v>#REF!</v>
      </c>
      <c r="BD425" s="2" t="e">
        <f>BC425*#REF!</f>
        <v>#REF!</v>
      </c>
      <c r="BE425" s="2" t="e">
        <f>BD425*#REF!</f>
        <v>#REF!</v>
      </c>
    </row>
    <row r="426" spans="52:57" x14ac:dyDescent="0.2">
      <c r="AZ426" s="2" t="e">
        <f>AY426*#REF!</f>
        <v>#REF!</v>
      </c>
      <c r="BB426" s="2" t="e">
        <f>BA426*#REF!</f>
        <v>#REF!</v>
      </c>
      <c r="BD426" s="2" t="e">
        <f>BC426*#REF!</f>
        <v>#REF!</v>
      </c>
      <c r="BE426" s="2" t="e">
        <f>BD426*#REF!</f>
        <v>#REF!</v>
      </c>
    </row>
    <row r="427" spans="52:57" x14ac:dyDescent="0.2">
      <c r="AZ427" s="2" t="e">
        <f>AY427*#REF!</f>
        <v>#REF!</v>
      </c>
      <c r="BB427" s="2" t="e">
        <f>BA427*#REF!</f>
        <v>#REF!</v>
      </c>
      <c r="BD427" s="2" t="e">
        <f>BC427*#REF!</f>
        <v>#REF!</v>
      </c>
      <c r="BE427" s="2" t="e">
        <f>BD427*#REF!</f>
        <v>#REF!</v>
      </c>
    </row>
    <row r="428" spans="52:57" x14ac:dyDescent="0.2">
      <c r="AZ428" s="2" t="e">
        <f>AY428*#REF!</f>
        <v>#REF!</v>
      </c>
      <c r="BB428" s="2" t="e">
        <f>BA428*#REF!</f>
        <v>#REF!</v>
      </c>
      <c r="BD428" s="2" t="e">
        <f>BC428*#REF!</f>
        <v>#REF!</v>
      </c>
      <c r="BE428" s="2" t="e">
        <f>BD428*#REF!</f>
        <v>#REF!</v>
      </c>
    </row>
    <row r="429" spans="52:57" x14ac:dyDescent="0.2">
      <c r="AZ429" s="2" t="e">
        <f>AY429*#REF!</f>
        <v>#REF!</v>
      </c>
      <c r="BB429" s="2" t="e">
        <f>BA429*#REF!</f>
        <v>#REF!</v>
      </c>
      <c r="BD429" s="2" t="e">
        <f>BC429*#REF!</f>
        <v>#REF!</v>
      </c>
      <c r="BE429" s="2" t="e">
        <f>BD429*#REF!</f>
        <v>#REF!</v>
      </c>
    </row>
    <row r="430" spans="52:57" x14ac:dyDescent="0.2">
      <c r="AZ430" s="2" t="e">
        <f>AY430*#REF!</f>
        <v>#REF!</v>
      </c>
      <c r="BB430" s="2" t="e">
        <f>BA430*#REF!</f>
        <v>#REF!</v>
      </c>
      <c r="BD430" s="2" t="e">
        <f>BC430*#REF!</f>
        <v>#REF!</v>
      </c>
      <c r="BE430" s="2" t="e">
        <f>BD430*#REF!</f>
        <v>#REF!</v>
      </c>
    </row>
    <row r="431" spans="52:57" x14ac:dyDescent="0.2">
      <c r="AZ431" s="2" t="e">
        <f>AY431*#REF!</f>
        <v>#REF!</v>
      </c>
      <c r="BB431" s="2" t="e">
        <f>BA431*#REF!</f>
        <v>#REF!</v>
      </c>
      <c r="BD431" s="2" t="e">
        <f>BC431*#REF!</f>
        <v>#REF!</v>
      </c>
      <c r="BE431" s="2" t="e">
        <f>BD431*#REF!</f>
        <v>#REF!</v>
      </c>
    </row>
    <row r="432" spans="52:57" x14ac:dyDescent="0.2">
      <c r="AZ432" s="2" t="e">
        <f>AY432*#REF!</f>
        <v>#REF!</v>
      </c>
      <c r="BB432" s="2" t="e">
        <f>BA432*#REF!</f>
        <v>#REF!</v>
      </c>
      <c r="BD432" s="2" t="e">
        <f>BC432*#REF!</f>
        <v>#REF!</v>
      </c>
      <c r="BE432" s="2" t="e">
        <f>BD432*#REF!</f>
        <v>#REF!</v>
      </c>
    </row>
    <row r="433" spans="52:57" x14ac:dyDescent="0.2">
      <c r="AZ433" s="2" t="e">
        <f>AY433*#REF!</f>
        <v>#REF!</v>
      </c>
      <c r="BB433" s="2" t="e">
        <f>BA433*#REF!</f>
        <v>#REF!</v>
      </c>
      <c r="BD433" s="2" t="e">
        <f>BC433*#REF!</f>
        <v>#REF!</v>
      </c>
      <c r="BE433" s="2" t="e">
        <f>BD433*#REF!</f>
        <v>#REF!</v>
      </c>
    </row>
    <row r="434" spans="52:57" x14ac:dyDescent="0.2">
      <c r="AZ434" s="2" t="e">
        <f>AY434*#REF!</f>
        <v>#REF!</v>
      </c>
      <c r="BB434" s="2" t="e">
        <f>BA434*#REF!</f>
        <v>#REF!</v>
      </c>
      <c r="BD434" s="2" t="e">
        <f>BC434*#REF!</f>
        <v>#REF!</v>
      </c>
      <c r="BE434" s="2" t="e">
        <f>BD434*#REF!</f>
        <v>#REF!</v>
      </c>
    </row>
    <row r="435" spans="52:57" x14ac:dyDescent="0.2">
      <c r="AZ435" s="2" t="e">
        <f>AY435*#REF!</f>
        <v>#REF!</v>
      </c>
      <c r="BB435" s="2" t="e">
        <f>BA435*#REF!</f>
        <v>#REF!</v>
      </c>
      <c r="BD435" s="2" t="e">
        <f>BC435*#REF!</f>
        <v>#REF!</v>
      </c>
      <c r="BE435" s="2" t="e">
        <f>BD435*#REF!</f>
        <v>#REF!</v>
      </c>
    </row>
    <row r="436" spans="52:57" x14ac:dyDescent="0.2">
      <c r="AZ436" s="2" t="e">
        <f>AY436*#REF!</f>
        <v>#REF!</v>
      </c>
      <c r="BB436" s="2" t="e">
        <f>BA436*#REF!</f>
        <v>#REF!</v>
      </c>
      <c r="BD436" s="2" t="e">
        <f>BC436*#REF!</f>
        <v>#REF!</v>
      </c>
      <c r="BE436" s="2" t="e">
        <f>BD436*#REF!</f>
        <v>#REF!</v>
      </c>
    </row>
    <row r="437" spans="52:57" x14ac:dyDescent="0.2">
      <c r="AZ437" s="2" t="e">
        <f>AY437*#REF!</f>
        <v>#REF!</v>
      </c>
      <c r="BB437" s="2" t="e">
        <f>BA437*#REF!</f>
        <v>#REF!</v>
      </c>
      <c r="BD437" s="2" t="e">
        <f>BC437*#REF!</f>
        <v>#REF!</v>
      </c>
      <c r="BE437" s="2" t="e">
        <f>BD437*#REF!</f>
        <v>#REF!</v>
      </c>
    </row>
    <row r="438" spans="52:57" x14ac:dyDescent="0.2">
      <c r="AZ438" s="2" t="e">
        <f>AY438*#REF!</f>
        <v>#REF!</v>
      </c>
      <c r="BB438" s="2" t="e">
        <f>BA438*#REF!</f>
        <v>#REF!</v>
      </c>
      <c r="BD438" s="2" t="e">
        <f>BC438*#REF!</f>
        <v>#REF!</v>
      </c>
      <c r="BE438" s="2" t="e">
        <f>BD438*#REF!</f>
        <v>#REF!</v>
      </c>
    </row>
    <row r="439" spans="52:57" x14ac:dyDescent="0.2">
      <c r="AZ439" s="2" t="e">
        <f>AY439*#REF!</f>
        <v>#REF!</v>
      </c>
      <c r="BB439" s="2" t="e">
        <f>BA439*#REF!</f>
        <v>#REF!</v>
      </c>
      <c r="BD439" s="2" t="e">
        <f>BC439*#REF!</f>
        <v>#REF!</v>
      </c>
      <c r="BE439" s="2" t="e">
        <f>BD439*#REF!</f>
        <v>#REF!</v>
      </c>
    </row>
    <row r="440" spans="52:57" x14ac:dyDescent="0.2">
      <c r="AZ440" s="2" t="e">
        <f>AY440*#REF!</f>
        <v>#REF!</v>
      </c>
      <c r="BB440" s="2" t="e">
        <f>BA440*#REF!</f>
        <v>#REF!</v>
      </c>
      <c r="BD440" s="2" t="e">
        <f>BC440*#REF!</f>
        <v>#REF!</v>
      </c>
      <c r="BE440" s="2" t="e">
        <f>BD440*#REF!</f>
        <v>#REF!</v>
      </c>
    </row>
    <row r="441" spans="52:57" x14ac:dyDescent="0.2">
      <c r="AZ441" s="2" t="e">
        <f>AY441*#REF!</f>
        <v>#REF!</v>
      </c>
      <c r="BB441" s="2" t="e">
        <f>BA441*#REF!</f>
        <v>#REF!</v>
      </c>
      <c r="BD441" s="2" t="e">
        <f>BC441*#REF!</f>
        <v>#REF!</v>
      </c>
      <c r="BE441" s="2" t="e">
        <f>BD441*#REF!</f>
        <v>#REF!</v>
      </c>
    </row>
    <row r="442" spans="52:57" x14ac:dyDescent="0.2">
      <c r="AZ442" s="2" t="e">
        <f>AY442*#REF!</f>
        <v>#REF!</v>
      </c>
      <c r="BB442" s="2" t="e">
        <f>BA442*#REF!</f>
        <v>#REF!</v>
      </c>
      <c r="BD442" s="2" t="e">
        <f>BC442*#REF!</f>
        <v>#REF!</v>
      </c>
      <c r="BE442" s="2" t="e">
        <f>BD442*#REF!</f>
        <v>#REF!</v>
      </c>
    </row>
    <row r="443" spans="52:57" x14ac:dyDescent="0.2">
      <c r="AZ443" s="2" t="e">
        <f>AY443*#REF!</f>
        <v>#REF!</v>
      </c>
      <c r="BB443" s="2" t="e">
        <f>BA443*#REF!</f>
        <v>#REF!</v>
      </c>
      <c r="BD443" s="2" t="e">
        <f>BC443*#REF!</f>
        <v>#REF!</v>
      </c>
      <c r="BE443" s="2" t="e">
        <f>BD443*#REF!</f>
        <v>#REF!</v>
      </c>
    </row>
    <row r="444" spans="52:57" x14ac:dyDescent="0.2">
      <c r="AZ444" s="2" t="e">
        <f>AY444*#REF!</f>
        <v>#REF!</v>
      </c>
      <c r="BB444" s="2" t="e">
        <f>BA444*#REF!</f>
        <v>#REF!</v>
      </c>
      <c r="BD444" s="2" t="e">
        <f>BC444*#REF!</f>
        <v>#REF!</v>
      </c>
      <c r="BE444" s="2" t="e">
        <f>BD444*#REF!</f>
        <v>#REF!</v>
      </c>
    </row>
    <row r="445" spans="52:57" x14ac:dyDescent="0.2">
      <c r="AZ445" s="2" t="e">
        <f>AY445*#REF!</f>
        <v>#REF!</v>
      </c>
      <c r="BB445" s="2" t="e">
        <f>BA445*#REF!</f>
        <v>#REF!</v>
      </c>
      <c r="BD445" s="2" t="e">
        <f>BC445*#REF!</f>
        <v>#REF!</v>
      </c>
      <c r="BE445" s="2" t="e">
        <f>BD445*#REF!</f>
        <v>#REF!</v>
      </c>
    </row>
    <row r="446" spans="52:57" x14ac:dyDescent="0.2">
      <c r="AZ446" s="2" t="e">
        <f>AY446*#REF!</f>
        <v>#REF!</v>
      </c>
      <c r="BB446" s="2" t="e">
        <f>BA446*#REF!</f>
        <v>#REF!</v>
      </c>
      <c r="BD446" s="2" t="e">
        <f>BC446*#REF!</f>
        <v>#REF!</v>
      </c>
      <c r="BE446" s="2" t="e">
        <f>BD446*#REF!</f>
        <v>#REF!</v>
      </c>
    </row>
    <row r="447" spans="52:57" x14ac:dyDescent="0.2">
      <c r="AZ447" s="2" t="e">
        <f>AY447*#REF!</f>
        <v>#REF!</v>
      </c>
      <c r="BB447" s="2" t="e">
        <f>BA447*#REF!</f>
        <v>#REF!</v>
      </c>
      <c r="BD447" s="2" t="e">
        <f>BC447*#REF!</f>
        <v>#REF!</v>
      </c>
      <c r="BE447" s="2" t="e">
        <f>BD447*#REF!</f>
        <v>#REF!</v>
      </c>
    </row>
    <row r="448" spans="52:57" x14ac:dyDescent="0.2">
      <c r="AZ448" s="2" t="e">
        <f>AY448*#REF!</f>
        <v>#REF!</v>
      </c>
      <c r="BB448" s="2" t="e">
        <f>BA448*#REF!</f>
        <v>#REF!</v>
      </c>
      <c r="BD448" s="2" t="e">
        <f>BC448*#REF!</f>
        <v>#REF!</v>
      </c>
      <c r="BE448" s="2" t="e">
        <f>BD448*#REF!</f>
        <v>#REF!</v>
      </c>
    </row>
    <row r="449" spans="52:57" x14ac:dyDescent="0.2">
      <c r="AZ449" s="2" t="e">
        <f>AY449*#REF!</f>
        <v>#REF!</v>
      </c>
      <c r="BB449" s="2" t="e">
        <f>BA449*#REF!</f>
        <v>#REF!</v>
      </c>
      <c r="BD449" s="2" t="e">
        <f>BC449*#REF!</f>
        <v>#REF!</v>
      </c>
      <c r="BE449" s="2" t="e">
        <f>BD449*#REF!</f>
        <v>#REF!</v>
      </c>
    </row>
    <row r="450" spans="52:57" x14ac:dyDescent="0.2">
      <c r="AZ450" s="2" t="e">
        <f>AY450*#REF!</f>
        <v>#REF!</v>
      </c>
      <c r="BB450" s="2" t="e">
        <f>BA450*#REF!</f>
        <v>#REF!</v>
      </c>
      <c r="BD450" s="2" t="e">
        <f>BC450*#REF!</f>
        <v>#REF!</v>
      </c>
      <c r="BE450" s="2" t="e">
        <f>BD450*#REF!</f>
        <v>#REF!</v>
      </c>
    </row>
    <row r="451" spans="52:57" x14ac:dyDescent="0.2">
      <c r="AZ451" s="2" t="e">
        <f>AY451*#REF!</f>
        <v>#REF!</v>
      </c>
      <c r="BB451" s="2" t="e">
        <f>BA451*#REF!</f>
        <v>#REF!</v>
      </c>
      <c r="BD451" s="2" t="e">
        <f>BC451*#REF!</f>
        <v>#REF!</v>
      </c>
      <c r="BE451" s="2" t="e">
        <f>BD451*#REF!</f>
        <v>#REF!</v>
      </c>
    </row>
    <row r="452" spans="52:57" x14ac:dyDescent="0.2">
      <c r="AZ452" s="2" t="e">
        <f>AY452*#REF!</f>
        <v>#REF!</v>
      </c>
      <c r="BB452" s="2" t="e">
        <f>BA452*#REF!</f>
        <v>#REF!</v>
      </c>
      <c r="BD452" s="2" t="e">
        <f>BC452*#REF!</f>
        <v>#REF!</v>
      </c>
      <c r="BE452" s="2" t="e">
        <f>BD452*#REF!</f>
        <v>#REF!</v>
      </c>
    </row>
    <row r="453" spans="52:57" x14ac:dyDescent="0.2">
      <c r="AZ453" s="2" t="e">
        <f>AY453*#REF!</f>
        <v>#REF!</v>
      </c>
      <c r="BB453" s="2" t="e">
        <f>BA453*#REF!</f>
        <v>#REF!</v>
      </c>
      <c r="BD453" s="2" t="e">
        <f>BC453*#REF!</f>
        <v>#REF!</v>
      </c>
      <c r="BE453" s="2" t="e">
        <f>BD453*#REF!</f>
        <v>#REF!</v>
      </c>
    </row>
    <row r="454" spans="52:57" x14ac:dyDescent="0.2">
      <c r="AZ454" s="2" t="e">
        <f>AY454*#REF!</f>
        <v>#REF!</v>
      </c>
      <c r="BB454" s="2" t="e">
        <f>BA454*#REF!</f>
        <v>#REF!</v>
      </c>
      <c r="BD454" s="2" t="e">
        <f>BC454*#REF!</f>
        <v>#REF!</v>
      </c>
      <c r="BE454" s="2" t="e">
        <f>BD454*#REF!</f>
        <v>#REF!</v>
      </c>
    </row>
    <row r="455" spans="52:57" x14ac:dyDescent="0.2">
      <c r="AZ455" s="2" t="e">
        <f>AY455*#REF!</f>
        <v>#REF!</v>
      </c>
      <c r="BB455" s="2" t="e">
        <f>BA455*#REF!</f>
        <v>#REF!</v>
      </c>
      <c r="BD455" s="2" t="e">
        <f>BC455*#REF!</f>
        <v>#REF!</v>
      </c>
      <c r="BE455" s="2" t="e">
        <f>BD455*#REF!</f>
        <v>#REF!</v>
      </c>
    </row>
    <row r="456" spans="52:57" x14ac:dyDescent="0.2">
      <c r="AZ456" s="2" t="e">
        <f>AY456*#REF!</f>
        <v>#REF!</v>
      </c>
      <c r="BB456" s="2" t="e">
        <f>BA456*#REF!</f>
        <v>#REF!</v>
      </c>
      <c r="BD456" s="2" t="e">
        <f>BC456*#REF!</f>
        <v>#REF!</v>
      </c>
      <c r="BE456" s="2" t="e">
        <f>BD456*#REF!</f>
        <v>#REF!</v>
      </c>
    </row>
    <row r="457" spans="52:57" x14ac:dyDescent="0.2">
      <c r="AZ457" s="2" t="e">
        <f>AY457*#REF!</f>
        <v>#REF!</v>
      </c>
      <c r="BB457" s="2" t="e">
        <f>BA457*#REF!</f>
        <v>#REF!</v>
      </c>
      <c r="BD457" s="2" t="e">
        <f>BC457*#REF!</f>
        <v>#REF!</v>
      </c>
      <c r="BE457" s="2" t="e">
        <f>BD457*#REF!</f>
        <v>#REF!</v>
      </c>
    </row>
    <row r="458" spans="52:57" x14ac:dyDescent="0.2">
      <c r="AZ458" s="2" t="e">
        <f>AY458*#REF!</f>
        <v>#REF!</v>
      </c>
      <c r="BB458" s="2" t="e">
        <f>BA458*#REF!</f>
        <v>#REF!</v>
      </c>
      <c r="BD458" s="2" t="e">
        <f>BC458*#REF!</f>
        <v>#REF!</v>
      </c>
      <c r="BE458" s="2" t="e">
        <f>BD458*#REF!</f>
        <v>#REF!</v>
      </c>
    </row>
    <row r="459" spans="52:57" x14ac:dyDescent="0.2">
      <c r="AZ459" s="2" t="e">
        <f>AY459*#REF!</f>
        <v>#REF!</v>
      </c>
      <c r="BB459" s="2" t="e">
        <f>BA459*#REF!</f>
        <v>#REF!</v>
      </c>
      <c r="BD459" s="2" t="e">
        <f>BC459*#REF!</f>
        <v>#REF!</v>
      </c>
      <c r="BE459" s="2" t="e">
        <f>BD459*#REF!</f>
        <v>#REF!</v>
      </c>
    </row>
    <row r="460" spans="52:57" x14ac:dyDescent="0.2">
      <c r="AZ460" s="2" t="e">
        <f>AY460*#REF!</f>
        <v>#REF!</v>
      </c>
      <c r="BB460" s="2" t="e">
        <f>BA460*#REF!</f>
        <v>#REF!</v>
      </c>
      <c r="BD460" s="2" t="e">
        <f>BC460*#REF!</f>
        <v>#REF!</v>
      </c>
      <c r="BE460" s="2" t="e">
        <f>BD460*#REF!</f>
        <v>#REF!</v>
      </c>
    </row>
    <row r="461" spans="52:57" x14ac:dyDescent="0.2">
      <c r="AZ461" s="2" t="e">
        <f>AY461*#REF!</f>
        <v>#REF!</v>
      </c>
      <c r="BB461" s="2" t="e">
        <f>BA461*#REF!</f>
        <v>#REF!</v>
      </c>
      <c r="BD461" s="2" t="e">
        <f>BC461*#REF!</f>
        <v>#REF!</v>
      </c>
      <c r="BE461" s="2" t="e">
        <f>BD461*#REF!</f>
        <v>#REF!</v>
      </c>
    </row>
    <row r="462" spans="52:57" x14ac:dyDescent="0.2">
      <c r="AZ462" s="2" t="e">
        <f>AY462*#REF!</f>
        <v>#REF!</v>
      </c>
      <c r="BB462" s="2" t="e">
        <f>BA462*#REF!</f>
        <v>#REF!</v>
      </c>
      <c r="BD462" s="2" t="e">
        <f>BC462*#REF!</f>
        <v>#REF!</v>
      </c>
      <c r="BE462" s="2" t="e">
        <f>BD462*#REF!</f>
        <v>#REF!</v>
      </c>
    </row>
    <row r="463" spans="52:57" x14ac:dyDescent="0.2">
      <c r="AZ463" s="2" t="e">
        <f>AY463*#REF!</f>
        <v>#REF!</v>
      </c>
      <c r="BB463" s="2" t="e">
        <f>BA463*#REF!</f>
        <v>#REF!</v>
      </c>
      <c r="BD463" s="2" t="e">
        <f>BC463*#REF!</f>
        <v>#REF!</v>
      </c>
      <c r="BE463" s="2" t="e">
        <f>BD463*#REF!</f>
        <v>#REF!</v>
      </c>
    </row>
    <row r="464" spans="52:57" x14ac:dyDescent="0.2">
      <c r="AZ464" s="2" t="e">
        <f>AY464*#REF!</f>
        <v>#REF!</v>
      </c>
      <c r="BB464" s="2" t="e">
        <f>BA464*#REF!</f>
        <v>#REF!</v>
      </c>
      <c r="BD464" s="2" t="e">
        <f>BC464*#REF!</f>
        <v>#REF!</v>
      </c>
      <c r="BE464" s="2" t="e">
        <f>BD464*#REF!</f>
        <v>#REF!</v>
      </c>
    </row>
    <row r="465" spans="52:57" x14ac:dyDescent="0.2">
      <c r="AZ465" s="2" t="e">
        <f>AY465*#REF!</f>
        <v>#REF!</v>
      </c>
      <c r="BB465" s="2" t="e">
        <f>BA465*#REF!</f>
        <v>#REF!</v>
      </c>
      <c r="BD465" s="2" t="e">
        <f>BC465*#REF!</f>
        <v>#REF!</v>
      </c>
      <c r="BE465" s="2" t="e">
        <f>BD465*#REF!</f>
        <v>#REF!</v>
      </c>
    </row>
    <row r="466" spans="52:57" x14ac:dyDescent="0.2">
      <c r="AZ466" s="2" t="e">
        <f>AY466*#REF!</f>
        <v>#REF!</v>
      </c>
      <c r="BB466" s="2" t="e">
        <f>BA466*#REF!</f>
        <v>#REF!</v>
      </c>
      <c r="BD466" s="2" t="e">
        <f>BC466*#REF!</f>
        <v>#REF!</v>
      </c>
      <c r="BE466" s="2" t="e">
        <f>BD466*#REF!</f>
        <v>#REF!</v>
      </c>
    </row>
    <row r="467" spans="52:57" x14ac:dyDescent="0.2">
      <c r="AZ467" s="2" t="e">
        <f>AY467*#REF!</f>
        <v>#REF!</v>
      </c>
      <c r="BB467" s="2" t="e">
        <f>BA467*#REF!</f>
        <v>#REF!</v>
      </c>
      <c r="BD467" s="2" t="e">
        <f>BC467*#REF!</f>
        <v>#REF!</v>
      </c>
      <c r="BE467" s="2" t="e">
        <f>BD467*#REF!</f>
        <v>#REF!</v>
      </c>
    </row>
    <row r="468" spans="52:57" x14ac:dyDescent="0.2">
      <c r="AZ468" s="2" t="e">
        <f>AY468*#REF!</f>
        <v>#REF!</v>
      </c>
      <c r="BB468" s="2" t="e">
        <f>BA468*#REF!</f>
        <v>#REF!</v>
      </c>
      <c r="BD468" s="2" t="e">
        <f>BC468*#REF!</f>
        <v>#REF!</v>
      </c>
      <c r="BE468" s="2" t="e">
        <f>BD468*#REF!</f>
        <v>#REF!</v>
      </c>
    </row>
    <row r="469" spans="52:57" x14ac:dyDescent="0.2">
      <c r="AZ469" s="2" t="e">
        <f>AY469*#REF!</f>
        <v>#REF!</v>
      </c>
      <c r="BB469" s="2" t="e">
        <f>BA469*#REF!</f>
        <v>#REF!</v>
      </c>
      <c r="BD469" s="2" t="e">
        <f>BC469*#REF!</f>
        <v>#REF!</v>
      </c>
      <c r="BE469" s="2" t="e">
        <f>BD469*#REF!</f>
        <v>#REF!</v>
      </c>
    </row>
    <row r="470" spans="52:57" x14ac:dyDescent="0.2">
      <c r="AZ470" s="2" t="e">
        <f>AY470*#REF!</f>
        <v>#REF!</v>
      </c>
      <c r="BB470" s="2" t="e">
        <f>BA470*#REF!</f>
        <v>#REF!</v>
      </c>
      <c r="BD470" s="2" t="e">
        <f>BC470*#REF!</f>
        <v>#REF!</v>
      </c>
      <c r="BE470" s="2" t="e">
        <f>BD470*#REF!</f>
        <v>#REF!</v>
      </c>
    </row>
    <row r="471" spans="52:57" x14ac:dyDescent="0.2">
      <c r="AZ471" s="2" t="e">
        <f>AY471*#REF!</f>
        <v>#REF!</v>
      </c>
      <c r="BB471" s="2" t="e">
        <f>BA471*#REF!</f>
        <v>#REF!</v>
      </c>
      <c r="BD471" s="2" t="e">
        <f>BC471*#REF!</f>
        <v>#REF!</v>
      </c>
      <c r="BE471" s="2" t="e">
        <f>BD471*#REF!</f>
        <v>#REF!</v>
      </c>
    </row>
    <row r="472" spans="52:57" x14ac:dyDescent="0.2">
      <c r="AZ472" s="2" t="e">
        <f>AY472*#REF!</f>
        <v>#REF!</v>
      </c>
      <c r="BB472" s="2" t="e">
        <f>BA472*#REF!</f>
        <v>#REF!</v>
      </c>
      <c r="BD472" s="2" t="e">
        <f>BC472*#REF!</f>
        <v>#REF!</v>
      </c>
      <c r="BE472" s="2" t="e">
        <f>BD472*#REF!</f>
        <v>#REF!</v>
      </c>
    </row>
    <row r="473" spans="52:57" x14ac:dyDescent="0.2">
      <c r="AZ473" s="2" t="e">
        <f>AY473*#REF!</f>
        <v>#REF!</v>
      </c>
      <c r="BB473" s="2" t="e">
        <f>BA473*#REF!</f>
        <v>#REF!</v>
      </c>
      <c r="BD473" s="2" t="e">
        <f>BC473*#REF!</f>
        <v>#REF!</v>
      </c>
      <c r="BE473" s="2" t="e">
        <f>BD473*#REF!</f>
        <v>#REF!</v>
      </c>
    </row>
    <row r="474" spans="52:57" x14ac:dyDescent="0.2">
      <c r="AZ474" s="2" t="e">
        <f>AY474*#REF!</f>
        <v>#REF!</v>
      </c>
      <c r="BB474" s="2" t="e">
        <f>BA474*#REF!</f>
        <v>#REF!</v>
      </c>
      <c r="BD474" s="2" t="e">
        <f>BC474*#REF!</f>
        <v>#REF!</v>
      </c>
      <c r="BE474" s="2" t="e">
        <f>BD474*#REF!</f>
        <v>#REF!</v>
      </c>
    </row>
    <row r="475" spans="52:57" x14ac:dyDescent="0.2">
      <c r="AZ475" s="2" t="e">
        <f>AY475*#REF!</f>
        <v>#REF!</v>
      </c>
      <c r="BB475" s="2" t="e">
        <f>BA475*#REF!</f>
        <v>#REF!</v>
      </c>
      <c r="BD475" s="2" t="e">
        <f>BC475*#REF!</f>
        <v>#REF!</v>
      </c>
      <c r="BE475" s="2" t="e">
        <f>BD475*#REF!</f>
        <v>#REF!</v>
      </c>
    </row>
    <row r="476" spans="52:57" x14ac:dyDescent="0.2">
      <c r="AZ476" s="2" t="e">
        <f>AY476*#REF!</f>
        <v>#REF!</v>
      </c>
      <c r="BB476" s="2" t="e">
        <f>BA476*#REF!</f>
        <v>#REF!</v>
      </c>
      <c r="BD476" s="2" t="e">
        <f>BC476*#REF!</f>
        <v>#REF!</v>
      </c>
      <c r="BE476" s="2" t="e">
        <f>BD476*#REF!</f>
        <v>#REF!</v>
      </c>
    </row>
    <row r="477" spans="52:57" x14ac:dyDescent="0.2">
      <c r="AZ477" s="2" t="e">
        <f>AY477*#REF!</f>
        <v>#REF!</v>
      </c>
      <c r="BB477" s="2" t="e">
        <f>BA477*#REF!</f>
        <v>#REF!</v>
      </c>
      <c r="BD477" s="2" t="e">
        <f>BC477*#REF!</f>
        <v>#REF!</v>
      </c>
      <c r="BE477" s="2" t="e">
        <f>BD477*#REF!</f>
        <v>#REF!</v>
      </c>
    </row>
    <row r="478" spans="52:57" x14ac:dyDescent="0.2">
      <c r="AZ478" s="2" t="e">
        <f>AY478*#REF!</f>
        <v>#REF!</v>
      </c>
      <c r="BB478" s="2" t="e">
        <f>BA478*#REF!</f>
        <v>#REF!</v>
      </c>
      <c r="BD478" s="2" t="e">
        <f>BC478*#REF!</f>
        <v>#REF!</v>
      </c>
      <c r="BE478" s="2" t="e">
        <f>BD478*#REF!</f>
        <v>#REF!</v>
      </c>
    </row>
    <row r="479" spans="52:57" x14ac:dyDescent="0.2">
      <c r="AZ479" s="2" t="e">
        <f>AY479*#REF!</f>
        <v>#REF!</v>
      </c>
      <c r="BB479" s="2" t="e">
        <f>BA479*#REF!</f>
        <v>#REF!</v>
      </c>
      <c r="BD479" s="2" t="e">
        <f>BC479*#REF!</f>
        <v>#REF!</v>
      </c>
      <c r="BE479" s="2" t="e">
        <f>BD479*#REF!</f>
        <v>#REF!</v>
      </c>
    </row>
    <row r="480" spans="52:57" x14ac:dyDescent="0.2">
      <c r="AZ480" s="2" t="e">
        <f>AY480*#REF!</f>
        <v>#REF!</v>
      </c>
      <c r="BB480" s="2" t="e">
        <f>BA480*#REF!</f>
        <v>#REF!</v>
      </c>
      <c r="BD480" s="2" t="e">
        <f>BC480*#REF!</f>
        <v>#REF!</v>
      </c>
      <c r="BE480" s="2" t="e">
        <f>BD480*#REF!</f>
        <v>#REF!</v>
      </c>
    </row>
    <row r="481" spans="52:57" x14ac:dyDescent="0.2">
      <c r="AZ481" s="2" t="e">
        <f>AY481*#REF!</f>
        <v>#REF!</v>
      </c>
      <c r="BB481" s="2" t="e">
        <f>BA481*#REF!</f>
        <v>#REF!</v>
      </c>
      <c r="BD481" s="2" t="e">
        <f>BC481*#REF!</f>
        <v>#REF!</v>
      </c>
      <c r="BE481" s="2" t="e">
        <f>BD481*#REF!</f>
        <v>#REF!</v>
      </c>
    </row>
    <row r="482" spans="52:57" x14ac:dyDescent="0.2">
      <c r="AZ482" s="2" t="e">
        <f>AY482*#REF!</f>
        <v>#REF!</v>
      </c>
      <c r="BB482" s="2" t="e">
        <f>BA482*#REF!</f>
        <v>#REF!</v>
      </c>
      <c r="BD482" s="2" t="e">
        <f>BC482*#REF!</f>
        <v>#REF!</v>
      </c>
      <c r="BE482" s="2" t="e">
        <f>BD482*#REF!</f>
        <v>#REF!</v>
      </c>
    </row>
    <row r="483" spans="52:57" x14ac:dyDescent="0.2">
      <c r="AZ483" s="2" t="e">
        <f>AY483*#REF!</f>
        <v>#REF!</v>
      </c>
      <c r="BB483" s="2" t="e">
        <f>BA483*#REF!</f>
        <v>#REF!</v>
      </c>
      <c r="BD483" s="2" t="e">
        <f>BC483*#REF!</f>
        <v>#REF!</v>
      </c>
      <c r="BE483" s="2" t="e">
        <f>BD483*#REF!</f>
        <v>#REF!</v>
      </c>
    </row>
    <row r="484" spans="52:57" x14ac:dyDescent="0.2">
      <c r="AZ484" s="2" t="e">
        <f>AY484*#REF!</f>
        <v>#REF!</v>
      </c>
      <c r="BB484" s="2" t="e">
        <f>BA484*#REF!</f>
        <v>#REF!</v>
      </c>
      <c r="BD484" s="2" t="e">
        <f>BC484*#REF!</f>
        <v>#REF!</v>
      </c>
      <c r="BE484" s="2" t="e">
        <f>BD484*#REF!</f>
        <v>#REF!</v>
      </c>
    </row>
    <row r="485" spans="52:57" x14ac:dyDescent="0.2">
      <c r="AZ485" s="2" t="e">
        <f>AY485*#REF!</f>
        <v>#REF!</v>
      </c>
      <c r="BB485" s="2" t="e">
        <f>BA485*#REF!</f>
        <v>#REF!</v>
      </c>
      <c r="BD485" s="2" t="e">
        <f>BC485*#REF!</f>
        <v>#REF!</v>
      </c>
      <c r="BE485" s="2" t="e">
        <f>BD485*#REF!</f>
        <v>#REF!</v>
      </c>
    </row>
    <row r="486" spans="52:57" x14ac:dyDescent="0.2">
      <c r="AZ486" s="2" t="e">
        <f>AY486*#REF!</f>
        <v>#REF!</v>
      </c>
      <c r="BB486" s="2" t="e">
        <f>BA486*#REF!</f>
        <v>#REF!</v>
      </c>
      <c r="BD486" s="2" t="e">
        <f>BC486*#REF!</f>
        <v>#REF!</v>
      </c>
      <c r="BE486" s="2" t="e">
        <f>BD486*#REF!</f>
        <v>#REF!</v>
      </c>
    </row>
    <row r="487" spans="52:57" x14ac:dyDescent="0.2">
      <c r="AZ487" s="2" t="e">
        <f>AY487*#REF!</f>
        <v>#REF!</v>
      </c>
      <c r="BB487" s="2" t="e">
        <f>BA487*#REF!</f>
        <v>#REF!</v>
      </c>
      <c r="BD487" s="2" t="e">
        <f>BC487*#REF!</f>
        <v>#REF!</v>
      </c>
      <c r="BE487" s="2" t="e">
        <f>BD487*#REF!</f>
        <v>#REF!</v>
      </c>
    </row>
    <row r="488" spans="52:57" x14ac:dyDescent="0.2">
      <c r="AZ488" s="2" t="e">
        <f>AY488*#REF!</f>
        <v>#REF!</v>
      </c>
      <c r="BB488" s="2" t="e">
        <f>BA488*#REF!</f>
        <v>#REF!</v>
      </c>
      <c r="BD488" s="2" t="e">
        <f>BC488*#REF!</f>
        <v>#REF!</v>
      </c>
      <c r="BE488" s="2" t="e">
        <f>BD488*#REF!</f>
        <v>#REF!</v>
      </c>
    </row>
    <row r="489" spans="52:57" x14ac:dyDescent="0.2">
      <c r="AZ489" s="2" t="e">
        <f>AY489*#REF!</f>
        <v>#REF!</v>
      </c>
      <c r="BB489" s="2" t="e">
        <f>BA489*#REF!</f>
        <v>#REF!</v>
      </c>
      <c r="BD489" s="2" t="e">
        <f>BC489*#REF!</f>
        <v>#REF!</v>
      </c>
      <c r="BE489" s="2" t="e">
        <f>BD489*#REF!</f>
        <v>#REF!</v>
      </c>
    </row>
    <row r="490" spans="52:57" x14ac:dyDescent="0.2">
      <c r="AZ490" s="2" t="e">
        <f>AY490*#REF!</f>
        <v>#REF!</v>
      </c>
      <c r="BB490" s="2" t="e">
        <f>BA490*#REF!</f>
        <v>#REF!</v>
      </c>
      <c r="BD490" s="2" t="e">
        <f>BC490*#REF!</f>
        <v>#REF!</v>
      </c>
      <c r="BE490" s="2" t="e">
        <f>BD490*#REF!</f>
        <v>#REF!</v>
      </c>
    </row>
    <row r="491" spans="52:57" x14ac:dyDescent="0.2">
      <c r="AZ491" s="2" t="e">
        <f>AY491*#REF!</f>
        <v>#REF!</v>
      </c>
      <c r="BB491" s="2" t="e">
        <f>BA491*#REF!</f>
        <v>#REF!</v>
      </c>
      <c r="BD491" s="2" t="e">
        <f>BC491*#REF!</f>
        <v>#REF!</v>
      </c>
      <c r="BE491" s="2" t="e">
        <f>BD491*#REF!</f>
        <v>#REF!</v>
      </c>
    </row>
    <row r="492" spans="52:57" x14ac:dyDescent="0.2">
      <c r="AZ492" s="2" t="e">
        <f>AY492*#REF!</f>
        <v>#REF!</v>
      </c>
      <c r="BB492" s="2" t="e">
        <f>BA492*#REF!</f>
        <v>#REF!</v>
      </c>
      <c r="BD492" s="2" t="e">
        <f>BC492*#REF!</f>
        <v>#REF!</v>
      </c>
      <c r="BE492" s="2" t="e">
        <f>BD492*#REF!</f>
        <v>#REF!</v>
      </c>
    </row>
    <row r="493" spans="52:57" x14ac:dyDescent="0.2">
      <c r="AZ493" s="2" t="e">
        <f>AY493*#REF!</f>
        <v>#REF!</v>
      </c>
      <c r="BB493" s="2" t="e">
        <f>BA493*#REF!</f>
        <v>#REF!</v>
      </c>
      <c r="BD493" s="2" t="e">
        <f>BC493*#REF!</f>
        <v>#REF!</v>
      </c>
      <c r="BE493" s="2" t="e">
        <f>BD493*#REF!</f>
        <v>#REF!</v>
      </c>
    </row>
    <row r="494" spans="52:57" x14ac:dyDescent="0.2">
      <c r="AZ494" s="2" t="e">
        <f>AY494*#REF!</f>
        <v>#REF!</v>
      </c>
      <c r="BB494" s="2" t="e">
        <f>BA494*#REF!</f>
        <v>#REF!</v>
      </c>
      <c r="BD494" s="2" t="e">
        <f>BC494*#REF!</f>
        <v>#REF!</v>
      </c>
      <c r="BE494" s="2" t="e">
        <f>BD494*#REF!</f>
        <v>#REF!</v>
      </c>
    </row>
    <row r="495" spans="52:57" x14ac:dyDescent="0.2">
      <c r="AZ495" s="2" t="e">
        <f>AY495*#REF!</f>
        <v>#REF!</v>
      </c>
      <c r="BB495" s="2" t="e">
        <f>BA495*#REF!</f>
        <v>#REF!</v>
      </c>
      <c r="BD495" s="2" t="e">
        <f>BC495*#REF!</f>
        <v>#REF!</v>
      </c>
      <c r="BE495" s="2" t="e">
        <f>BD495*#REF!</f>
        <v>#REF!</v>
      </c>
    </row>
    <row r="496" spans="52:57" x14ac:dyDescent="0.2">
      <c r="AZ496" s="2" t="e">
        <f>AY496*#REF!</f>
        <v>#REF!</v>
      </c>
      <c r="BB496" s="2" t="e">
        <f>BA496*#REF!</f>
        <v>#REF!</v>
      </c>
      <c r="BD496" s="2" t="e">
        <f>BC496*#REF!</f>
        <v>#REF!</v>
      </c>
      <c r="BE496" s="2" t="e">
        <f>BD496*#REF!</f>
        <v>#REF!</v>
      </c>
    </row>
    <row r="497" spans="52:57" x14ac:dyDescent="0.2">
      <c r="AZ497" s="2" t="e">
        <f>AY497*#REF!</f>
        <v>#REF!</v>
      </c>
      <c r="BB497" s="2" t="e">
        <f>BA497*#REF!</f>
        <v>#REF!</v>
      </c>
      <c r="BD497" s="2" t="e">
        <f>BC497*#REF!</f>
        <v>#REF!</v>
      </c>
      <c r="BE497" s="2" t="e">
        <f>BD497*#REF!</f>
        <v>#REF!</v>
      </c>
    </row>
    <row r="498" spans="52:57" x14ac:dyDescent="0.2">
      <c r="AZ498" s="2" t="e">
        <f>AY498*#REF!</f>
        <v>#REF!</v>
      </c>
      <c r="BB498" s="2" t="e">
        <f>BA498*#REF!</f>
        <v>#REF!</v>
      </c>
      <c r="BD498" s="2" t="e">
        <f>BC498*#REF!</f>
        <v>#REF!</v>
      </c>
      <c r="BE498" s="2" t="e">
        <f>BD498*#REF!</f>
        <v>#REF!</v>
      </c>
    </row>
    <row r="499" spans="52:57" x14ac:dyDescent="0.2">
      <c r="AZ499" s="2" t="e">
        <f>AY499*#REF!</f>
        <v>#REF!</v>
      </c>
      <c r="BB499" s="2" t="e">
        <f>BA499*#REF!</f>
        <v>#REF!</v>
      </c>
      <c r="BD499" s="2" t="e">
        <f>BC499*#REF!</f>
        <v>#REF!</v>
      </c>
      <c r="BE499" s="2" t="e">
        <f>BD499*#REF!</f>
        <v>#REF!</v>
      </c>
    </row>
    <row r="500" spans="52:57" x14ac:dyDescent="0.2">
      <c r="AZ500" s="2" t="e">
        <f>AY500*#REF!</f>
        <v>#REF!</v>
      </c>
      <c r="BB500" s="2" t="e">
        <f>BA500*#REF!</f>
        <v>#REF!</v>
      </c>
      <c r="BD500" s="2" t="e">
        <f>BC500*#REF!</f>
        <v>#REF!</v>
      </c>
      <c r="BE500" s="2" t="e">
        <f>BD500*#REF!</f>
        <v>#REF!</v>
      </c>
    </row>
    <row r="501" spans="52:57" x14ac:dyDescent="0.2">
      <c r="AZ501" s="2" t="e">
        <f>AY501*#REF!</f>
        <v>#REF!</v>
      </c>
      <c r="BB501" s="2" t="e">
        <f>BA501*#REF!</f>
        <v>#REF!</v>
      </c>
      <c r="BD501" s="2" t="e">
        <f>BC501*#REF!</f>
        <v>#REF!</v>
      </c>
      <c r="BE501" s="2" t="e">
        <f>BD501*#REF!</f>
        <v>#REF!</v>
      </c>
    </row>
    <row r="502" spans="52:57" x14ac:dyDescent="0.2">
      <c r="AZ502" s="2" t="e">
        <f>AY502*#REF!</f>
        <v>#REF!</v>
      </c>
      <c r="BB502" s="2" t="e">
        <f>BA502*#REF!</f>
        <v>#REF!</v>
      </c>
      <c r="BD502" s="2" t="e">
        <f>BC502*#REF!</f>
        <v>#REF!</v>
      </c>
      <c r="BE502" s="2" t="e">
        <f>BD502*#REF!</f>
        <v>#REF!</v>
      </c>
    </row>
    <row r="503" spans="52:57" x14ac:dyDescent="0.2">
      <c r="AZ503" s="2" t="e">
        <f>AY503*#REF!</f>
        <v>#REF!</v>
      </c>
      <c r="BB503" s="2" t="e">
        <f>BA503*#REF!</f>
        <v>#REF!</v>
      </c>
      <c r="BD503" s="2" t="e">
        <f>BC503*#REF!</f>
        <v>#REF!</v>
      </c>
      <c r="BE503" s="2" t="e">
        <f>BD503*#REF!</f>
        <v>#REF!</v>
      </c>
    </row>
    <row r="504" spans="52:57" x14ac:dyDescent="0.2">
      <c r="AZ504" s="2" t="e">
        <f>AY504*#REF!</f>
        <v>#REF!</v>
      </c>
      <c r="BB504" s="2" t="e">
        <f>BA504*#REF!</f>
        <v>#REF!</v>
      </c>
      <c r="BD504" s="2" t="e">
        <f>BC504*#REF!</f>
        <v>#REF!</v>
      </c>
      <c r="BE504" s="2" t="e">
        <f>BD504*#REF!</f>
        <v>#REF!</v>
      </c>
    </row>
    <row r="505" spans="52:57" x14ac:dyDescent="0.2">
      <c r="AZ505" s="2" t="e">
        <f>AY505*#REF!</f>
        <v>#REF!</v>
      </c>
      <c r="BB505" s="2" t="e">
        <f>BA505*#REF!</f>
        <v>#REF!</v>
      </c>
      <c r="BD505" s="2" t="e">
        <f>BC505*#REF!</f>
        <v>#REF!</v>
      </c>
      <c r="BE505" s="2" t="e">
        <f>BD505*#REF!</f>
        <v>#REF!</v>
      </c>
    </row>
    <row r="506" spans="52:57" x14ac:dyDescent="0.2">
      <c r="AZ506" s="2" t="e">
        <f>AY506*#REF!</f>
        <v>#REF!</v>
      </c>
      <c r="BB506" s="2" t="e">
        <f>BA506*#REF!</f>
        <v>#REF!</v>
      </c>
      <c r="BD506" s="2" t="e">
        <f>BC506*#REF!</f>
        <v>#REF!</v>
      </c>
      <c r="BE506" s="2" t="e">
        <f>BD506*#REF!</f>
        <v>#REF!</v>
      </c>
    </row>
    <row r="507" spans="52:57" x14ac:dyDescent="0.2">
      <c r="AZ507" s="2" t="e">
        <f>AY507*#REF!</f>
        <v>#REF!</v>
      </c>
      <c r="BB507" s="2" t="e">
        <f>BA507*#REF!</f>
        <v>#REF!</v>
      </c>
      <c r="BD507" s="2" t="e">
        <f>BC507*#REF!</f>
        <v>#REF!</v>
      </c>
      <c r="BE507" s="2" t="e">
        <f>BD507*#REF!</f>
        <v>#REF!</v>
      </c>
    </row>
    <row r="508" spans="52:57" x14ac:dyDescent="0.2">
      <c r="AZ508" s="2" t="e">
        <f>AY508*#REF!</f>
        <v>#REF!</v>
      </c>
      <c r="BB508" s="2" t="e">
        <f>BA508*#REF!</f>
        <v>#REF!</v>
      </c>
      <c r="BD508" s="2" t="e">
        <f>BC508*#REF!</f>
        <v>#REF!</v>
      </c>
      <c r="BE508" s="2" t="e">
        <f>BD508*#REF!</f>
        <v>#REF!</v>
      </c>
    </row>
    <row r="509" spans="52:57" x14ac:dyDescent="0.2">
      <c r="AZ509" s="2" t="e">
        <f>AY509*#REF!</f>
        <v>#REF!</v>
      </c>
      <c r="BB509" s="2" t="e">
        <f>BA509*#REF!</f>
        <v>#REF!</v>
      </c>
      <c r="BD509" s="2" t="e">
        <f>BC509*#REF!</f>
        <v>#REF!</v>
      </c>
      <c r="BE509" s="2" t="e">
        <f>BD509*#REF!</f>
        <v>#REF!</v>
      </c>
    </row>
    <row r="510" spans="52:57" x14ac:dyDescent="0.2">
      <c r="AZ510" s="2" t="e">
        <f>AY510*#REF!</f>
        <v>#REF!</v>
      </c>
      <c r="BB510" s="2" t="e">
        <f>BA510*#REF!</f>
        <v>#REF!</v>
      </c>
      <c r="BD510" s="2" t="e">
        <f>BC510*#REF!</f>
        <v>#REF!</v>
      </c>
      <c r="BE510" s="2" t="e">
        <f>BD510*#REF!</f>
        <v>#REF!</v>
      </c>
    </row>
    <row r="511" spans="52:57" x14ac:dyDescent="0.2">
      <c r="AZ511" s="2" t="e">
        <f>AY511*#REF!</f>
        <v>#REF!</v>
      </c>
      <c r="BB511" s="2" t="e">
        <f>BA511*#REF!</f>
        <v>#REF!</v>
      </c>
      <c r="BD511" s="2" t="e">
        <f>BC511*#REF!</f>
        <v>#REF!</v>
      </c>
      <c r="BE511" s="2" t="e">
        <f>BD511*#REF!</f>
        <v>#REF!</v>
      </c>
    </row>
    <row r="512" spans="52:57" x14ac:dyDescent="0.2">
      <c r="AZ512" s="2" t="e">
        <f>AY512*#REF!</f>
        <v>#REF!</v>
      </c>
      <c r="BB512" s="2" t="e">
        <f>BA512*#REF!</f>
        <v>#REF!</v>
      </c>
      <c r="BD512" s="2" t="e">
        <f>BC512*#REF!</f>
        <v>#REF!</v>
      </c>
      <c r="BE512" s="2" t="e">
        <f>BD512*#REF!</f>
        <v>#REF!</v>
      </c>
    </row>
    <row r="513" spans="52:57" x14ac:dyDescent="0.2">
      <c r="AZ513" s="2" t="e">
        <f>AY513*#REF!</f>
        <v>#REF!</v>
      </c>
      <c r="BB513" s="2" t="e">
        <f>BA513*#REF!</f>
        <v>#REF!</v>
      </c>
      <c r="BD513" s="2" t="e">
        <f>BC513*#REF!</f>
        <v>#REF!</v>
      </c>
      <c r="BE513" s="2" t="e">
        <f>BD513*#REF!</f>
        <v>#REF!</v>
      </c>
    </row>
    <row r="514" spans="52:57" x14ac:dyDescent="0.2">
      <c r="AZ514" s="2" t="e">
        <f>AY514*#REF!</f>
        <v>#REF!</v>
      </c>
      <c r="BB514" s="2" t="e">
        <f>BA514*#REF!</f>
        <v>#REF!</v>
      </c>
      <c r="BD514" s="2" t="e">
        <f>BC514*#REF!</f>
        <v>#REF!</v>
      </c>
      <c r="BE514" s="2" t="e">
        <f>BD514*#REF!</f>
        <v>#REF!</v>
      </c>
    </row>
    <row r="515" spans="52:57" x14ac:dyDescent="0.2">
      <c r="AZ515" s="2" t="e">
        <f>AY515*#REF!</f>
        <v>#REF!</v>
      </c>
      <c r="BB515" s="2" t="e">
        <f>BA515*#REF!</f>
        <v>#REF!</v>
      </c>
      <c r="BD515" s="2" t="e">
        <f>BC515*#REF!</f>
        <v>#REF!</v>
      </c>
      <c r="BE515" s="2" t="e">
        <f>BD515*#REF!</f>
        <v>#REF!</v>
      </c>
    </row>
    <row r="516" spans="52:57" x14ac:dyDescent="0.2">
      <c r="AZ516" s="2" t="e">
        <f>AY516*#REF!</f>
        <v>#REF!</v>
      </c>
      <c r="BB516" s="2" t="e">
        <f>BA516*#REF!</f>
        <v>#REF!</v>
      </c>
      <c r="BD516" s="2" t="e">
        <f>BC516*#REF!</f>
        <v>#REF!</v>
      </c>
      <c r="BE516" s="2" t="e">
        <f>BD516*#REF!</f>
        <v>#REF!</v>
      </c>
    </row>
    <row r="517" spans="52:57" x14ac:dyDescent="0.2">
      <c r="AZ517" s="2" t="e">
        <f>AY517*#REF!</f>
        <v>#REF!</v>
      </c>
      <c r="BB517" s="2" t="e">
        <f>BA517*#REF!</f>
        <v>#REF!</v>
      </c>
      <c r="BD517" s="2" t="e">
        <f>BC517*#REF!</f>
        <v>#REF!</v>
      </c>
      <c r="BE517" s="2" t="e">
        <f>BD517*#REF!</f>
        <v>#REF!</v>
      </c>
    </row>
    <row r="518" spans="52:57" x14ac:dyDescent="0.2">
      <c r="AZ518" s="2" t="e">
        <f>AY518*#REF!</f>
        <v>#REF!</v>
      </c>
      <c r="BB518" s="2" t="e">
        <f>BA518*#REF!</f>
        <v>#REF!</v>
      </c>
      <c r="BD518" s="2" t="e">
        <f>BC518*#REF!</f>
        <v>#REF!</v>
      </c>
      <c r="BE518" s="2" t="e">
        <f>BD518*#REF!</f>
        <v>#REF!</v>
      </c>
    </row>
    <row r="519" spans="52:57" x14ac:dyDescent="0.2">
      <c r="AZ519" s="2" t="e">
        <f>AY519*#REF!</f>
        <v>#REF!</v>
      </c>
      <c r="BB519" s="2" t="e">
        <f>BA519*#REF!</f>
        <v>#REF!</v>
      </c>
      <c r="BD519" s="2" t="e">
        <f>BC519*#REF!</f>
        <v>#REF!</v>
      </c>
      <c r="BE519" s="2" t="e">
        <f>BD519*#REF!</f>
        <v>#REF!</v>
      </c>
    </row>
    <row r="520" spans="52:57" x14ac:dyDescent="0.2">
      <c r="AZ520" s="2" t="e">
        <f>AY520*#REF!</f>
        <v>#REF!</v>
      </c>
      <c r="BB520" s="2" t="e">
        <f>BA520*#REF!</f>
        <v>#REF!</v>
      </c>
      <c r="BD520" s="2" t="e">
        <f>BC520*#REF!</f>
        <v>#REF!</v>
      </c>
      <c r="BE520" s="2" t="e">
        <f>BD520*#REF!</f>
        <v>#REF!</v>
      </c>
    </row>
    <row r="521" spans="52:57" x14ac:dyDescent="0.2">
      <c r="AZ521" s="2" t="e">
        <f>AY521*#REF!</f>
        <v>#REF!</v>
      </c>
      <c r="BB521" s="2" t="e">
        <f>BA521*#REF!</f>
        <v>#REF!</v>
      </c>
      <c r="BD521" s="2" t="e">
        <f>BC521*#REF!</f>
        <v>#REF!</v>
      </c>
      <c r="BE521" s="2" t="e">
        <f>BD521*#REF!</f>
        <v>#REF!</v>
      </c>
    </row>
    <row r="522" spans="52:57" x14ac:dyDescent="0.2">
      <c r="AZ522" s="2" t="e">
        <f>AY522*#REF!</f>
        <v>#REF!</v>
      </c>
      <c r="BB522" s="2" t="e">
        <f>BA522*#REF!</f>
        <v>#REF!</v>
      </c>
      <c r="BD522" s="2" t="e">
        <f>BC522*#REF!</f>
        <v>#REF!</v>
      </c>
      <c r="BE522" s="2" t="e">
        <f>BD522*#REF!</f>
        <v>#REF!</v>
      </c>
    </row>
    <row r="523" spans="52:57" x14ac:dyDescent="0.2">
      <c r="AZ523" s="2" t="e">
        <f>AY523*#REF!</f>
        <v>#REF!</v>
      </c>
      <c r="BB523" s="2" t="e">
        <f>BA523*#REF!</f>
        <v>#REF!</v>
      </c>
      <c r="BD523" s="2" t="e">
        <f>BC523*#REF!</f>
        <v>#REF!</v>
      </c>
      <c r="BE523" s="2" t="e">
        <f>BD523*#REF!</f>
        <v>#REF!</v>
      </c>
    </row>
    <row r="524" spans="52:57" x14ac:dyDescent="0.2">
      <c r="AZ524" s="2" t="e">
        <f>AY524*#REF!</f>
        <v>#REF!</v>
      </c>
      <c r="BB524" s="2" t="e">
        <f>BA524*#REF!</f>
        <v>#REF!</v>
      </c>
      <c r="BD524" s="2" t="e">
        <f>BC524*#REF!</f>
        <v>#REF!</v>
      </c>
      <c r="BE524" s="2" t="e">
        <f>BD524*#REF!</f>
        <v>#REF!</v>
      </c>
    </row>
    <row r="525" spans="52:57" x14ac:dyDescent="0.2">
      <c r="AZ525" s="2" t="e">
        <f>AY525*#REF!</f>
        <v>#REF!</v>
      </c>
      <c r="BB525" s="2" t="e">
        <f>BA525*#REF!</f>
        <v>#REF!</v>
      </c>
      <c r="BD525" s="2" t="e">
        <f>BC525*#REF!</f>
        <v>#REF!</v>
      </c>
      <c r="BE525" s="2" t="e">
        <f>BD525*#REF!</f>
        <v>#REF!</v>
      </c>
    </row>
    <row r="526" spans="52:57" x14ac:dyDescent="0.2">
      <c r="AZ526" s="2" t="e">
        <f>AY526*#REF!</f>
        <v>#REF!</v>
      </c>
      <c r="BB526" s="2" t="e">
        <f>BA526*#REF!</f>
        <v>#REF!</v>
      </c>
      <c r="BD526" s="2" t="e">
        <f>BC526*#REF!</f>
        <v>#REF!</v>
      </c>
      <c r="BE526" s="2" t="e">
        <f>BD526*#REF!</f>
        <v>#REF!</v>
      </c>
    </row>
    <row r="527" spans="52:57" x14ac:dyDescent="0.2">
      <c r="AZ527" s="2" t="e">
        <f>AY527*#REF!</f>
        <v>#REF!</v>
      </c>
      <c r="BB527" s="2" t="e">
        <f>BA527*#REF!</f>
        <v>#REF!</v>
      </c>
      <c r="BD527" s="2" t="e">
        <f>BC527*#REF!</f>
        <v>#REF!</v>
      </c>
      <c r="BE527" s="2" t="e">
        <f>BD527*#REF!</f>
        <v>#REF!</v>
      </c>
    </row>
    <row r="528" spans="52:57" x14ac:dyDescent="0.2">
      <c r="AZ528" s="2" t="e">
        <f>AY528*#REF!</f>
        <v>#REF!</v>
      </c>
      <c r="BB528" s="2" t="e">
        <f>BA528*#REF!</f>
        <v>#REF!</v>
      </c>
      <c r="BD528" s="2" t="e">
        <f>BC528*#REF!</f>
        <v>#REF!</v>
      </c>
      <c r="BE528" s="2" t="e">
        <f>BD528*#REF!</f>
        <v>#REF!</v>
      </c>
    </row>
    <row r="529" spans="52:57" x14ac:dyDescent="0.2">
      <c r="AZ529" s="2" t="e">
        <f>AY529*#REF!</f>
        <v>#REF!</v>
      </c>
      <c r="BB529" s="2" t="e">
        <f>BA529*#REF!</f>
        <v>#REF!</v>
      </c>
      <c r="BD529" s="2" t="e">
        <f>BC529*#REF!</f>
        <v>#REF!</v>
      </c>
      <c r="BE529" s="2" t="e">
        <f>BD529*#REF!</f>
        <v>#REF!</v>
      </c>
    </row>
    <row r="530" spans="52:57" x14ac:dyDescent="0.2">
      <c r="AZ530" s="2" t="e">
        <f>AY530*#REF!</f>
        <v>#REF!</v>
      </c>
      <c r="BB530" s="2" t="e">
        <f>BA530*#REF!</f>
        <v>#REF!</v>
      </c>
      <c r="BD530" s="2" t="e">
        <f>BC530*#REF!</f>
        <v>#REF!</v>
      </c>
      <c r="BE530" s="2" t="e">
        <f>BD530*#REF!</f>
        <v>#REF!</v>
      </c>
    </row>
    <row r="531" spans="52:57" x14ac:dyDescent="0.2">
      <c r="AZ531" s="2" t="e">
        <f>AY531*#REF!</f>
        <v>#REF!</v>
      </c>
      <c r="BB531" s="2" t="e">
        <f>BA531*#REF!</f>
        <v>#REF!</v>
      </c>
      <c r="BD531" s="2" t="e">
        <f>BC531*#REF!</f>
        <v>#REF!</v>
      </c>
      <c r="BE531" s="2" t="e">
        <f>BD531*#REF!</f>
        <v>#REF!</v>
      </c>
    </row>
    <row r="532" spans="52:57" x14ac:dyDescent="0.2">
      <c r="AZ532" s="2" t="e">
        <f>AY532*#REF!</f>
        <v>#REF!</v>
      </c>
      <c r="BB532" s="2" t="e">
        <f>BA532*#REF!</f>
        <v>#REF!</v>
      </c>
      <c r="BD532" s="2" t="e">
        <f>BC532*#REF!</f>
        <v>#REF!</v>
      </c>
      <c r="BE532" s="2" t="e">
        <f>BD532*#REF!</f>
        <v>#REF!</v>
      </c>
    </row>
    <row r="533" spans="52:57" x14ac:dyDescent="0.2">
      <c r="AZ533" s="2" t="e">
        <f>AY533*#REF!</f>
        <v>#REF!</v>
      </c>
      <c r="BB533" s="2" t="e">
        <f>BA533*#REF!</f>
        <v>#REF!</v>
      </c>
      <c r="BD533" s="2" t="e">
        <f>BC533*#REF!</f>
        <v>#REF!</v>
      </c>
      <c r="BE533" s="2" t="e">
        <f>BD533*#REF!</f>
        <v>#REF!</v>
      </c>
    </row>
    <row r="534" spans="52:57" x14ac:dyDescent="0.2">
      <c r="AZ534" s="2" t="e">
        <f>AY534*#REF!</f>
        <v>#REF!</v>
      </c>
      <c r="BB534" s="2" t="e">
        <f>BA534*#REF!</f>
        <v>#REF!</v>
      </c>
      <c r="BD534" s="2" t="e">
        <f>BC534*#REF!</f>
        <v>#REF!</v>
      </c>
      <c r="BE534" s="2" t="e">
        <f>BD534*#REF!</f>
        <v>#REF!</v>
      </c>
    </row>
    <row r="535" spans="52:57" x14ac:dyDescent="0.2">
      <c r="AZ535" s="2" t="e">
        <f>AY535*#REF!</f>
        <v>#REF!</v>
      </c>
      <c r="BB535" s="2" t="e">
        <f>BA535*#REF!</f>
        <v>#REF!</v>
      </c>
      <c r="BD535" s="2" t="e">
        <f>BC535*#REF!</f>
        <v>#REF!</v>
      </c>
      <c r="BE535" s="2" t="e">
        <f>BD535*#REF!</f>
        <v>#REF!</v>
      </c>
    </row>
    <row r="536" spans="52:57" x14ac:dyDescent="0.2">
      <c r="AZ536" s="2" t="e">
        <f>AY536*#REF!</f>
        <v>#REF!</v>
      </c>
      <c r="BB536" s="2" t="e">
        <f>BA536*#REF!</f>
        <v>#REF!</v>
      </c>
      <c r="BD536" s="2" t="e">
        <f>BC536*#REF!</f>
        <v>#REF!</v>
      </c>
      <c r="BE536" s="2" t="e">
        <f>BD536*#REF!</f>
        <v>#REF!</v>
      </c>
    </row>
    <row r="537" spans="52:57" x14ac:dyDescent="0.2">
      <c r="AZ537" s="2" t="e">
        <f>AY537*#REF!</f>
        <v>#REF!</v>
      </c>
      <c r="BB537" s="2" t="e">
        <f>BA537*#REF!</f>
        <v>#REF!</v>
      </c>
      <c r="BD537" s="2" t="e">
        <f>BC537*#REF!</f>
        <v>#REF!</v>
      </c>
      <c r="BE537" s="2" t="e">
        <f>BD537*#REF!</f>
        <v>#REF!</v>
      </c>
    </row>
    <row r="538" spans="52:57" x14ac:dyDescent="0.2">
      <c r="AZ538" s="2" t="e">
        <f>AY538*#REF!</f>
        <v>#REF!</v>
      </c>
      <c r="BB538" s="2" t="e">
        <f>BA538*#REF!</f>
        <v>#REF!</v>
      </c>
      <c r="BD538" s="2" t="e">
        <f>BC538*#REF!</f>
        <v>#REF!</v>
      </c>
      <c r="BE538" s="2" t="e">
        <f>BD538*#REF!</f>
        <v>#REF!</v>
      </c>
    </row>
    <row r="539" spans="52:57" x14ac:dyDescent="0.2">
      <c r="AZ539" s="2" t="e">
        <f>AY539*#REF!</f>
        <v>#REF!</v>
      </c>
      <c r="BB539" s="2" t="e">
        <f>BA539*#REF!</f>
        <v>#REF!</v>
      </c>
      <c r="BD539" s="2" t="e">
        <f>BC539*#REF!</f>
        <v>#REF!</v>
      </c>
      <c r="BE539" s="2" t="e">
        <f>BD539*#REF!</f>
        <v>#REF!</v>
      </c>
    </row>
    <row r="540" spans="52:57" x14ac:dyDescent="0.2">
      <c r="AZ540" s="2" t="e">
        <f>AY540*#REF!</f>
        <v>#REF!</v>
      </c>
      <c r="BB540" s="2" t="e">
        <f>BA540*#REF!</f>
        <v>#REF!</v>
      </c>
      <c r="BD540" s="2" t="e">
        <f>BC540*#REF!</f>
        <v>#REF!</v>
      </c>
      <c r="BE540" s="2" t="e">
        <f>BD540*#REF!</f>
        <v>#REF!</v>
      </c>
    </row>
    <row r="541" spans="52:57" x14ac:dyDescent="0.2">
      <c r="AZ541" s="2" t="e">
        <f>AY541*#REF!</f>
        <v>#REF!</v>
      </c>
      <c r="BB541" s="2" t="e">
        <f>BA541*#REF!</f>
        <v>#REF!</v>
      </c>
      <c r="BD541" s="2" t="e">
        <f>BC541*#REF!</f>
        <v>#REF!</v>
      </c>
      <c r="BE541" s="2" t="e">
        <f>BD541*#REF!</f>
        <v>#REF!</v>
      </c>
    </row>
    <row r="542" spans="52:57" x14ac:dyDescent="0.2">
      <c r="AZ542" s="2" t="e">
        <f>AY542*#REF!</f>
        <v>#REF!</v>
      </c>
      <c r="BB542" s="2" t="e">
        <f>BA542*#REF!</f>
        <v>#REF!</v>
      </c>
      <c r="BD542" s="2" t="e">
        <f>BC542*#REF!</f>
        <v>#REF!</v>
      </c>
      <c r="BE542" s="2" t="e">
        <f>BD542*#REF!</f>
        <v>#REF!</v>
      </c>
    </row>
    <row r="543" spans="52:57" x14ac:dyDescent="0.2">
      <c r="AZ543" s="2" t="e">
        <f>AY543*#REF!</f>
        <v>#REF!</v>
      </c>
      <c r="BB543" s="2" t="e">
        <f>BA543*#REF!</f>
        <v>#REF!</v>
      </c>
      <c r="BD543" s="2" t="e">
        <f>BC543*#REF!</f>
        <v>#REF!</v>
      </c>
      <c r="BE543" s="2" t="e">
        <f>BD543*#REF!</f>
        <v>#REF!</v>
      </c>
    </row>
    <row r="544" spans="52:57" x14ac:dyDescent="0.2">
      <c r="AZ544" s="2" t="e">
        <f>AY544*#REF!</f>
        <v>#REF!</v>
      </c>
      <c r="BB544" s="2" t="e">
        <f>BA544*#REF!</f>
        <v>#REF!</v>
      </c>
      <c r="BD544" s="2" t="e">
        <f>BC544*#REF!</f>
        <v>#REF!</v>
      </c>
      <c r="BE544" s="2" t="e">
        <f>BD544*#REF!</f>
        <v>#REF!</v>
      </c>
    </row>
    <row r="545" spans="52:57" x14ac:dyDescent="0.2">
      <c r="AZ545" s="2" t="e">
        <f>AY545*#REF!</f>
        <v>#REF!</v>
      </c>
      <c r="BB545" s="2" t="e">
        <f>BA545*#REF!</f>
        <v>#REF!</v>
      </c>
      <c r="BD545" s="2" t="e">
        <f>BC545*#REF!</f>
        <v>#REF!</v>
      </c>
      <c r="BE545" s="2" t="e">
        <f>BD545*#REF!</f>
        <v>#REF!</v>
      </c>
    </row>
    <row r="546" spans="52:57" x14ac:dyDescent="0.2">
      <c r="AZ546" s="2" t="e">
        <f>AY546*#REF!</f>
        <v>#REF!</v>
      </c>
      <c r="BB546" s="2" t="e">
        <f>BA546*#REF!</f>
        <v>#REF!</v>
      </c>
      <c r="BD546" s="2" t="e">
        <f>BC546*#REF!</f>
        <v>#REF!</v>
      </c>
      <c r="BE546" s="2" t="e">
        <f>BD546*#REF!</f>
        <v>#REF!</v>
      </c>
    </row>
    <row r="547" spans="52:57" x14ac:dyDescent="0.2">
      <c r="AZ547" s="2" t="e">
        <f>AY547*#REF!</f>
        <v>#REF!</v>
      </c>
      <c r="BB547" s="2" t="e">
        <f>BA547*#REF!</f>
        <v>#REF!</v>
      </c>
      <c r="BD547" s="2" t="e">
        <f>BC547*#REF!</f>
        <v>#REF!</v>
      </c>
      <c r="BE547" s="2" t="e">
        <f>BD547*#REF!</f>
        <v>#REF!</v>
      </c>
    </row>
    <row r="548" spans="52:57" x14ac:dyDescent="0.2">
      <c r="AZ548" s="2" t="e">
        <f>AY548*#REF!</f>
        <v>#REF!</v>
      </c>
      <c r="BB548" s="2" t="e">
        <f>BA548*#REF!</f>
        <v>#REF!</v>
      </c>
      <c r="BD548" s="2" t="e">
        <f>BC548*#REF!</f>
        <v>#REF!</v>
      </c>
      <c r="BE548" s="2" t="e">
        <f>BD548*#REF!</f>
        <v>#REF!</v>
      </c>
    </row>
    <row r="549" spans="52:57" x14ac:dyDescent="0.2">
      <c r="AZ549" s="2" t="e">
        <f>AY549*#REF!</f>
        <v>#REF!</v>
      </c>
      <c r="BB549" s="2" t="e">
        <f>BA549*#REF!</f>
        <v>#REF!</v>
      </c>
      <c r="BD549" s="2" t="e">
        <f>BC549*#REF!</f>
        <v>#REF!</v>
      </c>
      <c r="BE549" s="2" t="e">
        <f>BD549*#REF!</f>
        <v>#REF!</v>
      </c>
    </row>
    <row r="550" spans="52:57" x14ac:dyDescent="0.2">
      <c r="AZ550" s="2" t="e">
        <f>AY550*#REF!</f>
        <v>#REF!</v>
      </c>
      <c r="BB550" s="2" t="e">
        <f>BA550*#REF!</f>
        <v>#REF!</v>
      </c>
      <c r="BD550" s="2" t="e">
        <f>BC550*#REF!</f>
        <v>#REF!</v>
      </c>
      <c r="BE550" s="2" t="e">
        <f>BD550*#REF!</f>
        <v>#REF!</v>
      </c>
    </row>
    <row r="551" spans="52:57" x14ac:dyDescent="0.2">
      <c r="AZ551" s="2" t="e">
        <f>AY551*#REF!</f>
        <v>#REF!</v>
      </c>
      <c r="BB551" s="2" t="e">
        <f>BA551*#REF!</f>
        <v>#REF!</v>
      </c>
      <c r="BD551" s="2" t="e">
        <f>BC551*#REF!</f>
        <v>#REF!</v>
      </c>
      <c r="BE551" s="2" t="e">
        <f>BD551*#REF!</f>
        <v>#REF!</v>
      </c>
    </row>
    <row r="552" spans="52:57" x14ac:dyDescent="0.2">
      <c r="AZ552" s="2" t="e">
        <f>AY552*#REF!</f>
        <v>#REF!</v>
      </c>
      <c r="BB552" s="2" t="e">
        <f>BA552*#REF!</f>
        <v>#REF!</v>
      </c>
      <c r="BD552" s="2" t="e">
        <f>BC552*#REF!</f>
        <v>#REF!</v>
      </c>
      <c r="BE552" s="2" t="e">
        <f>BD552*#REF!</f>
        <v>#REF!</v>
      </c>
    </row>
    <row r="553" spans="52:57" x14ac:dyDescent="0.2">
      <c r="AZ553" s="2" t="e">
        <f>AY553*#REF!</f>
        <v>#REF!</v>
      </c>
      <c r="BB553" s="2" t="e">
        <f>BA553*#REF!</f>
        <v>#REF!</v>
      </c>
      <c r="BD553" s="2" t="e">
        <f>BC553*#REF!</f>
        <v>#REF!</v>
      </c>
      <c r="BE553" s="2" t="e">
        <f>BD553*#REF!</f>
        <v>#REF!</v>
      </c>
    </row>
    <row r="554" spans="52:57" x14ac:dyDescent="0.2">
      <c r="AZ554" s="2" t="e">
        <f>AY554*#REF!</f>
        <v>#REF!</v>
      </c>
      <c r="BB554" s="2" t="e">
        <f>BA554*#REF!</f>
        <v>#REF!</v>
      </c>
      <c r="BD554" s="2" t="e">
        <f>BC554*#REF!</f>
        <v>#REF!</v>
      </c>
      <c r="BE554" s="2" t="e">
        <f>BD554*#REF!</f>
        <v>#REF!</v>
      </c>
    </row>
    <row r="555" spans="52:57" x14ac:dyDescent="0.2">
      <c r="AZ555" s="2" t="e">
        <f>AY555*#REF!</f>
        <v>#REF!</v>
      </c>
      <c r="BB555" s="2" t="e">
        <f>BA555*#REF!</f>
        <v>#REF!</v>
      </c>
      <c r="BD555" s="2" t="e">
        <f>BC555*#REF!</f>
        <v>#REF!</v>
      </c>
      <c r="BE555" s="2" t="e">
        <f>BD555*#REF!</f>
        <v>#REF!</v>
      </c>
    </row>
    <row r="556" spans="52:57" x14ac:dyDescent="0.2">
      <c r="AZ556" s="2" t="e">
        <f>AY556*#REF!</f>
        <v>#REF!</v>
      </c>
      <c r="BB556" s="2" t="e">
        <f>BA556*#REF!</f>
        <v>#REF!</v>
      </c>
      <c r="BD556" s="2" t="e">
        <f>BC556*#REF!</f>
        <v>#REF!</v>
      </c>
      <c r="BE556" s="2" t="e">
        <f>BD556*#REF!</f>
        <v>#REF!</v>
      </c>
    </row>
    <row r="557" spans="52:57" x14ac:dyDescent="0.2">
      <c r="AZ557" s="2" t="e">
        <f>AY557*#REF!</f>
        <v>#REF!</v>
      </c>
      <c r="BB557" s="2" t="e">
        <f>BA557*#REF!</f>
        <v>#REF!</v>
      </c>
      <c r="BD557" s="2" t="e">
        <f>BC557*#REF!</f>
        <v>#REF!</v>
      </c>
      <c r="BE557" s="2" t="e">
        <f>BD557*#REF!</f>
        <v>#REF!</v>
      </c>
    </row>
    <row r="558" spans="52:57" x14ac:dyDescent="0.2">
      <c r="AZ558" s="2" t="e">
        <f>AY558*#REF!</f>
        <v>#REF!</v>
      </c>
      <c r="BB558" s="2" t="e">
        <f>BA558*#REF!</f>
        <v>#REF!</v>
      </c>
      <c r="BD558" s="2" t="e">
        <f>BC558*#REF!</f>
        <v>#REF!</v>
      </c>
      <c r="BE558" s="2" t="e">
        <f>BD558*#REF!</f>
        <v>#REF!</v>
      </c>
    </row>
    <row r="559" spans="52:57" x14ac:dyDescent="0.2">
      <c r="AZ559" s="2" t="e">
        <f>AY559*#REF!</f>
        <v>#REF!</v>
      </c>
      <c r="BB559" s="2" t="e">
        <f>BA559*#REF!</f>
        <v>#REF!</v>
      </c>
      <c r="BD559" s="2" t="e">
        <f>BC559*#REF!</f>
        <v>#REF!</v>
      </c>
      <c r="BE559" s="2" t="e">
        <f>BD559*#REF!</f>
        <v>#REF!</v>
      </c>
    </row>
    <row r="560" spans="52:57" x14ac:dyDescent="0.2">
      <c r="AZ560" s="2" t="e">
        <f>AY560*#REF!</f>
        <v>#REF!</v>
      </c>
      <c r="BB560" s="2" t="e">
        <f>BA560*#REF!</f>
        <v>#REF!</v>
      </c>
      <c r="BD560" s="2" t="e">
        <f>BC560*#REF!</f>
        <v>#REF!</v>
      </c>
      <c r="BE560" s="2" t="e">
        <f>BD560*#REF!</f>
        <v>#REF!</v>
      </c>
    </row>
    <row r="561" spans="52:57" x14ac:dyDescent="0.2">
      <c r="AZ561" s="2" t="e">
        <f>AY561*#REF!</f>
        <v>#REF!</v>
      </c>
      <c r="BB561" s="2" t="e">
        <f>BA561*#REF!</f>
        <v>#REF!</v>
      </c>
      <c r="BD561" s="2" t="e">
        <f>BC561*#REF!</f>
        <v>#REF!</v>
      </c>
      <c r="BE561" s="2" t="e">
        <f>BD561*#REF!</f>
        <v>#REF!</v>
      </c>
    </row>
    <row r="562" spans="52:57" x14ac:dyDescent="0.2">
      <c r="AZ562" s="2" t="e">
        <f>AY562*#REF!</f>
        <v>#REF!</v>
      </c>
      <c r="BB562" s="2" t="e">
        <f>BA562*#REF!</f>
        <v>#REF!</v>
      </c>
      <c r="BD562" s="2" t="e">
        <f>BC562*#REF!</f>
        <v>#REF!</v>
      </c>
      <c r="BE562" s="2" t="e">
        <f>BD562*#REF!</f>
        <v>#REF!</v>
      </c>
    </row>
    <row r="563" spans="52:57" x14ac:dyDescent="0.2">
      <c r="AZ563" s="2" t="e">
        <f>AY563*#REF!</f>
        <v>#REF!</v>
      </c>
      <c r="BB563" s="2" t="e">
        <f>BA563*#REF!</f>
        <v>#REF!</v>
      </c>
      <c r="BD563" s="2" t="e">
        <f>BC563*#REF!</f>
        <v>#REF!</v>
      </c>
      <c r="BE563" s="2" t="e">
        <f>BD563*#REF!</f>
        <v>#REF!</v>
      </c>
    </row>
    <row r="564" spans="52:57" x14ac:dyDescent="0.2">
      <c r="AZ564" s="2" t="e">
        <f>AY564*#REF!</f>
        <v>#REF!</v>
      </c>
      <c r="BB564" s="2" t="e">
        <f>BA564*#REF!</f>
        <v>#REF!</v>
      </c>
      <c r="BD564" s="2" t="e">
        <f>BC564*#REF!</f>
        <v>#REF!</v>
      </c>
      <c r="BE564" s="2" t="e">
        <f>BD564*#REF!</f>
        <v>#REF!</v>
      </c>
    </row>
    <row r="565" spans="52:57" x14ac:dyDescent="0.2">
      <c r="AZ565" s="2" t="e">
        <f>AY565*#REF!</f>
        <v>#REF!</v>
      </c>
      <c r="BB565" s="2" t="e">
        <f>BA565*#REF!</f>
        <v>#REF!</v>
      </c>
      <c r="BD565" s="2" t="e">
        <f>BC565*#REF!</f>
        <v>#REF!</v>
      </c>
      <c r="BE565" s="2" t="e">
        <f>BD565*#REF!</f>
        <v>#REF!</v>
      </c>
    </row>
    <row r="566" spans="52:57" x14ac:dyDescent="0.2">
      <c r="AZ566" s="2" t="e">
        <f>AY566*#REF!</f>
        <v>#REF!</v>
      </c>
      <c r="BB566" s="2" t="e">
        <f>BA566*#REF!</f>
        <v>#REF!</v>
      </c>
      <c r="BD566" s="2" t="e">
        <f>BC566*#REF!</f>
        <v>#REF!</v>
      </c>
      <c r="BE566" s="2" t="e">
        <f>BD566*#REF!</f>
        <v>#REF!</v>
      </c>
    </row>
    <row r="567" spans="52:57" x14ac:dyDescent="0.2">
      <c r="AZ567" s="2" t="e">
        <f>AY567*#REF!</f>
        <v>#REF!</v>
      </c>
      <c r="BB567" s="2" t="e">
        <f>BA567*#REF!</f>
        <v>#REF!</v>
      </c>
      <c r="BD567" s="2" t="e">
        <f>BC567*#REF!</f>
        <v>#REF!</v>
      </c>
      <c r="BE567" s="2" t="e">
        <f>BD567*#REF!</f>
        <v>#REF!</v>
      </c>
    </row>
    <row r="568" spans="52:57" x14ac:dyDescent="0.2">
      <c r="AZ568" s="2" t="e">
        <f>AY568*#REF!</f>
        <v>#REF!</v>
      </c>
      <c r="BB568" s="2" t="e">
        <f>BA568*#REF!</f>
        <v>#REF!</v>
      </c>
      <c r="BD568" s="2" t="e">
        <f>BC568*#REF!</f>
        <v>#REF!</v>
      </c>
      <c r="BE568" s="2" t="e">
        <f>BD568*#REF!</f>
        <v>#REF!</v>
      </c>
    </row>
    <row r="569" spans="52:57" x14ac:dyDescent="0.2">
      <c r="AZ569" s="2" t="e">
        <f>AY569*#REF!</f>
        <v>#REF!</v>
      </c>
      <c r="BB569" s="2" t="e">
        <f>BA569*#REF!</f>
        <v>#REF!</v>
      </c>
      <c r="BD569" s="2" t="e">
        <f>BC569*#REF!</f>
        <v>#REF!</v>
      </c>
      <c r="BE569" s="2" t="e">
        <f>BD569*#REF!</f>
        <v>#REF!</v>
      </c>
    </row>
    <row r="570" spans="52:57" x14ac:dyDescent="0.2">
      <c r="AZ570" s="2" t="e">
        <f>AY570*#REF!</f>
        <v>#REF!</v>
      </c>
      <c r="BB570" s="2" t="e">
        <f>BA570*#REF!</f>
        <v>#REF!</v>
      </c>
      <c r="BD570" s="2" t="e">
        <f>BC570*#REF!</f>
        <v>#REF!</v>
      </c>
      <c r="BE570" s="2" t="e">
        <f>BD570*#REF!</f>
        <v>#REF!</v>
      </c>
    </row>
    <row r="571" spans="52:57" x14ac:dyDescent="0.2">
      <c r="AZ571" s="2" t="e">
        <f>AY571*#REF!</f>
        <v>#REF!</v>
      </c>
      <c r="BB571" s="2" t="e">
        <f>BA571*#REF!</f>
        <v>#REF!</v>
      </c>
      <c r="BD571" s="2" t="e">
        <f>BC571*#REF!</f>
        <v>#REF!</v>
      </c>
      <c r="BE571" s="2" t="e">
        <f>BD571*#REF!</f>
        <v>#REF!</v>
      </c>
    </row>
    <row r="572" spans="52:57" x14ac:dyDescent="0.2">
      <c r="AZ572" s="2" t="e">
        <f>AY572*#REF!</f>
        <v>#REF!</v>
      </c>
      <c r="BB572" s="2" t="e">
        <f>BA572*#REF!</f>
        <v>#REF!</v>
      </c>
      <c r="BD572" s="2" t="e">
        <f>BC572*#REF!</f>
        <v>#REF!</v>
      </c>
      <c r="BE572" s="2" t="e">
        <f>BD572*#REF!</f>
        <v>#REF!</v>
      </c>
    </row>
    <row r="573" spans="52:57" x14ac:dyDescent="0.2">
      <c r="AZ573" s="2" t="e">
        <f>AY573*#REF!</f>
        <v>#REF!</v>
      </c>
      <c r="BB573" s="2" t="e">
        <f>BA573*#REF!</f>
        <v>#REF!</v>
      </c>
      <c r="BD573" s="2" t="e">
        <f>BC573*#REF!</f>
        <v>#REF!</v>
      </c>
      <c r="BE573" s="2" t="e">
        <f>BD573*#REF!</f>
        <v>#REF!</v>
      </c>
    </row>
    <row r="574" spans="52:57" x14ac:dyDescent="0.2">
      <c r="AZ574" s="2" t="e">
        <f>AY574*#REF!</f>
        <v>#REF!</v>
      </c>
      <c r="BB574" s="2" t="e">
        <f>BA574*#REF!</f>
        <v>#REF!</v>
      </c>
      <c r="BD574" s="2" t="e">
        <f>BC574*#REF!</f>
        <v>#REF!</v>
      </c>
      <c r="BE574" s="2" t="e">
        <f>BD574*#REF!</f>
        <v>#REF!</v>
      </c>
    </row>
    <row r="575" spans="52:57" x14ac:dyDescent="0.2">
      <c r="AZ575" s="2" t="e">
        <f>AY575*#REF!</f>
        <v>#REF!</v>
      </c>
      <c r="BB575" s="2" t="e">
        <f>BA575*#REF!</f>
        <v>#REF!</v>
      </c>
      <c r="BD575" s="2" t="e">
        <f>BC575*#REF!</f>
        <v>#REF!</v>
      </c>
      <c r="BE575" s="2" t="e">
        <f>BD575*#REF!</f>
        <v>#REF!</v>
      </c>
    </row>
    <row r="576" spans="52:57" x14ac:dyDescent="0.2">
      <c r="AZ576" s="2" t="e">
        <f>AY576*#REF!</f>
        <v>#REF!</v>
      </c>
      <c r="BB576" s="2" t="e">
        <f>BA576*#REF!</f>
        <v>#REF!</v>
      </c>
      <c r="BD576" s="2" t="e">
        <f>BC576*#REF!</f>
        <v>#REF!</v>
      </c>
      <c r="BE576" s="2" t="e">
        <f>BD576*#REF!</f>
        <v>#REF!</v>
      </c>
    </row>
    <row r="577" spans="52:57" x14ac:dyDescent="0.2">
      <c r="AZ577" s="2" t="e">
        <f>AY577*#REF!</f>
        <v>#REF!</v>
      </c>
      <c r="BB577" s="2" t="e">
        <f>BA577*#REF!</f>
        <v>#REF!</v>
      </c>
      <c r="BD577" s="2" t="e">
        <f>BC577*#REF!</f>
        <v>#REF!</v>
      </c>
      <c r="BE577" s="2" t="e">
        <f>BD577*#REF!</f>
        <v>#REF!</v>
      </c>
    </row>
    <row r="578" spans="52:57" x14ac:dyDescent="0.2">
      <c r="AZ578" s="2" t="e">
        <f>AY578*#REF!</f>
        <v>#REF!</v>
      </c>
      <c r="BB578" s="2" t="e">
        <f>BA578*#REF!</f>
        <v>#REF!</v>
      </c>
      <c r="BD578" s="2" t="e">
        <f>BC578*#REF!</f>
        <v>#REF!</v>
      </c>
      <c r="BE578" s="2" t="e">
        <f>BD578*#REF!</f>
        <v>#REF!</v>
      </c>
    </row>
    <row r="579" spans="52:57" x14ac:dyDescent="0.2">
      <c r="AZ579" s="2" t="e">
        <f>AY579*#REF!</f>
        <v>#REF!</v>
      </c>
      <c r="BB579" s="2" t="e">
        <f>BA579*#REF!</f>
        <v>#REF!</v>
      </c>
      <c r="BD579" s="2" t="e">
        <f>BC579*#REF!</f>
        <v>#REF!</v>
      </c>
      <c r="BE579" s="2" t="e">
        <f>BD579*#REF!</f>
        <v>#REF!</v>
      </c>
    </row>
    <row r="580" spans="52:57" x14ac:dyDescent="0.2">
      <c r="AZ580" s="2" t="e">
        <f>AY580*#REF!</f>
        <v>#REF!</v>
      </c>
      <c r="BB580" s="2" t="e">
        <f>BA580*#REF!</f>
        <v>#REF!</v>
      </c>
      <c r="BD580" s="2" t="e">
        <f>BC580*#REF!</f>
        <v>#REF!</v>
      </c>
      <c r="BE580" s="2" t="e">
        <f>BD580*#REF!</f>
        <v>#REF!</v>
      </c>
    </row>
    <row r="581" spans="52:57" x14ac:dyDescent="0.2">
      <c r="AZ581" s="2" t="e">
        <f>AY581*#REF!</f>
        <v>#REF!</v>
      </c>
      <c r="BB581" s="2" t="e">
        <f>BA581*#REF!</f>
        <v>#REF!</v>
      </c>
      <c r="BD581" s="2" t="e">
        <f>BC581*#REF!</f>
        <v>#REF!</v>
      </c>
      <c r="BE581" s="2" t="e">
        <f>BD581*#REF!</f>
        <v>#REF!</v>
      </c>
    </row>
    <row r="582" spans="52:57" x14ac:dyDescent="0.2">
      <c r="AZ582" s="2" t="e">
        <f>AY582*#REF!</f>
        <v>#REF!</v>
      </c>
      <c r="BB582" s="2" t="e">
        <f>BA582*#REF!</f>
        <v>#REF!</v>
      </c>
      <c r="BD582" s="2" t="e">
        <f>BC582*#REF!</f>
        <v>#REF!</v>
      </c>
      <c r="BE582" s="2" t="e">
        <f>BD582*#REF!</f>
        <v>#REF!</v>
      </c>
    </row>
    <row r="583" spans="52:57" x14ac:dyDescent="0.2">
      <c r="AZ583" s="2" t="e">
        <f>AY583*#REF!</f>
        <v>#REF!</v>
      </c>
      <c r="BB583" s="2" t="e">
        <f>BA583*#REF!</f>
        <v>#REF!</v>
      </c>
      <c r="BD583" s="2" t="e">
        <f>BC583*#REF!</f>
        <v>#REF!</v>
      </c>
      <c r="BE583" s="2" t="e">
        <f>BD583*#REF!</f>
        <v>#REF!</v>
      </c>
    </row>
    <row r="584" spans="52:57" x14ac:dyDescent="0.2">
      <c r="AZ584" s="2" t="e">
        <f>AY584*#REF!</f>
        <v>#REF!</v>
      </c>
      <c r="BB584" s="2" t="e">
        <f>BA584*#REF!</f>
        <v>#REF!</v>
      </c>
      <c r="BD584" s="2" t="e">
        <f>BC584*#REF!</f>
        <v>#REF!</v>
      </c>
      <c r="BE584" s="2" t="e">
        <f>BD584*#REF!</f>
        <v>#REF!</v>
      </c>
    </row>
    <row r="585" spans="52:57" x14ac:dyDescent="0.2">
      <c r="AZ585" s="2" t="e">
        <f>AY585*#REF!</f>
        <v>#REF!</v>
      </c>
      <c r="BB585" s="2" t="e">
        <f>BA585*#REF!</f>
        <v>#REF!</v>
      </c>
      <c r="BD585" s="2" t="e">
        <f>BC585*#REF!</f>
        <v>#REF!</v>
      </c>
      <c r="BE585" s="2" t="e">
        <f>BD585*#REF!</f>
        <v>#REF!</v>
      </c>
    </row>
    <row r="586" spans="52:57" x14ac:dyDescent="0.2">
      <c r="AZ586" s="2" t="e">
        <f>AY586*#REF!</f>
        <v>#REF!</v>
      </c>
      <c r="BB586" s="2" t="e">
        <f>BA586*#REF!</f>
        <v>#REF!</v>
      </c>
      <c r="BD586" s="2" t="e">
        <f>BC586*#REF!</f>
        <v>#REF!</v>
      </c>
      <c r="BE586" s="2" t="e">
        <f>BD586*#REF!</f>
        <v>#REF!</v>
      </c>
    </row>
    <row r="587" spans="52:57" x14ac:dyDescent="0.2">
      <c r="AZ587" s="2" t="e">
        <f>AY587*#REF!</f>
        <v>#REF!</v>
      </c>
      <c r="BB587" s="2" t="e">
        <f>BA587*#REF!</f>
        <v>#REF!</v>
      </c>
      <c r="BD587" s="2" t="e">
        <f>BC587*#REF!</f>
        <v>#REF!</v>
      </c>
      <c r="BE587" s="2" t="e">
        <f>BD587*#REF!</f>
        <v>#REF!</v>
      </c>
    </row>
    <row r="588" spans="52:57" x14ac:dyDescent="0.2">
      <c r="AZ588" s="2" t="e">
        <f>AY588*#REF!</f>
        <v>#REF!</v>
      </c>
      <c r="BB588" s="2" t="e">
        <f>BA588*#REF!</f>
        <v>#REF!</v>
      </c>
      <c r="BD588" s="2" t="e">
        <f>BC588*#REF!</f>
        <v>#REF!</v>
      </c>
      <c r="BE588" s="2" t="e">
        <f>BD588*#REF!</f>
        <v>#REF!</v>
      </c>
    </row>
    <row r="589" spans="52:57" x14ac:dyDescent="0.2">
      <c r="AZ589" s="2" t="e">
        <f>AY589*#REF!</f>
        <v>#REF!</v>
      </c>
      <c r="BB589" s="2" t="e">
        <f>BA589*#REF!</f>
        <v>#REF!</v>
      </c>
      <c r="BD589" s="2" t="e">
        <f>BC589*#REF!</f>
        <v>#REF!</v>
      </c>
      <c r="BE589" s="2" t="e">
        <f>BD589*#REF!</f>
        <v>#REF!</v>
      </c>
    </row>
    <row r="590" spans="52:57" x14ac:dyDescent="0.2">
      <c r="AZ590" s="2" t="e">
        <f>AY590*#REF!</f>
        <v>#REF!</v>
      </c>
      <c r="BB590" s="2" t="e">
        <f>BA590*#REF!</f>
        <v>#REF!</v>
      </c>
      <c r="BD590" s="2" t="e">
        <f>BC590*#REF!</f>
        <v>#REF!</v>
      </c>
      <c r="BE590" s="2" t="e">
        <f>BD590*#REF!</f>
        <v>#REF!</v>
      </c>
    </row>
    <row r="591" spans="52:57" x14ac:dyDescent="0.2">
      <c r="AZ591" s="2" t="e">
        <f>AY591*#REF!</f>
        <v>#REF!</v>
      </c>
      <c r="BB591" s="2" t="e">
        <f>BA591*#REF!</f>
        <v>#REF!</v>
      </c>
      <c r="BD591" s="2" t="e">
        <f>BC591*#REF!</f>
        <v>#REF!</v>
      </c>
      <c r="BE591" s="2" t="e">
        <f>BD591*#REF!</f>
        <v>#REF!</v>
      </c>
    </row>
    <row r="592" spans="52:57" x14ac:dyDescent="0.2">
      <c r="AZ592" s="2" t="e">
        <f>AY592*#REF!</f>
        <v>#REF!</v>
      </c>
      <c r="BB592" s="2" t="e">
        <f>BA592*#REF!</f>
        <v>#REF!</v>
      </c>
      <c r="BD592" s="2" t="e">
        <f>BC592*#REF!</f>
        <v>#REF!</v>
      </c>
      <c r="BE592" s="2" t="e">
        <f>BD592*#REF!</f>
        <v>#REF!</v>
      </c>
    </row>
    <row r="593" spans="52:57" x14ac:dyDescent="0.2">
      <c r="AZ593" s="2" t="e">
        <f>AY593*#REF!</f>
        <v>#REF!</v>
      </c>
      <c r="BB593" s="2" t="e">
        <f>BA593*#REF!</f>
        <v>#REF!</v>
      </c>
      <c r="BD593" s="2" t="e">
        <f>BC593*#REF!</f>
        <v>#REF!</v>
      </c>
      <c r="BE593" s="2" t="e">
        <f>BD593*#REF!</f>
        <v>#REF!</v>
      </c>
    </row>
    <row r="594" spans="52:57" x14ac:dyDescent="0.2">
      <c r="AZ594" s="2" t="e">
        <f>AY594*#REF!</f>
        <v>#REF!</v>
      </c>
      <c r="BB594" s="2" t="e">
        <f>BA594*#REF!</f>
        <v>#REF!</v>
      </c>
      <c r="BD594" s="2" t="e">
        <f>BC594*#REF!</f>
        <v>#REF!</v>
      </c>
      <c r="BE594" s="2" t="e">
        <f>BD594*#REF!</f>
        <v>#REF!</v>
      </c>
    </row>
    <row r="595" spans="52:57" x14ac:dyDescent="0.2">
      <c r="AZ595" s="2" t="e">
        <f>AY595*#REF!</f>
        <v>#REF!</v>
      </c>
      <c r="BB595" s="2" t="e">
        <f>BA595*#REF!</f>
        <v>#REF!</v>
      </c>
      <c r="BD595" s="2" t="e">
        <f>BC595*#REF!</f>
        <v>#REF!</v>
      </c>
      <c r="BE595" s="2" t="e">
        <f>BD595*#REF!</f>
        <v>#REF!</v>
      </c>
    </row>
    <row r="596" spans="52:57" x14ac:dyDescent="0.2">
      <c r="AZ596" s="2" t="e">
        <f>AY596*#REF!</f>
        <v>#REF!</v>
      </c>
      <c r="BB596" s="2" t="e">
        <f>BA596*#REF!</f>
        <v>#REF!</v>
      </c>
      <c r="BD596" s="2" t="e">
        <f>BC596*#REF!</f>
        <v>#REF!</v>
      </c>
      <c r="BE596" s="2" t="e">
        <f>BD596*#REF!</f>
        <v>#REF!</v>
      </c>
    </row>
    <row r="597" spans="52:57" x14ac:dyDescent="0.2">
      <c r="AZ597" s="2" t="e">
        <f>AY597*#REF!</f>
        <v>#REF!</v>
      </c>
      <c r="BB597" s="2" t="e">
        <f>BA597*#REF!</f>
        <v>#REF!</v>
      </c>
      <c r="BD597" s="2" t="e">
        <f>BC597*#REF!</f>
        <v>#REF!</v>
      </c>
      <c r="BE597" s="2" t="e">
        <f>BD597*#REF!</f>
        <v>#REF!</v>
      </c>
    </row>
    <row r="598" spans="52:57" x14ac:dyDescent="0.2">
      <c r="AZ598" s="2" t="e">
        <f>AY598*#REF!</f>
        <v>#REF!</v>
      </c>
      <c r="BB598" s="2" t="e">
        <f>BA598*#REF!</f>
        <v>#REF!</v>
      </c>
      <c r="BD598" s="2" t="e">
        <f>BC598*#REF!</f>
        <v>#REF!</v>
      </c>
      <c r="BE598" s="2" t="e">
        <f>BD598*#REF!</f>
        <v>#REF!</v>
      </c>
    </row>
    <row r="599" spans="52:57" x14ac:dyDescent="0.2">
      <c r="AZ599" s="2" t="e">
        <f>AY599*#REF!</f>
        <v>#REF!</v>
      </c>
      <c r="BB599" s="2" t="e">
        <f>BA599*#REF!</f>
        <v>#REF!</v>
      </c>
      <c r="BD599" s="2" t="e">
        <f>BC599*#REF!</f>
        <v>#REF!</v>
      </c>
      <c r="BE599" s="2" t="e">
        <f>BD599*#REF!</f>
        <v>#REF!</v>
      </c>
    </row>
    <row r="600" spans="52:57" x14ac:dyDescent="0.2">
      <c r="AZ600" s="2" t="e">
        <f>AY600*#REF!</f>
        <v>#REF!</v>
      </c>
      <c r="BB600" s="2" t="e">
        <f>BA600*#REF!</f>
        <v>#REF!</v>
      </c>
      <c r="BD600" s="2" t="e">
        <f>BC600*#REF!</f>
        <v>#REF!</v>
      </c>
      <c r="BE600" s="2" t="e">
        <f>BD600*#REF!</f>
        <v>#REF!</v>
      </c>
    </row>
    <row r="601" spans="52:57" x14ac:dyDescent="0.2">
      <c r="AZ601" s="2" t="e">
        <f>AY601*#REF!</f>
        <v>#REF!</v>
      </c>
      <c r="BB601" s="2" t="e">
        <f>BA601*#REF!</f>
        <v>#REF!</v>
      </c>
      <c r="BD601" s="2" t="e">
        <f>BC601*#REF!</f>
        <v>#REF!</v>
      </c>
      <c r="BE601" s="2" t="e">
        <f>BD601*#REF!</f>
        <v>#REF!</v>
      </c>
    </row>
    <row r="602" spans="52:57" x14ac:dyDescent="0.2">
      <c r="AZ602" s="2" t="e">
        <f>AY602*#REF!</f>
        <v>#REF!</v>
      </c>
      <c r="BB602" s="2" t="e">
        <f>BA602*#REF!</f>
        <v>#REF!</v>
      </c>
      <c r="BD602" s="2" t="e">
        <f>BC602*#REF!</f>
        <v>#REF!</v>
      </c>
      <c r="BE602" s="2" t="e">
        <f>BD602*#REF!</f>
        <v>#REF!</v>
      </c>
    </row>
    <row r="603" spans="52:57" x14ac:dyDescent="0.2">
      <c r="AZ603" s="2" t="e">
        <f>AY603*#REF!</f>
        <v>#REF!</v>
      </c>
      <c r="BB603" s="2" t="e">
        <f>BA603*#REF!</f>
        <v>#REF!</v>
      </c>
      <c r="BD603" s="2" t="e">
        <f>BC603*#REF!</f>
        <v>#REF!</v>
      </c>
      <c r="BE603" s="2" t="e">
        <f>BD603*#REF!</f>
        <v>#REF!</v>
      </c>
    </row>
    <row r="604" spans="52:57" x14ac:dyDescent="0.2">
      <c r="AZ604" s="2" t="e">
        <f>AY604*#REF!</f>
        <v>#REF!</v>
      </c>
      <c r="BB604" s="2" t="e">
        <f>BA604*#REF!</f>
        <v>#REF!</v>
      </c>
      <c r="BD604" s="2" t="e">
        <f>BC604*#REF!</f>
        <v>#REF!</v>
      </c>
      <c r="BE604" s="2" t="e">
        <f>BD604*#REF!</f>
        <v>#REF!</v>
      </c>
    </row>
    <row r="605" spans="52:57" x14ac:dyDescent="0.2">
      <c r="AZ605" s="2" t="e">
        <f>AY605*#REF!</f>
        <v>#REF!</v>
      </c>
      <c r="BB605" s="2" t="e">
        <f>BA605*#REF!</f>
        <v>#REF!</v>
      </c>
      <c r="BD605" s="2" t="e">
        <f>BC605*#REF!</f>
        <v>#REF!</v>
      </c>
      <c r="BE605" s="2" t="e">
        <f>BD605*#REF!</f>
        <v>#REF!</v>
      </c>
    </row>
    <row r="606" spans="52:57" x14ac:dyDescent="0.2">
      <c r="AZ606" s="2" t="e">
        <f>AY606*#REF!</f>
        <v>#REF!</v>
      </c>
      <c r="BB606" s="2" t="e">
        <f>BA606*#REF!</f>
        <v>#REF!</v>
      </c>
      <c r="BD606" s="2" t="e">
        <f>BC606*#REF!</f>
        <v>#REF!</v>
      </c>
      <c r="BE606" s="2" t="e">
        <f>BD606*#REF!</f>
        <v>#REF!</v>
      </c>
    </row>
    <row r="607" spans="52:57" x14ac:dyDescent="0.2">
      <c r="AZ607" s="2" t="e">
        <f>AY607*#REF!</f>
        <v>#REF!</v>
      </c>
      <c r="BB607" s="2" t="e">
        <f>BA607*#REF!</f>
        <v>#REF!</v>
      </c>
      <c r="BD607" s="2" t="e">
        <f>BC607*#REF!</f>
        <v>#REF!</v>
      </c>
      <c r="BE607" s="2" t="e">
        <f>BD607*#REF!</f>
        <v>#REF!</v>
      </c>
    </row>
    <row r="608" spans="52:57" x14ac:dyDescent="0.2">
      <c r="AZ608" s="2" t="e">
        <f>AY608*#REF!</f>
        <v>#REF!</v>
      </c>
      <c r="BB608" s="2" t="e">
        <f>BA608*#REF!</f>
        <v>#REF!</v>
      </c>
      <c r="BD608" s="2" t="e">
        <f>BC608*#REF!</f>
        <v>#REF!</v>
      </c>
      <c r="BE608" s="2" t="e">
        <f>BD608*#REF!</f>
        <v>#REF!</v>
      </c>
    </row>
    <row r="609" spans="52:57" x14ac:dyDescent="0.2">
      <c r="AZ609" s="2" t="e">
        <f>AY609*#REF!</f>
        <v>#REF!</v>
      </c>
      <c r="BB609" s="2" t="e">
        <f>BA609*#REF!</f>
        <v>#REF!</v>
      </c>
      <c r="BD609" s="2" t="e">
        <f>BC609*#REF!</f>
        <v>#REF!</v>
      </c>
      <c r="BE609" s="2" t="e">
        <f>BD609*#REF!</f>
        <v>#REF!</v>
      </c>
    </row>
    <row r="610" spans="52:57" x14ac:dyDescent="0.2">
      <c r="AZ610" s="2" t="e">
        <f>AY610*#REF!</f>
        <v>#REF!</v>
      </c>
      <c r="BB610" s="2" t="e">
        <f>BA610*#REF!</f>
        <v>#REF!</v>
      </c>
      <c r="BD610" s="2" t="e">
        <f>BC610*#REF!</f>
        <v>#REF!</v>
      </c>
      <c r="BE610" s="2" t="e">
        <f>BD610*#REF!</f>
        <v>#REF!</v>
      </c>
    </row>
    <row r="611" spans="52:57" x14ac:dyDescent="0.2">
      <c r="AZ611" s="2" t="e">
        <f>AY611*#REF!</f>
        <v>#REF!</v>
      </c>
      <c r="BB611" s="2" t="e">
        <f>BA611*#REF!</f>
        <v>#REF!</v>
      </c>
      <c r="BD611" s="2" t="e">
        <f>BC611*#REF!</f>
        <v>#REF!</v>
      </c>
      <c r="BE611" s="2" t="e">
        <f>BD611*#REF!</f>
        <v>#REF!</v>
      </c>
    </row>
    <row r="612" spans="52:57" x14ac:dyDescent="0.2">
      <c r="AZ612" s="2" t="e">
        <f>AY612*#REF!</f>
        <v>#REF!</v>
      </c>
      <c r="BB612" s="2" t="e">
        <f>BA612*#REF!</f>
        <v>#REF!</v>
      </c>
      <c r="BD612" s="2" t="e">
        <f>BC612*#REF!</f>
        <v>#REF!</v>
      </c>
      <c r="BE612" s="2" t="e">
        <f>BD612*#REF!</f>
        <v>#REF!</v>
      </c>
    </row>
    <row r="613" spans="52:57" x14ac:dyDescent="0.2">
      <c r="AZ613" s="2" t="e">
        <f>AY613*#REF!</f>
        <v>#REF!</v>
      </c>
      <c r="BB613" s="2" t="e">
        <f>BA613*#REF!</f>
        <v>#REF!</v>
      </c>
      <c r="BD613" s="2" t="e">
        <f>BC613*#REF!</f>
        <v>#REF!</v>
      </c>
      <c r="BE613" s="2" t="e">
        <f>BD613*#REF!</f>
        <v>#REF!</v>
      </c>
    </row>
    <row r="614" spans="52:57" x14ac:dyDescent="0.2">
      <c r="AZ614" s="2" t="e">
        <f>AY614*#REF!</f>
        <v>#REF!</v>
      </c>
      <c r="BB614" s="2" t="e">
        <f>BA614*#REF!</f>
        <v>#REF!</v>
      </c>
      <c r="BD614" s="2" t="e">
        <f>BC614*#REF!</f>
        <v>#REF!</v>
      </c>
      <c r="BE614" s="2" t="e">
        <f>BD614*#REF!</f>
        <v>#REF!</v>
      </c>
    </row>
    <row r="615" spans="52:57" x14ac:dyDescent="0.2">
      <c r="AZ615" s="2" t="e">
        <f>AY615*#REF!</f>
        <v>#REF!</v>
      </c>
      <c r="BB615" s="2" t="e">
        <f>BA615*#REF!</f>
        <v>#REF!</v>
      </c>
      <c r="BD615" s="2" t="e">
        <f>BC615*#REF!</f>
        <v>#REF!</v>
      </c>
      <c r="BE615" s="2" t="e">
        <f>BD615*#REF!</f>
        <v>#REF!</v>
      </c>
    </row>
    <row r="616" spans="52:57" x14ac:dyDescent="0.2">
      <c r="AZ616" s="2" t="e">
        <f>AY616*#REF!</f>
        <v>#REF!</v>
      </c>
      <c r="BB616" s="2" t="e">
        <f>BA616*#REF!</f>
        <v>#REF!</v>
      </c>
      <c r="BD616" s="2" t="e">
        <f>BC616*#REF!</f>
        <v>#REF!</v>
      </c>
      <c r="BE616" s="2" t="e">
        <f>BD616*#REF!</f>
        <v>#REF!</v>
      </c>
    </row>
    <row r="617" spans="52:57" x14ac:dyDescent="0.2">
      <c r="AZ617" s="2" t="e">
        <f>AY617*#REF!</f>
        <v>#REF!</v>
      </c>
      <c r="BB617" s="2" t="e">
        <f>BA617*#REF!</f>
        <v>#REF!</v>
      </c>
      <c r="BD617" s="2" t="e">
        <f>BC617*#REF!</f>
        <v>#REF!</v>
      </c>
      <c r="BE617" s="2" t="e">
        <f>BD617*#REF!</f>
        <v>#REF!</v>
      </c>
    </row>
    <row r="618" spans="52:57" x14ac:dyDescent="0.2">
      <c r="AZ618" s="2" t="e">
        <f>AY618*#REF!</f>
        <v>#REF!</v>
      </c>
      <c r="BB618" s="2" t="e">
        <f>BA618*#REF!</f>
        <v>#REF!</v>
      </c>
      <c r="BD618" s="2" t="e">
        <f>BC618*#REF!</f>
        <v>#REF!</v>
      </c>
      <c r="BE618" s="2" t="e">
        <f>BD618*#REF!</f>
        <v>#REF!</v>
      </c>
    </row>
    <row r="619" spans="52:57" x14ac:dyDescent="0.2">
      <c r="AZ619" s="2" t="e">
        <f>AY619*#REF!</f>
        <v>#REF!</v>
      </c>
      <c r="BB619" s="2" t="e">
        <f>BA619*#REF!</f>
        <v>#REF!</v>
      </c>
      <c r="BD619" s="2" t="e">
        <f>BC619*#REF!</f>
        <v>#REF!</v>
      </c>
      <c r="BE619" s="2" t="e">
        <f>BD619*#REF!</f>
        <v>#REF!</v>
      </c>
    </row>
    <row r="620" spans="52:57" x14ac:dyDescent="0.2">
      <c r="AZ620" s="2" t="e">
        <f>AY620*#REF!</f>
        <v>#REF!</v>
      </c>
      <c r="BB620" s="2" t="e">
        <f>BA620*#REF!</f>
        <v>#REF!</v>
      </c>
      <c r="BD620" s="2" t="e">
        <f>BC620*#REF!</f>
        <v>#REF!</v>
      </c>
      <c r="BE620" s="2" t="e">
        <f>BD620*#REF!</f>
        <v>#REF!</v>
      </c>
    </row>
    <row r="621" spans="52:57" x14ac:dyDescent="0.2">
      <c r="AZ621" s="2" t="e">
        <f>AY621*#REF!</f>
        <v>#REF!</v>
      </c>
      <c r="BB621" s="2" t="e">
        <f>BA621*#REF!</f>
        <v>#REF!</v>
      </c>
      <c r="BD621" s="2" t="e">
        <f>BC621*#REF!</f>
        <v>#REF!</v>
      </c>
      <c r="BE621" s="2" t="e">
        <f>BD621*#REF!</f>
        <v>#REF!</v>
      </c>
    </row>
    <row r="622" spans="52:57" x14ac:dyDescent="0.2">
      <c r="AZ622" s="2" t="e">
        <f>AY622*#REF!</f>
        <v>#REF!</v>
      </c>
      <c r="BB622" s="2" t="e">
        <f>BA622*#REF!</f>
        <v>#REF!</v>
      </c>
      <c r="BD622" s="2" t="e">
        <f>BC622*#REF!</f>
        <v>#REF!</v>
      </c>
      <c r="BE622" s="2" t="e">
        <f>BD622*#REF!</f>
        <v>#REF!</v>
      </c>
    </row>
    <row r="623" spans="52:57" x14ac:dyDescent="0.2">
      <c r="AZ623" s="2" t="e">
        <f>AY623*#REF!</f>
        <v>#REF!</v>
      </c>
      <c r="BB623" s="2" t="e">
        <f>BA623*#REF!</f>
        <v>#REF!</v>
      </c>
      <c r="BD623" s="2" t="e">
        <f>BC623*#REF!</f>
        <v>#REF!</v>
      </c>
      <c r="BE623" s="2" t="e">
        <f>BD623*#REF!</f>
        <v>#REF!</v>
      </c>
    </row>
    <row r="624" spans="52:57" x14ac:dyDescent="0.2">
      <c r="AZ624" s="2" t="e">
        <f>AY624*#REF!</f>
        <v>#REF!</v>
      </c>
      <c r="BB624" s="2" t="e">
        <f>BA624*#REF!</f>
        <v>#REF!</v>
      </c>
      <c r="BD624" s="2" t="e">
        <f>BC624*#REF!</f>
        <v>#REF!</v>
      </c>
      <c r="BE624" s="2" t="e">
        <f>BD624*#REF!</f>
        <v>#REF!</v>
      </c>
    </row>
    <row r="625" spans="52:57" x14ac:dyDescent="0.2">
      <c r="AZ625" s="2" t="e">
        <f>AY625*#REF!</f>
        <v>#REF!</v>
      </c>
      <c r="BB625" s="2" t="e">
        <f>BA625*#REF!</f>
        <v>#REF!</v>
      </c>
      <c r="BD625" s="2" t="e">
        <f>BC625*#REF!</f>
        <v>#REF!</v>
      </c>
      <c r="BE625" s="2" t="e">
        <f>BD625*#REF!</f>
        <v>#REF!</v>
      </c>
    </row>
    <row r="626" spans="52:57" x14ac:dyDescent="0.2">
      <c r="AZ626" s="2" t="e">
        <f>AY626*#REF!</f>
        <v>#REF!</v>
      </c>
      <c r="BB626" s="2" t="e">
        <f>BA626*#REF!</f>
        <v>#REF!</v>
      </c>
      <c r="BD626" s="2" t="e">
        <f>BC626*#REF!</f>
        <v>#REF!</v>
      </c>
      <c r="BE626" s="2" t="e">
        <f>BD626*#REF!</f>
        <v>#REF!</v>
      </c>
    </row>
    <row r="627" spans="52:57" x14ac:dyDescent="0.2">
      <c r="AZ627" s="2" t="e">
        <f>AY627*#REF!</f>
        <v>#REF!</v>
      </c>
      <c r="BB627" s="2" t="e">
        <f>BA627*#REF!</f>
        <v>#REF!</v>
      </c>
      <c r="BD627" s="2" t="e">
        <f>BC627*#REF!</f>
        <v>#REF!</v>
      </c>
      <c r="BE627" s="2" t="e">
        <f>BD627*#REF!</f>
        <v>#REF!</v>
      </c>
    </row>
    <row r="628" spans="52:57" x14ac:dyDescent="0.2">
      <c r="AZ628" s="2" t="e">
        <f>AY628*#REF!</f>
        <v>#REF!</v>
      </c>
      <c r="BB628" s="2" t="e">
        <f>BA628*#REF!</f>
        <v>#REF!</v>
      </c>
      <c r="BD628" s="2" t="e">
        <f>BC628*#REF!</f>
        <v>#REF!</v>
      </c>
      <c r="BE628" s="2" t="e">
        <f>BD628*#REF!</f>
        <v>#REF!</v>
      </c>
    </row>
    <row r="629" spans="52:57" x14ac:dyDescent="0.2">
      <c r="AZ629" s="2" t="e">
        <f>AY629*#REF!</f>
        <v>#REF!</v>
      </c>
      <c r="BB629" s="2" t="e">
        <f>BA629*#REF!</f>
        <v>#REF!</v>
      </c>
      <c r="BD629" s="2" t="e">
        <f>BC629*#REF!</f>
        <v>#REF!</v>
      </c>
      <c r="BE629" s="2" t="e">
        <f>BD629*#REF!</f>
        <v>#REF!</v>
      </c>
    </row>
    <row r="630" spans="52:57" x14ac:dyDescent="0.2">
      <c r="AZ630" s="2" t="e">
        <f>AY630*#REF!</f>
        <v>#REF!</v>
      </c>
      <c r="BB630" s="2" t="e">
        <f>BA630*#REF!</f>
        <v>#REF!</v>
      </c>
      <c r="BD630" s="2" t="e">
        <f>BC630*#REF!</f>
        <v>#REF!</v>
      </c>
      <c r="BE630" s="2" t="e">
        <f>BD630*#REF!</f>
        <v>#REF!</v>
      </c>
    </row>
    <row r="631" spans="52:57" x14ac:dyDescent="0.2">
      <c r="AZ631" s="2" t="e">
        <f>AY631*#REF!</f>
        <v>#REF!</v>
      </c>
      <c r="BB631" s="2" t="e">
        <f>BA631*#REF!</f>
        <v>#REF!</v>
      </c>
      <c r="BD631" s="2" t="e">
        <f>BC631*#REF!</f>
        <v>#REF!</v>
      </c>
      <c r="BE631" s="2" t="e">
        <f>BD631*#REF!</f>
        <v>#REF!</v>
      </c>
    </row>
    <row r="632" spans="52:57" x14ac:dyDescent="0.2">
      <c r="AZ632" s="2" t="e">
        <f>AY632*#REF!</f>
        <v>#REF!</v>
      </c>
      <c r="BB632" s="2" t="e">
        <f>BA632*#REF!</f>
        <v>#REF!</v>
      </c>
      <c r="BD632" s="2" t="e">
        <f>BC632*#REF!</f>
        <v>#REF!</v>
      </c>
      <c r="BE632" s="2" t="e">
        <f>BD632*#REF!</f>
        <v>#REF!</v>
      </c>
    </row>
    <row r="633" spans="52:57" x14ac:dyDescent="0.2">
      <c r="AZ633" s="2" t="e">
        <f>AY633*#REF!</f>
        <v>#REF!</v>
      </c>
      <c r="BB633" s="2" t="e">
        <f>BA633*#REF!</f>
        <v>#REF!</v>
      </c>
      <c r="BD633" s="2" t="e">
        <f>BC633*#REF!</f>
        <v>#REF!</v>
      </c>
      <c r="BE633" s="2" t="e">
        <f>BD633*#REF!</f>
        <v>#REF!</v>
      </c>
    </row>
    <row r="634" spans="52:57" x14ac:dyDescent="0.2">
      <c r="AZ634" s="2" t="e">
        <f>AY634*#REF!</f>
        <v>#REF!</v>
      </c>
      <c r="BB634" s="2" t="e">
        <f>BA634*#REF!</f>
        <v>#REF!</v>
      </c>
      <c r="BD634" s="2" t="e">
        <f>BC634*#REF!</f>
        <v>#REF!</v>
      </c>
      <c r="BE634" s="2" t="e">
        <f>BD634*#REF!</f>
        <v>#REF!</v>
      </c>
    </row>
    <row r="635" spans="52:57" x14ac:dyDescent="0.2">
      <c r="AZ635" s="2" t="e">
        <f>AY635*#REF!</f>
        <v>#REF!</v>
      </c>
      <c r="BB635" s="2" t="e">
        <f>BA635*#REF!</f>
        <v>#REF!</v>
      </c>
      <c r="BD635" s="2" t="e">
        <f>BC635*#REF!</f>
        <v>#REF!</v>
      </c>
      <c r="BE635" s="2" t="e">
        <f>BD635*#REF!</f>
        <v>#REF!</v>
      </c>
    </row>
    <row r="636" spans="52:57" x14ac:dyDescent="0.2">
      <c r="AZ636" s="2" t="e">
        <f>AY636*#REF!</f>
        <v>#REF!</v>
      </c>
      <c r="BB636" s="2" t="e">
        <f>BA636*#REF!</f>
        <v>#REF!</v>
      </c>
      <c r="BD636" s="2" t="e">
        <f>BC636*#REF!</f>
        <v>#REF!</v>
      </c>
      <c r="BE636" s="2" t="e">
        <f>BD636*#REF!</f>
        <v>#REF!</v>
      </c>
    </row>
    <row r="637" spans="52:57" x14ac:dyDescent="0.2">
      <c r="AZ637" s="2" t="e">
        <f>AY637*#REF!</f>
        <v>#REF!</v>
      </c>
      <c r="BB637" s="2" t="e">
        <f>BA637*#REF!</f>
        <v>#REF!</v>
      </c>
      <c r="BD637" s="2" t="e">
        <f>BC637*#REF!</f>
        <v>#REF!</v>
      </c>
      <c r="BE637" s="2" t="e">
        <f>BD637*#REF!</f>
        <v>#REF!</v>
      </c>
    </row>
    <row r="638" spans="52:57" x14ac:dyDescent="0.2">
      <c r="AZ638" s="2" t="e">
        <f>AY638*#REF!</f>
        <v>#REF!</v>
      </c>
      <c r="BB638" s="2" t="e">
        <f>BA638*#REF!</f>
        <v>#REF!</v>
      </c>
      <c r="BD638" s="2" t="e">
        <f>BC638*#REF!</f>
        <v>#REF!</v>
      </c>
      <c r="BE638" s="2" t="e">
        <f>BD638*#REF!</f>
        <v>#REF!</v>
      </c>
    </row>
    <row r="639" spans="52:57" x14ac:dyDescent="0.2">
      <c r="AZ639" s="2" t="e">
        <f>AY639*#REF!</f>
        <v>#REF!</v>
      </c>
      <c r="BB639" s="2" t="e">
        <f>BA639*#REF!</f>
        <v>#REF!</v>
      </c>
      <c r="BD639" s="2" t="e">
        <f>BC639*#REF!</f>
        <v>#REF!</v>
      </c>
      <c r="BE639" s="2" t="e">
        <f>BD639*#REF!</f>
        <v>#REF!</v>
      </c>
    </row>
    <row r="640" spans="52:57" x14ac:dyDescent="0.2">
      <c r="AZ640" s="2" t="e">
        <f>AY640*#REF!</f>
        <v>#REF!</v>
      </c>
      <c r="BB640" s="2" t="e">
        <f>BA640*#REF!</f>
        <v>#REF!</v>
      </c>
      <c r="BD640" s="2" t="e">
        <f>BC640*#REF!</f>
        <v>#REF!</v>
      </c>
      <c r="BE640" s="2" t="e">
        <f>BD640*#REF!</f>
        <v>#REF!</v>
      </c>
    </row>
    <row r="641" spans="52:57" x14ac:dyDescent="0.2">
      <c r="AZ641" s="2" t="e">
        <f>AY641*#REF!</f>
        <v>#REF!</v>
      </c>
      <c r="BB641" s="2" t="e">
        <f>BA641*#REF!</f>
        <v>#REF!</v>
      </c>
      <c r="BD641" s="2" t="e">
        <f>BC641*#REF!</f>
        <v>#REF!</v>
      </c>
      <c r="BE641" s="2" t="e">
        <f>BD641*#REF!</f>
        <v>#REF!</v>
      </c>
    </row>
    <row r="642" spans="52:57" x14ac:dyDescent="0.2">
      <c r="AZ642" s="2" t="e">
        <f>AY642*#REF!</f>
        <v>#REF!</v>
      </c>
      <c r="BB642" s="2" t="e">
        <f>BA642*#REF!</f>
        <v>#REF!</v>
      </c>
      <c r="BD642" s="2" t="e">
        <f>BC642*#REF!</f>
        <v>#REF!</v>
      </c>
      <c r="BE642" s="2" t="e">
        <f>BD642*#REF!</f>
        <v>#REF!</v>
      </c>
    </row>
    <row r="643" spans="52:57" x14ac:dyDescent="0.2">
      <c r="AZ643" s="2" t="e">
        <f>AY643*#REF!</f>
        <v>#REF!</v>
      </c>
      <c r="BB643" s="2" t="e">
        <f>BA643*#REF!</f>
        <v>#REF!</v>
      </c>
      <c r="BD643" s="2" t="e">
        <f>BC643*#REF!</f>
        <v>#REF!</v>
      </c>
      <c r="BE643" s="2" t="e">
        <f>BD643*#REF!</f>
        <v>#REF!</v>
      </c>
    </row>
    <row r="644" spans="52:57" x14ac:dyDescent="0.2">
      <c r="AZ644" s="2" t="e">
        <f>AY644*#REF!</f>
        <v>#REF!</v>
      </c>
      <c r="BB644" s="2" t="e">
        <f>BA644*#REF!</f>
        <v>#REF!</v>
      </c>
      <c r="BD644" s="2" t="e">
        <f>BC644*#REF!</f>
        <v>#REF!</v>
      </c>
      <c r="BE644" s="2" t="e">
        <f>BD644*#REF!</f>
        <v>#REF!</v>
      </c>
    </row>
    <row r="645" spans="52:57" x14ac:dyDescent="0.2">
      <c r="AZ645" s="2" t="e">
        <f>AY645*#REF!</f>
        <v>#REF!</v>
      </c>
      <c r="BB645" s="2" t="e">
        <f>BA645*#REF!</f>
        <v>#REF!</v>
      </c>
      <c r="BD645" s="2" t="e">
        <f>BC645*#REF!</f>
        <v>#REF!</v>
      </c>
      <c r="BE645" s="2" t="e">
        <f>BD645*#REF!</f>
        <v>#REF!</v>
      </c>
    </row>
    <row r="646" spans="52:57" x14ac:dyDescent="0.2">
      <c r="AZ646" s="2" t="e">
        <f>AY646*#REF!</f>
        <v>#REF!</v>
      </c>
      <c r="BB646" s="2" t="e">
        <f>BA646*#REF!</f>
        <v>#REF!</v>
      </c>
      <c r="BD646" s="2" t="e">
        <f>BC646*#REF!</f>
        <v>#REF!</v>
      </c>
      <c r="BE646" s="2" t="e">
        <f>BD646*#REF!</f>
        <v>#REF!</v>
      </c>
    </row>
    <row r="647" spans="52:57" x14ac:dyDescent="0.2">
      <c r="AZ647" s="2" t="e">
        <f>AY647*#REF!</f>
        <v>#REF!</v>
      </c>
      <c r="BB647" s="2" t="e">
        <f>BA647*#REF!</f>
        <v>#REF!</v>
      </c>
      <c r="BD647" s="2" t="e">
        <f>BC647*#REF!</f>
        <v>#REF!</v>
      </c>
      <c r="BE647" s="2" t="e">
        <f>BD647*#REF!</f>
        <v>#REF!</v>
      </c>
    </row>
    <row r="648" spans="52:57" x14ac:dyDescent="0.2">
      <c r="AZ648" s="2" t="e">
        <f>AY648*#REF!</f>
        <v>#REF!</v>
      </c>
      <c r="BB648" s="2" t="e">
        <f>BA648*#REF!</f>
        <v>#REF!</v>
      </c>
      <c r="BD648" s="2" t="e">
        <f>BC648*#REF!</f>
        <v>#REF!</v>
      </c>
      <c r="BE648" s="2" t="e">
        <f>BD648*#REF!</f>
        <v>#REF!</v>
      </c>
    </row>
    <row r="649" spans="52:57" x14ac:dyDescent="0.2">
      <c r="AZ649" s="2" t="e">
        <f>AY649*#REF!</f>
        <v>#REF!</v>
      </c>
      <c r="BB649" s="2" t="e">
        <f>BA649*#REF!</f>
        <v>#REF!</v>
      </c>
      <c r="BD649" s="2" t="e">
        <f>BC649*#REF!</f>
        <v>#REF!</v>
      </c>
      <c r="BE649" s="2" t="e">
        <f>BD649*#REF!</f>
        <v>#REF!</v>
      </c>
    </row>
    <row r="650" spans="52:57" x14ac:dyDescent="0.2">
      <c r="AZ650" s="2" t="e">
        <f>AY650*#REF!</f>
        <v>#REF!</v>
      </c>
      <c r="BB650" s="2" t="e">
        <f>BA650*#REF!</f>
        <v>#REF!</v>
      </c>
      <c r="BD650" s="2" t="e">
        <f>BC650*#REF!</f>
        <v>#REF!</v>
      </c>
      <c r="BE650" s="2" t="e">
        <f>BD650*#REF!</f>
        <v>#REF!</v>
      </c>
    </row>
    <row r="651" spans="52:57" x14ac:dyDescent="0.2">
      <c r="AZ651" s="2" t="e">
        <f>AY651*#REF!</f>
        <v>#REF!</v>
      </c>
      <c r="BB651" s="2" t="e">
        <f>BA651*#REF!</f>
        <v>#REF!</v>
      </c>
      <c r="BD651" s="2" t="e">
        <f>BC651*#REF!</f>
        <v>#REF!</v>
      </c>
      <c r="BE651" s="2" t="e">
        <f>BD651*#REF!</f>
        <v>#REF!</v>
      </c>
    </row>
    <row r="652" spans="52:57" x14ac:dyDescent="0.2">
      <c r="AZ652" s="2" t="e">
        <f>AY652*#REF!</f>
        <v>#REF!</v>
      </c>
      <c r="BB652" s="2" t="e">
        <f>BA652*#REF!</f>
        <v>#REF!</v>
      </c>
      <c r="BD652" s="2" t="e">
        <f>BC652*#REF!</f>
        <v>#REF!</v>
      </c>
      <c r="BE652" s="2" t="e">
        <f>BD652*#REF!</f>
        <v>#REF!</v>
      </c>
    </row>
    <row r="653" spans="52:57" x14ac:dyDescent="0.2">
      <c r="AZ653" s="2" t="e">
        <f>AY653*#REF!</f>
        <v>#REF!</v>
      </c>
      <c r="BB653" s="2" t="e">
        <f>BA653*#REF!</f>
        <v>#REF!</v>
      </c>
      <c r="BD653" s="2" t="e">
        <f>BC653*#REF!</f>
        <v>#REF!</v>
      </c>
      <c r="BE653" s="2" t="e">
        <f>BD653*#REF!</f>
        <v>#REF!</v>
      </c>
    </row>
    <row r="654" spans="52:57" x14ac:dyDescent="0.2">
      <c r="AZ654" s="2" t="e">
        <f>AY654*#REF!</f>
        <v>#REF!</v>
      </c>
      <c r="BB654" s="2" t="e">
        <f>BA654*#REF!</f>
        <v>#REF!</v>
      </c>
      <c r="BD654" s="2" t="e">
        <f>BC654*#REF!</f>
        <v>#REF!</v>
      </c>
      <c r="BE654" s="2" t="e">
        <f>BD654*#REF!</f>
        <v>#REF!</v>
      </c>
    </row>
    <row r="655" spans="52:57" x14ac:dyDescent="0.2">
      <c r="AZ655" s="2" t="e">
        <f>AY655*#REF!</f>
        <v>#REF!</v>
      </c>
      <c r="BB655" s="2" t="e">
        <f>BA655*#REF!</f>
        <v>#REF!</v>
      </c>
      <c r="BD655" s="2" t="e">
        <f>BC655*#REF!</f>
        <v>#REF!</v>
      </c>
      <c r="BE655" s="2" t="e">
        <f>BD655*#REF!</f>
        <v>#REF!</v>
      </c>
    </row>
    <row r="656" spans="52:57" x14ac:dyDescent="0.2">
      <c r="AZ656" s="2" t="e">
        <f>AY656*#REF!</f>
        <v>#REF!</v>
      </c>
      <c r="BB656" s="2" t="e">
        <f>BA656*#REF!</f>
        <v>#REF!</v>
      </c>
      <c r="BD656" s="2" t="e">
        <f>BC656*#REF!</f>
        <v>#REF!</v>
      </c>
      <c r="BE656" s="2" t="e">
        <f>BD656*#REF!</f>
        <v>#REF!</v>
      </c>
    </row>
    <row r="657" spans="52:57" x14ac:dyDescent="0.2">
      <c r="AZ657" s="2" t="e">
        <f>AY657*#REF!</f>
        <v>#REF!</v>
      </c>
      <c r="BB657" s="2" t="e">
        <f>BA657*#REF!</f>
        <v>#REF!</v>
      </c>
      <c r="BD657" s="2" t="e">
        <f>BC657*#REF!</f>
        <v>#REF!</v>
      </c>
      <c r="BE657" s="2" t="e">
        <f>BD657*#REF!</f>
        <v>#REF!</v>
      </c>
    </row>
    <row r="658" spans="52:57" x14ac:dyDescent="0.2">
      <c r="AZ658" s="2" t="e">
        <f>AY658*#REF!</f>
        <v>#REF!</v>
      </c>
      <c r="BB658" s="2" t="e">
        <f>BA658*#REF!</f>
        <v>#REF!</v>
      </c>
      <c r="BD658" s="2" t="e">
        <f>BC658*#REF!</f>
        <v>#REF!</v>
      </c>
      <c r="BE658" s="2" t="e">
        <f>BD658*#REF!</f>
        <v>#REF!</v>
      </c>
    </row>
    <row r="659" spans="52:57" x14ac:dyDescent="0.2">
      <c r="AZ659" s="2" t="e">
        <f>AY659*#REF!</f>
        <v>#REF!</v>
      </c>
      <c r="BB659" s="2" t="e">
        <f>BA659*#REF!</f>
        <v>#REF!</v>
      </c>
      <c r="BD659" s="2" t="e">
        <f>BC659*#REF!</f>
        <v>#REF!</v>
      </c>
      <c r="BE659" s="2" t="e">
        <f>BD659*#REF!</f>
        <v>#REF!</v>
      </c>
    </row>
    <row r="660" spans="52:57" x14ac:dyDescent="0.2">
      <c r="AZ660" s="2" t="e">
        <f>AY660*#REF!</f>
        <v>#REF!</v>
      </c>
      <c r="BB660" s="2" t="e">
        <f>BA660*#REF!</f>
        <v>#REF!</v>
      </c>
      <c r="BD660" s="2" t="e">
        <f>BC660*#REF!</f>
        <v>#REF!</v>
      </c>
      <c r="BE660" s="2" t="e">
        <f>BD660*#REF!</f>
        <v>#REF!</v>
      </c>
    </row>
    <row r="661" spans="52:57" x14ac:dyDescent="0.2">
      <c r="AZ661" s="2" t="e">
        <f>AY661*#REF!</f>
        <v>#REF!</v>
      </c>
      <c r="BB661" s="2" t="e">
        <f>BA661*#REF!</f>
        <v>#REF!</v>
      </c>
      <c r="BD661" s="2" t="e">
        <f>BC661*#REF!</f>
        <v>#REF!</v>
      </c>
      <c r="BE661" s="2" t="e">
        <f>BD661*#REF!</f>
        <v>#REF!</v>
      </c>
    </row>
    <row r="662" spans="52:57" x14ac:dyDescent="0.2">
      <c r="AZ662" s="2" t="e">
        <f>AY662*#REF!</f>
        <v>#REF!</v>
      </c>
      <c r="BB662" s="2" t="e">
        <f>BA662*#REF!</f>
        <v>#REF!</v>
      </c>
      <c r="BD662" s="2" t="e">
        <f>BC662*#REF!</f>
        <v>#REF!</v>
      </c>
      <c r="BE662" s="2" t="e">
        <f>BD662*#REF!</f>
        <v>#REF!</v>
      </c>
    </row>
    <row r="663" spans="52:57" x14ac:dyDescent="0.2">
      <c r="AZ663" s="2" t="e">
        <f>AY663*#REF!</f>
        <v>#REF!</v>
      </c>
      <c r="BB663" s="2" t="e">
        <f>BA663*#REF!</f>
        <v>#REF!</v>
      </c>
      <c r="BD663" s="2" t="e">
        <f>BC663*#REF!</f>
        <v>#REF!</v>
      </c>
      <c r="BE663" s="2" t="e">
        <f>BD663*#REF!</f>
        <v>#REF!</v>
      </c>
    </row>
    <row r="664" spans="52:57" x14ac:dyDescent="0.2">
      <c r="AZ664" s="2" t="e">
        <f>AY664*#REF!</f>
        <v>#REF!</v>
      </c>
      <c r="BB664" s="2" t="e">
        <f>BA664*#REF!</f>
        <v>#REF!</v>
      </c>
      <c r="BD664" s="2" t="e">
        <f>BC664*#REF!</f>
        <v>#REF!</v>
      </c>
      <c r="BE664" s="2" t="e">
        <f>BD664*#REF!</f>
        <v>#REF!</v>
      </c>
    </row>
    <row r="665" spans="52:57" x14ac:dyDescent="0.2">
      <c r="AZ665" s="2" t="e">
        <f>AY665*#REF!</f>
        <v>#REF!</v>
      </c>
      <c r="BB665" s="2" t="e">
        <f>BA665*#REF!</f>
        <v>#REF!</v>
      </c>
      <c r="BD665" s="2" t="e">
        <f>BC665*#REF!</f>
        <v>#REF!</v>
      </c>
      <c r="BE665" s="2" t="e">
        <f>BD665*#REF!</f>
        <v>#REF!</v>
      </c>
    </row>
    <row r="666" spans="52:57" x14ac:dyDescent="0.2">
      <c r="AZ666" s="2" t="e">
        <f>AY666*#REF!</f>
        <v>#REF!</v>
      </c>
      <c r="BB666" s="2" t="e">
        <f>BA666*#REF!</f>
        <v>#REF!</v>
      </c>
      <c r="BD666" s="2" t="e">
        <f>BC666*#REF!</f>
        <v>#REF!</v>
      </c>
      <c r="BE666" s="2" t="e">
        <f>BD666*#REF!</f>
        <v>#REF!</v>
      </c>
    </row>
    <row r="667" spans="52:57" x14ac:dyDescent="0.2">
      <c r="AZ667" s="2" t="e">
        <f>AY667*#REF!</f>
        <v>#REF!</v>
      </c>
      <c r="BB667" s="2" t="e">
        <f>BA667*#REF!</f>
        <v>#REF!</v>
      </c>
      <c r="BD667" s="2" t="e">
        <f>BC667*#REF!</f>
        <v>#REF!</v>
      </c>
      <c r="BE667" s="2" t="e">
        <f>BD667*#REF!</f>
        <v>#REF!</v>
      </c>
    </row>
    <row r="668" spans="52:57" x14ac:dyDescent="0.2">
      <c r="AZ668" s="2" t="e">
        <f>AY668*#REF!</f>
        <v>#REF!</v>
      </c>
      <c r="BB668" s="2" t="e">
        <f>BA668*#REF!</f>
        <v>#REF!</v>
      </c>
      <c r="BD668" s="2" t="e">
        <f>BC668*#REF!</f>
        <v>#REF!</v>
      </c>
      <c r="BE668" s="2" t="e">
        <f>BD668*#REF!</f>
        <v>#REF!</v>
      </c>
    </row>
    <row r="669" spans="52:57" x14ac:dyDescent="0.2">
      <c r="AZ669" s="2" t="e">
        <f>AY669*#REF!</f>
        <v>#REF!</v>
      </c>
      <c r="BB669" s="2" t="e">
        <f>BA669*#REF!</f>
        <v>#REF!</v>
      </c>
      <c r="BD669" s="2" t="e">
        <f>BC669*#REF!</f>
        <v>#REF!</v>
      </c>
      <c r="BE669" s="2" t="e">
        <f>BD669*#REF!</f>
        <v>#REF!</v>
      </c>
    </row>
    <row r="670" spans="52:57" x14ac:dyDescent="0.2">
      <c r="AZ670" s="2" t="e">
        <f>AY670*#REF!</f>
        <v>#REF!</v>
      </c>
      <c r="BB670" s="2" t="e">
        <f>BA670*#REF!</f>
        <v>#REF!</v>
      </c>
      <c r="BD670" s="2" t="e">
        <f>BC670*#REF!</f>
        <v>#REF!</v>
      </c>
      <c r="BE670" s="2" t="e">
        <f>BD670*#REF!</f>
        <v>#REF!</v>
      </c>
    </row>
    <row r="671" spans="52:57" x14ac:dyDescent="0.2">
      <c r="AZ671" s="2" t="e">
        <f>AY671*#REF!</f>
        <v>#REF!</v>
      </c>
      <c r="BB671" s="2" t="e">
        <f>BA671*#REF!</f>
        <v>#REF!</v>
      </c>
      <c r="BD671" s="2" t="e">
        <f>BC671*#REF!</f>
        <v>#REF!</v>
      </c>
      <c r="BE671" s="2" t="e">
        <f>BD671*#REF!</f>
        <v>#REF!</v>
      </c>
    </row>
    <row r="672" spans="52:57" x14ac:dyDescent="0.2">
      <c r="AZ672" s="2" t="e">
        <f>AY672*#REF!</f>
        <v>#REF!</v>
      </c>
      <c r="BB672" s="2" t="e">
        <f>BA672*#REF!</f>
        <v>#REF!</v>
      </c>
      <c r="BD672" s="2" t="e">
        <f>BC672*#REF!</f>
        <v>#REF!</v>
      </c>
      <c r="BE672" s="2" t="e">
        <f>BD672*#REF!</f>
        <v>#REF!</v>
      </c>
    </row>
    <row r="673" spans="52:57" x14ac:dyDescent="0.2">
      <c r="AZ673" s="2" t="e">
        <f>AY673*#REF!</f>
        <v>#REF!</v>
      </c>
      <c r="BB673" s="2" t="e">
        <f>BA673*#REF!</f>
        <v>#REF!</v>
      </c>
      <c r="BD673" s="2" t="e">
        <f>BC673*#REF!</f>
        <v>#REF!</v>
      </c>
      <c r="BE673" s="2" t="e">
        <f>BD673*#REF!</f>
        <v>#REF!</v>
      </c>
    </row>
    <row r="674" spans="52:57" x14ac:dyDescent="0.2">
      <c r="AZ674" s="2" t="e">
        <f>AY674*#REF!</f>
        <v>#REF!</v>
      </c>
      <c r="BB674" s="2" t="e">
        <f>BA674*#REF!</f>
        <v>#REF!</v>
      </c>
      <c r="BD674" s="2" t="e">
        <f>BC674*#REF!</f>
        <v>#REF!</v>
      </c>
      <c r="BE674" s="2" t="e">
        <f>BD674*#REF!</f>
        <v>#REF!</v>
      </c>
    </row>
    <row r="675" spans="52:57" x14ac:dyDescent="0.2">
      <c r="AZ675" s="2" t="e">
        <f>AY675*#REF!</f>
        <v>#REF!</v>
      </c>
      <c r="BB675" s="2" t="e">
        <f>BA675*#REF!</f>
        <v>#REF!</v>
      </c>
      <c r="BD675" s="2" t="e">
        <f>BC675*#REF!</f>
        <v>#REF!</v>
      </c>
      <c r="BE675" s="2" t="e">
        <f>BD675*#REF!</f>
        <v>#REF!</v>
      </c>
    </row>
    <row r="676" spans="52:57" x14ac:dyDescent="0.2">
      <c r="AZ676" s="2" t="e">
        <f>AY676*#REF!</f>
        <v>#REF!</v>
      </c>
      <c r="BB676" s="2" t="e">
        <f>BA676*#REF!</f>
        <v>#REF!</v>
      </c>
      <c r="BD676" s="2" t="e">
        <f>BC676*#REF!</f>
        <v>#REF!</v>
      </c>
      <c r="BE676" s="2" t="e">
        <f>BD676*#REF!</f>
        <v>#REF!</v>
      </c>
    </row>
    <row r="677" spans="52:57" x14ac:dyDescent="0.2">
      <c r="AZ677" s="2" t="e">
        <f>AY677*#REF!</f>
        <v>#REF!</v>
      </c>
      <c r="BB677" s="2" t="e">
        <f>BA677*#REF!</f>
        <v>#REF!</v>
      </c>
      <c r="BD677" s="2" t="e">
        <f>BC677*#REF!</f>
        <v>#REF!</v>
      </c>
      <c r="BE677" s="2" t="e">
        <f>BD677*#REF!</f>
        <v>#REF!</v>
      </c>
    </row>
    <row r="678" spans="52:57" x14ac:dyDescent="0.2">
      <c r="AZ678" s="2" t="e">
        <f>AY678*#REF!</f>
        <v>#REF!</v>
      </c>
      <c r="BB678" s="2" t="e">
        <f>BA678*#REF!</f>
        <v>#REF!</v>
      </c>
      <c r="BD678" s="2" t="e">
        <f>BC678*#REF!</f>
        <v>#REF!</v>
      </c>
      <c r="BE678" s="2" t="e">
        <f>BD678*#REF!</f>
        <v>#REF!</v>
      </c>
    </row>
    <row r="679" spans="52:57" x14ac:dyDescent="0.2">
      <c r="AZ679" s="2" t="e">
        <f>AY679*#REF!</f>
        <v>#REF!</v>
      </c>
      <c r="BB679" s="2" t="e">
        <f>BA679*#REF!</f>
        <v>#REF!</v>
      </c>
      <c r="BD679" s="2" t="e">
        <f>BC679*#REF!</f>
        <v>#REF!</v>
      </c>
      <c r="BE679" s="2" t="e">
        <f>BD679*#REF!</f>
        <v>#REF!</v>
      </c>
    </row>
    <row r="680" spans="52:57" x14ac:dyDescent="0.2">
      <c r="AZ680" s="2" t="e">
        <f>AY680*#REF!</f>
        <v>#REF!</v>
      </c>
      <c r="BB680" s="2" t="e">
        <f>BA680*#REF!</f>
        <v>#REF!</v>
      </c>
      <c r="BD680" s="2" t="e">
        <f>BC680*#REF!</f>
        <v>#REF!</v>
      </c>
      <c r="BE680" s="2" t="e">
        <f>BD680*#REF!</f>
        <v>#REF!</v>
      </c>
    </row>
    <row r="681" spans="52:57" x14ac:dyDescent="0.2">
      <c r="AZ681" s="2" t="e">
        <f>AY681*#REF!</f>
        <v>#REF!</v>
      </c>
      <c r="BB681" s="2" t="e">
        <f>BA681*#REF!</f>
        <v>#REF!</v>
      </c>
      <c r="BD681" s="2" t="e">
        <f>BC681*#REF!</f>
        <v>#REF!</v>
      </c>
      <c r="BE681" s="2" t="e">
        <f>BD681*#REF!</f>
        <v>#REF!</v>
      </c>
    </row>
    <row r="682" spans="52:57" x14ac:dyDescent="0.2">
      <c r="AZ682" s="2" t="e">
        <f>AY682*#REF!</f>
        <v>#REF!</v>
      </c>
      <c r="BB682" s="2" t="e">
        <f>BA682*#REF!</f>
        <v>#REF!</v>
      </c>
      <c r="BD682" s="2" t="e">
        <f>BC682*#REF!</f>
        <v>#REF!</v>
      </c>
      <c r="BE682" s="2" t="e">
        <f>BD682*#REF!</f>
        <v>#REF!</v>
      </c>
    </row>
    <row r="683" spans="52:57" x14ac:dyDescent="0.2">
      <c r="AZ683" s="2" t="e">
        <f>AY683*#REF!</f>
        <v>#REF!</v>
      </c>
      <c r="BB683" s="2" t="e">
        <f>BA683*#REF!</f>
        <v>#REF!</v>
      </c>
      <c r="BD683" s="2" t="e">
        <f>BC683*#REF!</f>
        <v>#REF!</v>
      </c>
      <c r="BE683" s="2" t="e">
        <f>BD683*#REF!</f>
        <v>#REF!</v>
      </c>
    </row>
    <row r="684" spans="52:57" x14ac:dyDescent="0.2">
      <c r="AZ684" s="2" t="e">
        <f>AY684*#REF!</f>
        <v>#REF!</v>
      </c>
      <c r="BB684" s="2" t="e">
        <f>BA684*#REF!</f>
        <v>#REF!</v>
      </c>
      <c r="BD684" s="2" t="e">
        <f>BC684*#REF!</f>
        <v>#REF!</v>
      </c>
      <c r="BE684" s="2" t="e">
        <f>BD684*#REF!</f>
        <v>#REF!</v>
      </c>
    </row>
    <row r="685" spans="52:57" x14ac:dyDescent="0.2">
      <c r="AZ685" s="2" t="e">
        <f>AY685*#REF!</f>
        <v>#REF!</v>
      </c>
      <c r="BB685" s="2" t="e">
        <f>BA685*#REF!</f>
        <v>#REF!</v>
      </c>
      <c r="BD685" s="2" t="e">
        <f>BC685*#REF!</f>
        <v>#REF!</v>
      </c>
      <c r="BE685" s="2" t="e">
        <f>BD685*#REF!</f>
        <v>#REF!</v>
      </c>
    </row>
    <row r="686" spans="52:57" x14ac:dyDescent="0.2">
      <c r="AZ686" s="2" t="e">
        <f>AY686*#REF!</f>
        <v>#REF!</v>
      </c>
      <c r="BB686" s="2" t="e">
        <f>BA686*#REF!</f>
        <v>#REF!</v>
      </c>
      <c r="BD686" s="2" t="e">
        <f>BC686*#REF!</f>
        <v>#REF!</v>
      </c>
      <c r="BE686" s="2" t="e">
        <f>BD686*#REF!</f>
        <v>#REF!</v>
      </c>
    </row>
    <row r="687" spans="52:57" x14ac:dyDescent="0.2">
      <c r="AZ687" s="2" t="e">
        <f>AY687*#REF!</f>
        <v>#REF!</v>
      </c>
      <c r="BB687" s="2" t="e">
        <f>BA687*#REF!</f>
        <v>#REF!</v>
      </c>
      <c r="BD687" s="2" t="e">
        <f>BC687*#REF!</f>
        <v>#REF!</v>
      </c>
      <c r="BE687" s="2" t="e">
        <f>BD687*#REF!</f>
        <v>#REF!</v>
      </c>
    </row>
    <row r="688" spans="52:57" x14ac:dyDescent="0.2">
      <c r="AZ688" s="2" t="e">
        <f>AY688*#REF!</f>
        <v>#REF!</v>
      </c>
      <c r="BB688" s="2" t="e">
        <f>BA688*#REF!</f>
        <v>#REF!</v>
      </c>
      <c r="BD688" s="2" t="e">
        <f>BC688*#REF!</f>
        <v>#REF!</v>
      </c>
      <c r="BE688" s="2" t="e">
        <f>BD688*#REF!</f>
        <v>#REF!</v>
      </c>
    </row>
    <row r="689" spans="52:57" x14ac:dyDescent="0.2">
      <c r="AZ689" s="2" t="e">
        <f>AY689*#REF!</f>
        <v>#REF!</v>
      </c>
      <c r="BB689" s="2" t="e">
        <f>BA689*#REF!</f>
        <v>#REF!</v>
      </c>
      <c r="BD689" s="2" t="e">
        <f>BC689*#REF!</f>
        <v>#REF!</v>
      </c>
      <c r="BE689" s="2" t="e">
        <f>BD689*#REF!</f>
        <v>#REF!</v>
      </c>
    </row>
    <row r="690" spans="52:57" x14ac:dyDescent="0.2">
      <c r="AZ690" s="2" t="e">
        <f>AY690*#REF!</f>
        <v>#REF!</v>
      </c>
      <c r="BB690" s="2" t="e">
        <f>BA690*#REF!</f>
        <v>#REF!</v>
      </c>
      <c r="BD690" s="2" t="e">
        <f>BC690*#REF!</f>
        <v>#REF!</v>
      </c>
      <c r="BE690" s="2" t="e">
        <f>BD690*#REF!</f>
        <v>#REF!</v>
      </c>
    </row>
    <row r="691" spans="52:57" x14ac:dyDescent="0.2">
      <c r="AZ691" s="2" t="e">
        <f>AY691*#REF!</f>
        <v>#REF!</v>
      </c>
      <c r="BB691" s="2" t="e">
        <f>BA691*#REF!</f>
        <v>#REF!</v>
      </c>
      <c r="BD691" s="2" t="e">
        <f>BC691*#REF!</f>
        <v>#REF!</v>
      </c>
      <c r="BE691" s="2" t="e">
        <f>BD691*#REF!</f>
        <v>#REF!</v>
      </c>
    </row>
    <row r="692" spans="52:57" x14ac:dyDescent="0.2">
      <c r="AZ692" s="2" t="e">
        <f>AY692*#REF!</f>
        <v>#REF!</v>
      </c>
      <c r="BB692" s="2" t="e">
        <f>BA692*#REF!</f>
        <v>#REF!</v>
      </c>
      <c r="BD692" s="2" t="e">
        <f>BC692*#REF!</f>
        <v>#REF!</v>
      </c>
      <c r="BE692" s="2" t="e">
        <f>BD692*#REF!</f>
        <v>#REF!</v>
      </c>
    </row>
    <row r="693" spans="52:57" x14ac:dyDescent="0.2">
      <c r="AZ693" s="2" t="e">
        <f>AY693*#REF!</f>
        <v>#REF!</v>
      </c>
      <c r="BB693" s="2" t="e">
        <f>BA693*#REF!</f>
        <v>#REF!</v>
      </c>
      <c r="BD693" s="2" t="e">
        <f>BC693*#REF!</f>
        <v>#REF!</v>
      </c>
      <c r="BE693" s="2" t="e">
        <f>BD693*#REF!</f>
        <v>#REF!</v>
      </c>
    </row>
    <row r="694" spans="52:57" x14ac:dyDescent="0.2">
      <c r="AZ694" s="2" t="e">
        <f>AY694*#REF!</f>
        <v>#REF!</v>
      </c>
      <c r="BB694" s="2" t="e">
        <f>BA694*#REF!</f>
        <v>#REF!</v>
      </c>
      <c r="BD694" s="2" t="e">
        <f>BC694*#REF!</f>
        <v>#REF!</v>
      </c>
      <c r="BE694" s="2" t="e">
        <f>BD694*#REF!</f>
        <v>#REF!</v>
      </c>
    </row>
    <row r="695" spans="52:57" x14ac:dyDescent="0.2">
      <c r="AZ695" s="2" t="e">
        <f>AY695*#REF!</f>
        <v>#REF!</v>
      </c>
      <c r="BB695" s="2" t="e">
        <f>BA695*#REF!</f>
        <v>#REF!</v>
      </c>
      <c r="BD695" s="2" t="e">
        <f>BC695*#REF!</f>
        <v>#REF!</v>
      </c>
      <c r="BE695" s="2" t="e">
        <f>BD695*#REF!</f>
        <v>#REF!</v>
      </c>
    </row>
    <row r="696" spans="52:57" x14ac:dyDescent="0.2">
      <c r="AZ696" s="2" t="e">
        <f>AY696*#REF!</f>
        <v>#REF!</v>
      </c>
      <c r="BB696" s="2" t="e">
        <f>BA696*#REF!</f>
        <v>#REF!</v>
      </c>
      <c r="BD696" s="2" t="e">
        <f>BC696*#REF!</f>
        <v>#REF!</v>
      </c>
      <c r="BE696" s="2" t="e">
        <f>BD696*#REF!</f>
        <v>#REF!</v>
      </c>
    </row>
    <row r="697" spans="52:57" x14ac:dyDescent="0.2">
      <c r="AZ697" s="2" t="e">
        <f>AY697*#REF!</f>
        <v>#REF!</v>
      </c>
      <c r="BB697" s="2" t="e">
        <f>BA697*#REF!</f>
        <v>#REF!</v>
      </c>
      <c r="BD697" s="2" t="e">
        <f>BC697*#REF!</f>
        <v>#REF!</v>
      </c>
      <c r="BE697" s="2" t="e">
        <f>BD697*#REF!</f>
        <v>#REF!</v>
      </c>
    </row>
    <row r="698" spans="52:57" x14ac:dyDescent="0.2">
      <c r="AZ698" s="2" t="e">
        <f>AY698*#REF!</f>
        <v>#REF!</v>
      </c>
      <c r="BB698" s="2" t="e">
        <f>BA698*#REF!</f>
        <v>#REF!</v>
      </c>
      <c r="BD698" s="2" t="e">
        <f>BC698*#REF!</f>
        <v>#REF!</v>
      </c>
      <c r="BE698" s="2" t="e">
        <f>BD698*#REF!</f>
        <v>#REF!</v>
      </c>
    </row>
    <row r="699" spans="52:57" x14ac:dyDescent="0.2">
      <c r="AZ699" s="2" t="e">
        <f>AY699*#REF!</f>
        <v>#REF!</v>
      </c>
      <c r="BB699" s="2" t="e">
        <f>BA699*#REF!</f>
        <v>#REF!</v>
      </c>
      <c r="BD699" s="2" t="e">
        <f>BC699*#REF!</f>
        <v>#REF!</v>
      </c>
      <c r="BE699" s="2" t="e">
        <f>BD699*#REF!</f>
        <v>#REF!</v>
      </c>
    </row>
    <row r="700" spans="52:57" x14ac:dyDescent="0.2">
      <c r="AZ700" s="2" t="e">
        <f>AY700*#REF!</f>
        <v>#REF!</v>
      </c>
      <c r="BB700" s="2" t="e">
        <f>BA700*#REF!</f>
        <v>#REF!</v>
      </c>
      <c r="BD700" s="2" t="e">
        <f>BC700*#REF!</f>
        <v>#REF!</v>
      </c>
      <c r="BE700" s="2" t="e">
        <f>BD700*#REF!</f>
        <v>#REF!</v>
      </c>
    </row>
    <row r="701" spans="52:57" x14ac:dyDescent="0.2">
      <c r="AZ701" s="2" t="e">
        <f>AY701*#REF!</f>
        <v>#REF!</v>
      </c>
      <c r="BB701" s="2" t="e">
        <f>BA701*#REF!</f>
        <v>#REF!</v>
      </c>
      <c r="BD701" s="2" t="e">
        <f>BC701*#REF!</f>
        <v>#REF!</v>
      </c>
      <c r="BE701" s="2" t="e">
        <f>BD701*#REF!</f>
        <v>#REF!</v>
      </c>
    </row>
    <row r="702" spans="52:57" x14ac:dyDescent="0.2">
      <c r="AZ702" s="2" t="e">
        <f>AY702*#REF!</f>
        <v>#REF!</v>
      </c>
      <c r="BB702" s="2" t="e">
        <f>BA702*#REF!</f>
        <v>#REF!</v>
      </c>
      <c r="BD702" s="2" t="e">
        <f>BC702*#REF!</f>
        <v>#REF!</v>
      </c>
      <c r="BE702" s="2" t="e">
        <f>BD702*#REF!</f>
        <v>#REF!</v>
      </c>
    </row>
    <row r="703" spans="52:57" x14ac:dyDescent="0.2">
      <c r="AZ703" s="2" t="e">
        <f>AY703*#REF!</f>
        <v>#REF!</v>
      </c>
      <c r="BB703" s="2" t="e">
        <f>BA703*#REF!</f>
        <v>#REF!</v>
      </c>
      <c r="BD703" s="2" t="e">
        <f>BC703*#REF!</f>
        <v>#REF!</v>
      </c>
      <c r="BE703" s="2" t="e">
        <f>BD703*#REF!</f>
        <v>#REF!</v>
      </c>
    </row>
    <row r="704" spans="52:57" x14ac:dyDescent="0.2">
      <c r="AZ704" s="2" t="e">
        <f>AY704*#REF!</f>
        <v>#REF!</v>
      </c>
      <c r="BB704" s="2" t="e">
        <f>BA704*#REF!</f>
        <v>#REF!</v>
      </c>
      <c r="BD704" s="2" t="e">
        <f>BC704*#REF!</f>
        <v>#REF!</v>
      </c>
      <c r="BE704" s="2" t="e">
        <f>BD704*#REF!</f>
        <v>#REF!</v>
      </c>
    </row>
    <row r="705" spans="52:57" x14ac:dyDescent="0.2">
      <c r="AZ705" s="2" t="e">
        <f>AY705*#REF!</f>
        <v>#REF!</v>
      </c>
      <c r="BB705" s="2" t="e">
        <f>BA705*#REF!</f>
        <v>#REF!</v>
      </c>
      <c r="BD705" s="2" t="e">
        <f>BC705*#REF!</f>
        <v>#REF!</v>
      </c>
      <c r="BE705" s="2" t="e">
        <f>BD705*#REF!</f>
        <v>#REF!</v>
      </c>
    </row>
    <row r="706" spans="52:57" x14ac:dyDescent="0.2">
      <c r="AZ706" s="2" t="e">
        <f>AY706*#REF!</f>
        <v>#REF!</v>
      </c>
      <c r="BB706" s="2" t="e">
        <f>BA706*#REF!</f>
        <v>#REF!</v>
      </c>
      <c r="BD706" s="2" t="e">
        <f>BC706*#REF!</f>
        <v>#REF!</v>
      </c>
      <c r="BE706" s="2" t="e">
        <f>BD706*#REF!</f>
        <v>#REF!</v>
      </c>
    </row>
    <row r="707" spans="52:57" x14ac:dyDescent="0.2">
      <c r="AZ707" s="2" t="e">
        <f>AY707*#REF!</f>
        <v>#REF!</v>
      </c>
      <c r="BB707" s="2" t="e">
        <f>BA707*#REF!</f>
        <v>#REF!</v>
      </c>
      <c r="BD707" s="2" t="e">
        <f>BC707*#REF!</f>
        <v>#REF!</v>
      </c>
      <c r="BE707" s="2" t="e">
        <f>BD707*#REF!</f>
        <v>#REF!</v>
      </c>
    </row>
    <row r="708" spans="52:57" x14ac:dyDescent="0.2">
      <c r="AZ708" s="2" t="e">
        <f>AY708*#REF!</f>
        <v>#REF!</v>
      </c>
      <c r="BB708" s="2" t="e">
        <f>BA708*#REF!</f>
        <v>#REF!</v>
      </c>
      <c r="BD708" s="2" t="e">
        <f>BC708*#REF!</f>
        <v>#REF!</v>
      </c>
      <c r="BE708" s="2" t="e">
        <f>BD708*#REF!</f>
        <v>#REF!</v>
      </c>
    </row>
    <row r="709" spans="52:57" x14ac:dyDescent="0.2">
      <c r="AZ709" s="2" t="e">
        <f>AY709*#REF!</f>
        <v>#REF!</v>
      </c>
      <c r="BB709" s="2" t="e">
        <f>BA709*#REF!</f>
        <v>#REF!</v>
      </c>
      <c r="BD709" s="2" t="e">
        <f>BC709*#REF!</f>
        <v>#REF!</v>
      </c>
      <c r="BE709" s="2" t="e">
        <f>BD709*#REF!</f>
        <v>#REF!</v>
      </c>
    </row>
    <row r="710" spans="52:57" x14ac:dyDescent="0.2">
      <c r="AZ710" s="2" t="e">
        <f>AY710*#REF!</f>
        <v>#REF!</v>
      </c>
      <c r="BB710" s="2" t="e">
        <f>BA710*#REF!</f>
        <v>#REF!</v>
      </c>
      <c r="BD710" s="2" t="e">
        <f>BC710*#REF!</f>
        <v>#REF!</v>
      </c>
      <c r="BE710" s="2" t="e">
        <f>BD710*#REF!</f>
        <v>#REF!</v>
      </c>
    </row>
    <row r="711" spans="52:57" x14ac:dyDescent="0.2">
      <c r="AZ711" s="2" t="e">
        <f>AY711*#REF!</f>
        <v>#REF!</v>
      </c>
      <c r="BB711" s="2" t="e">
        <f>BA711*#REF!</f>
        <v>#REF!</v>
      </c>
      <c r="BD711" s="2" t="e">
        <f>BC711*#REF!</f>
        <v>#REF!</v>
      </c>
      <c r="BE711" s="2" t="e">
        <f>BD711*#REF!</f>
        <v>#REF!</v>
      </c>
    </row>
    <row r="712" spans="52:57" x14ac:dyDescent="0.2">
      <c r="AZ712" s="2" t="e">
        <f>AY712*#REF!</f>
        <v>#REF!</v>
      </c>
      <c r="BB712" s="2" t="e">
        <f>BA712*#REF!</f>
        <v>#REF!</v>
      </c>
      <c r="BD712" s="2" t="e">
        <f>BC712*#REF!</f>
        <v>#REF!</v>
      </c>
      <c r="BE712" s="2" t="e">
        <f>BD712*#REF!</f>
        <v>#REF!</v>
      </c>
    </row>
    <row r="713" spans="52:57" x14ac:dyDescent="0.2">
      <c r="AZ713" s="2" t="e">
        <f>AY713*#REF!</f>
        <v>#REF!</v>
      </c>
      <c r="BB713" s="2" t="e">
        <f>BA713*#REF!</f>
        <v>#REF!</v>
      </c>
      <c r="BD713" s="2" t="e">
        <f>BC713*#REF!</f>
        <v>#REF!</v>
      </c>
      <c r="BE713" s="2" t="e">
        <f>BD713*#REF!</f>
        <v>#REF!</v>
      </c>
    </row>
    <row r="714" spans="52:57" x14ac:dyDescent="0.2">
      <c r="AZ714" s="2" t="e">
        <f>AY714*#REF!</f>
        <v>#REF!</v>
      </c>
      <c r="BB714" s="2" t="e">
        <f>BA714*#REF!</f>
        <v>#REF!</v>
      </c>
      <c r="BD714" s="2" t="e">
        <f>BC714*#REF!</f>
        <v>#REF!</v>
      </c>
      <c r="BE714" s="2" t="e">
        <f>BD714*#REF!</f>
        <v>#REF!</v>
      </c>
    </row>
    <row r="715" spans="52:57" x14ac:dyDescent="0.2">
      <c r="AZ715" s="2" t="e">
        <f>AY715*#REF!</f>
        <v>#REF!</v>
      </c>
      <c r="BB715" s="2" t="e">
        <f>BA715*#REF!</f>
        <v>#REF!</v>
      </c>
      <c r="BD715" s="2" t="e">
        <f>BC715*#REF!</f>
        <v>#REF!</v>
      </c>
      <c r="BE715" s="2" t="e">
        <f>BD715*#REF!</f>
        <v>#REF!</v>
      </c>
    </row>
    <row r="716" spans="52:57" x14ac:dyDescent="0.2">
      <c r="AZ716" s="2" t="e">
        <f>AY716*#REF!</f>
        <v>#REF!</v>
      </c>
      <c r="BB716" s="2" t="e">
        <f>BA716*#REF!</f>
        <v>#REF!</v>
      </c>
      <c r="BD716" s="2" t="e">
        <f>BC716*#REF!</f>
        <v>#REF!</v>
      </c>
      <c r="BE716" s="2" t="e">
        <f>BD716*#REF!</f>
        <v>#REF!</v>
      </c>
    </row>
    <row r="717" spans="52:57" x14ac:dyDescent="0.2">
      <c r="AZ717" s="2" t="e">
        <f>AY717*#REF!</f>
        <v>#REF!</v>
      </c>
      <c r="BB717" s="2" t="e">
        <f>BA717*#REF!</f>
        <v>#REF!</v>
      </c>
      <c r="BD717" s="2" t="e">
        <f>BC717*#REF!</f>
        <v>#REF!</v>
      </c>
      <c r="BE717" s="2" t="e">
        <f>BD717*#REF!</f>
        <v>#REF!</v>
      </c>
    </row>
    <row r="718" spans="52:57" x14ac:dyDescent="0.2">
      <c r="AZ718" s="2" t="e">
        <f>AY718*#REF!</f>
        <v>#REF!</v>
      </c>
      <c r="BB718" s="2" t="e">
        <f>BA718*#REF!</f>
        <v>#REF!</v>
      </c>
      <c r="BD718" s="2" t="e">
        <f>BC718*#REF!</f>
        <v>#REF!</v>
      </c>
      <c r="BE718" s="2" t="e">
        <f>BD718*#REF!</f>
        <v>#REF!</v>
      </c>
    </row>
    <row r="719" spans="52:57" x14ac:dyDescent="0.2">
      <c r="AZ719" s="2" t="e">
        <f>AY719*#REF!</f>
        <v>#REF!</v>
      </c>
      <c r="BB719" s="2" t="e">
        <f>BA719*#REF!</f>
        <v>#REF!</v>
      </c>
      <c r="BD719" s="2" t="e">
        <f>BC719*#REF!</f>
        <v>#REF!</v>
      </c>
      <c r="BE719" s="2" t="e">
        <f>BD719*#REF!</f>
        <v>#REF!</v>
      </c>
    </row>
    <row r="720" spans="52:57" x14ac:dyDescent="0.2">
      <c r="AZ720" s="2" t="e">
        <f>AY720*#REF!</f>
        <v>#REF!</v>
      </c>
      <c r="BB720" s="2" t="e">
        <f>BA720*#REF!</f>
        <v>#REF!</v>
      </c>
      <c r="BD720" s="2" t="e">
        <f>BC720*#REF!</f>
        <v>#REF!</v>
      </c>
      <c r="BE720" s="2" t="e">
        <f>BD720*#REF!</f>
        <v>#REF!</v>
      </c>
    </row>
    <row r="721" spans="52:57" x14ac:dyDescent="0.2">
      <c r="AZ721" s="2" t="e">
        <f>AY721*#REF!</f>
        <v>#REF!</v>
      </c>
      <c r="BB721" s="2" t="e">
        <f>BA721*#REF!</f>
        <v>#REF!</v>
      </c>
      <c r="BD721" s="2" t="e">
        <f>BC721*#REF!</f>
        <v>#REF!</v>
      </c>
      <c r="BE721" s="2" t="e">
        <f>BD721*#REF!</f>
        <v>#REF!</v>
      </c>
    </row>
    <row r="722" spans="52:57" x14ac:dyDescent="0.2">
      <c r="AZ722" s="2" t="e">
        <f>AY722*#REF!</f>
        <v>#REF!</v>
      </c>
      <c r="BB722" s="2" t="e">
        <f>BA722*#REF!</f>
        <v>#REF!</v>
      </c>
      <c r="BD722" s="2" t="e">
        <f>BC722*#REF!</f>
        <v>#REF!</v>
      </c>
      <c r="BE722" s="2" t="e">
        <f>BD722*#REF!</f>
        <v>#REF!</v>
      </c>
    </row>
    <row r="723" spans="52:57" x14ac:dyDescent="0.2">
      <c r="AZ723" s="2" t="e">
        <f>AY723*#REF!</f>
        <v>#REF!</v>
      </c>
      <c r="BB723" s="2" t="e">
        <f>BA723*#REF!</f>
        <v>#REF!</v>
      </c>
      <c r="BD723" s="2" t="e">
        <f>BC723*#REF!</f>
        <v>#REF!</v>
      </c>
      <c r="BE723" s="2" t="e">
        <f>BD723*#REF!</f>
        <v>#REF!</v>
      </c>
    </row>
    <row r="724" spans="52:57" x14ac:dyDescent="0.2">
      <c r="AZ724" s="2" t="e">
        <f>AY724*#REF!</f>
        <v>#REF!</v>
      </c>
      <c r="BB724" s="2" t="e">
        <f>BA724*#REF!</f>
        <v>#REF!</v>
      </c>
      <c r="BD724" s="2" t="e">
        <f>BC724*#REF!</f>
        <v>#REF!</v>
      </c>
      <c r="BE724" s="2" t="e">
        <f>BD724*#REF!</f>
        <v>#REF!</v>
      </c>
    </row>
    <row r="725" spans="52:57" x14ac:dyDescent="0.2">
      <c r="AZ725" s="2" t="e">
        <f>AY725*#REF!</f>
        <v>#REF!</v>
      </c>
      <c r="BB725" s="2" t="e">
        <f>BA725*#REF!</f>
        <v>#REF!</v>
      </c>
      <c r="BD725" s="2" t="e">
        <f>BC725*#REF!</f>
        <v>#REF!</v>
      </c>
      <c r="BE725" s="2" t="e">
        <f>BD725*#REF!</f>
        <v>#REF!</v>
      </c>
    </row>
    <row r="726" spans="52:57" x14ac:dyDescent="0.2">
      <c r="AZ726" s="2" t="e">
        <f>AY726*#REF!</f>
        <v>#REF!</v>
      </c>
      <c r="BB726" s="2" t="e">
        <f>BA726*#REF!</f>
        <v>#REF!</v>
      </c>
      <c r="BD726" s="2" t="e">
        <f>BC726*#REF!</f>
        <v>#REF!</v>
      </c>
      <c r="BE726" s="2" t="e">
        <f>BD726*#REF!</f>
        <v>#REF!</v>
      </c>
    </row>
    <row r="727" spans="52:57" x14ac:dyDescent="0.2">
      <c r="AZ727" s="2" t="e">
        <f>AY727*#REF!</f>
        <v>#REF!</v>
      </c>
      <c r="BB727" s="2" t="e">
        <f>BA727*#REF!</f>
        <v>#REF!</v>
      </c>
      <c r="BD727" s="2" t="e">
        <f>BC727*#REF!</f>
        <v>#REF!</v>
      </c>
      <c r="BE727" s="2" t="e">
        <f>BD727*#REF!</f>
        <v>#REF!</v>
      </c>
    </row>
    <row r="728" spans="52:57" x14ac:dyDescent="0.2">
      <c r="AZ728" s="2" t="e">
        <f>AY728*#REF!</f>
        <v>#REF!</v>
      </c>
      <c r="BB728" s="2" t="e">
        <f>BA728*#REF!</f>
        <v>#REF!</v>
      </c>
      <c r="BD728" s="2" t="e">
        <f>BC728*#REF!</f>
        <v>#REF!</v>
      </c>
      <c r="BE728" s="2" t="e">
        <f>BD728*#REF!</f>
        <v>#REF!</v>
      </c>
    </row>
    <row r="729" spans="52:57" x14ac:dyDescent="0.2">
      <c r="AZ729" s="2" t="e">
        <f>AY729*#REF!</f>
        <v>#REF!</v>
      </c>
      <c r="BB729" s="2" t="e">
        <f>BA729*#REF!</f>
        <v>#REF!</v>
      </c>
      <c r="BD729" s="2" t="e">
        <f>BC729*#REF!</f>
        <v>#REF!</v>
      </c>
      <c r="BE729" s="2" t="e">
        <f>BD729*#REF!</f>
        <v>#REF!</v>
      </c>
    </row>
    <row r="730" spans="52:57" x14ac:dyDescent="0.2">
      <c r="AZ730" s="2" t="e">
        <f>AY730*#REF!</f>
        <v>#REF!</v>
      </c>
      <c r="BB730" s="2" t="e">
        <f>BA730*#REF!</f>
        <v>#REF!</v>
      </c>
      <c r="BD730" s="2" t="e">
        <f>BC730*#REF!</f>
        <v>#REF!</v>
      </c>
      <c r="BE730" s="2" t="e">
        <f>BD730*#REF!</f>
        <v>#REF!</v>
      </c>
    </row>
    <row r="731" spans="52:57" x14ac:dyDescent="0.2">
      <c r="AZ731" s="2" t="e">
        <f>AY731*#REF!</f>
        <v>#REF!</v>
      </c>
      <c r="BB731" s="2" t="e">
        <f>BA731*#REF!</f>
        <v>#REF!</v>
      </c>
      <c r="BD731" s="2" t="e">
        <f>BC731*#REF!</f>
        <v>#REF!</v>
      </c>
      <c r="BE731" s="2" t="e">
        <f>BD731*#REF!</f>
        <v>#REF!</v>
      </c>
    </row>
    <row r="732" spans="52:57" x14ac:dyDescent="0.2">
      <c r="AZ732" s="2" t="e">
        <f>AY732*#REF!</f>
        <v>#REF!</v>
      </c>
      <c r="BB732" s="2" t="e">
        <f>BA732*#REF!</f>
        <v>#REF!</v>
      </c>
      <c r="BD732" s="2" t="e">
        <f>BC732*#REF!</f>
        <v>#REF!</v>
      </c>
      <c r="BE732" s="2" t="e">
        <f>BD732*#REF!</f>
        <v>#REF!</v>
      </c>
    </row>
    <row r="733" spans="52:57" x14ac:dyDescent="0.2">
      <c r="AZ733" s="2" t="e">
        <f>AY733*#REF!</f>
        <v>#REF!</v>
      </c>
      <c r="BB733" s="2" t="e">
        <f>BA733*#REF!</f>
        <v>#REF!</v>
      </c>
      <c r="BD733" s="2" t="e">
        <f>BC733*#REF!</f>
        <v>#REF!</v>
      </c>
      <c r="BE733" s="2" t="e">
        <f>BD733*#REF!</f>
        <v>#REF!</v>
      </c>
    </row>
    <row r="734" spans="52:57" x14ac:dyDescent="0.2">
      <c r="AZ734" s="2" t="e">
        <f>AY734*#REF!</f>
        <v>#REF!</v>
      </c>
      <c r="BB734" s="2" t="e">
        <f>BA734*#REF!</f>
        <v>#REF!</v>
      </c>
      <c r="BD734" s="2" t="e">
        <f>BC734*#REF!</f>
        <v>#REF!</v>
      </c>
      <c r="BE734" s="2" t="e">
        <f>BD734*#REF!</f>
        <v>#REF!</v>
      </c>
    </row>
    <row r="735" spans="52:57" x14ac:dyDescent="0.2">
      <c r="AZ735" s="2" t="e">
        <f>AY735*#REF!</f>
        <v>#REF!</v>
      </c>
      <c r="BB735" s="2" t="e">
        <f>BA735*#REF!</f>
        <v>#REF!</v>
      </c>
      <c r="BD735" s="2" t="e">
        <f>BC735*#REF!</f>
        <v>#REF!</v>
      </c>
      <c r="BE735" s="2" t="e">
        <f>BD735*#REF!</f>
        <v>#REF!</v>
      </c>
    </row>
    <row r="736" spans="52:57" x14ac:dyDescent="0.2">
      <c r="AZ736" s="2" t="e">
        <f>AY736*#REF!</f>
        <v>#REF!</v>
      </c>
      <c r="BB736" s="2" t="e">
        <f>BA736*#REF!</f>
        <v>#REF!</v>
      </c>
      <c r="BD736" s="2" t="e">
        <f>BC736*#REF!</f>
        <v>#REF!</v>
      </c>
      <c r="BE736" s="2" t="e">
        <f>BD736*#REF!</f>
        <v>#REF!</v>
      </c>
    </row>
    <row r="737" spans="52:57" x14ac:dyDescent="0.2">
      <c r="AZ737" s="2" t="e">
        <f>AY737*#REF!</f>
        <v>#REF!</v>
      </c>
      <c r="BB737" s="2" t="e">
        <f>BA737*#REF!</f>
        <v>#REF!</v>
      </c>
      <c r="BD737" s="2" t="e">
        <f>BC737*#REF!</f>
        <v>#REF!</v>
      </c>
      <c r="BE737" s="2" t="e">
        <f>BD737*#REF!</f>
        <v>#REF!</v>
      </c>
    </row>
    <row r="738" spans="52:57" x14ac:dyDescent="0.2">
      <c r="AZ738" s="2" t="e">
        <f>AY738*#REF!</f>
        <v>#REF!</v>
      </c>
      <c r="BB738" s="2" t="e">
        <f>BA738*#REF!</f>
        <v>#REF!</v>
      </c>
      <c r="BD738" s="2" t="e">
        <f>BC738*#REF!</f>
        <v>#REF!</v>
      </c>
      <c r="BE738" s="2" t="e">
        <f>BD738*#REF!</f>
        <v>#REF!</v>
      </c>
    </row>
    <row r="739" spans="52:57" x14ac:dyDescent="0.2">
      <c r="AZ739" s="2" t="e">
        <f>AY739*#REF!</f>
        <v>#REF!</v>
      </c>
      <c r="BB739" s="2" t="e">
        <f>BA739*#REF!</f>
        <v>#REF!</v>
      </c>
      <c r="BD739" s="2" t="e">
        <f>BC739*#REF!</f>
        <v>#REF!</v>
      </c>
      <c r="BE739" s="2" t="e">
        <f>BD739*#REF!</f>
        <v>#REF!</v>
      </c>
    </row>
    <row r="740" spans="52:57" x14ac:dyDescent="0.2">
      <c r="AZ740" s="2" t="e">
        <f>AY740*#REF!</f>
        <v>#REF!</v>
      </c>
      <c r="BB740" s="2" t="e">
        <f>BA740*#REF!</f>
        <v>#REF!</v>
      </c>
      <c r="BD740" s="2" t="e">
        <f>BC740*#REF!</f>
        <v>#REF!</v>
      </c>
      <c r="BE740" s="2" t="e">
        <f>BD740*#REF!</f>
        <v>#REF!</v>
      </c>
    </row>
    <row r="741" spans="52:57" x14ac:dyDescent="0.2">
      <c r="AZ741" s="2" t="e">
        <f>AY741*#REF!</f>
        <v>#REF!</v>
      </c>
      <c r="BB741" s="2" t="e">
        <f>BA741*#REF!</f>
        <v>#REF!</v>
      </c>
      <c r="BD741" s="2" t="e">
        <f>BC741*#REF!</f>
        <v>#REF!</v>
      </c>
      <c r="BE741" s="2" t="e">
        <f>BD741*#REF!</f>
        <v>#REF!</v>
      </c>
    </row>
    <row r="742" spans="52:57" x14ac:dyDescent="0.2">
      <c r="AZ742" s="2" t="e">
        <f>AY742*#REF!</f>
        <v>#REF!</v>
      </c>
      <c r="BB742" s="2" t="e">
        <f>BA742*#REF!</f>
        <v>#REF!</v>
      </c>
      <c r="BD742" s="2" t="e">
        <f>BC742*#REF!</f>
        <v>#REF!</v>
      </c>
      <c r="BE742" s="2" t="e">
        <f>BD742*#REF!</f>
        <v>#REF!</v>
      </c>
    </row>
    <row r="743" spans="52:57" x14ac:dyDescent="0.2">
      <c r="AZ743" s="2" t="e">
        <f>AY743*#REF!</f>
        <v>#REF!</v>
      </c>
      <c r="BB743" s="2" t="e">
        <f>BA743*#REF!</f>
        <v>#REF!</v>
      </c>
      <c r="BD743" s="2" t="e">
        <f>BC743*#REF!</f>
        <v>#REF!</v>
      </c>
      <c r="BE743" s="2" t="e">
        <f>BD743*#REF!</f>
        <v>#REF!</v>
      </c>
    </row>
    <row r="744" spans="52:57" x14ac:dyDescent="0.2">
      <c r="AZ744" s="2" t="e">
        <f>AY744*#REF!</f>
        <v>#REF!</v>
      </c>
      <c r="BB744" s="2" t="e">
        <f>BA744*#REF!</f>
        <v>#REF!</v>
      </c>
      <c r="BD744" s="2" t="e">
        <f>BC744*#REF!</f>
        <v>#REF!</v>
      </c>
      <c r="BE744" s="2" t="e">
        <f>BD744*#REF!</f>
        <v>#REF!</v>
      </c>
    </row>
    <row r="745" spans="52:57" x14ac:dyDescent="0.2">
      <c r="AZ745" s="2" t="e">
        <f>AY745*#REF!</f>
        <v>#REF!</v>
      </c>
      <c r="BB745" s="2" t="e">
        <f>BA745*#REF!</f>
        <v>#REF!</v>
      </c>
      <c r="BD745" s="2" t="e">
        <f>BC745*#REF!</f>
        <v>#REF!</v>
      </c>
      <c r="BE745" s="2" t="e">
        <f>BD745*#REF!</f>
        <v>#REF!</v>
      </c>
    </row>
    <row r="746" spans="52:57" x14ac:dyDescent="0.2">
      <c r="AZ746" s="2" t="e">
        <f>AY746*#REF!</f>
        <v>#REF!</v>
      </c>
      <c r="BB746" s="2" t="e">
        <f>BA746*#REF!</f>
        <v>#REF!</v>
      </c>
      <c r="BD746" s="2" t="e">
        <f>BC746*#REF!</f>
        <v>#REF!</v>
      </c>
      <c r="BE746" s="2" t="e">
        <f>BD746*#REF!</f>
        <v>#REF!</v>
      </c>
    </row>
    <row r="747" spans="52:57" x14ac:dyDescent="0.2">
      <c r="AZ747" s="2" t="e">
        <f>AY747*#REF!</f>
        <v>#REF!</v>
      </c>
      <c r="BB747" s="2" t="e">
        <f>BA747*#REF!</f>
        <v>#REF!</v>
      </c>
      <c r="BD747" s="2" t="e">
        <f>BC747*#REF!</f>
        <v>#REF!</v>
      </c>
      <c r="BE747" s="2" t="e">
        <f>BD747*#REF!</f>
        <v>#REF!</v>
      </c>
    </row>
    <row r="748" spans="52:57" x14ac:dyDescent="0.2">
      <c r="AZ748" s="2" t="e">
        <f>AY748*#REF!</f>
        <v>#REF!</v>
      </c>
      <c r="BB748" s="2" t="e">
        <f>BA748*#REF!</f>
        <v>#REF!</v>
      </c>
      <c r="BD748" s="2" t="e">
        <f>BC748*#REF!</f>
        <v>#REF!</v>
      </c>
      <c r="BE748" s="2" t="e">
        <f>BD748*#REF!</f>
        <v>#REF!</v>
      </c>
    </row>
    <row r="749" spans="52:57" x14ac:dyDescent="0.2">
      <c r="AZ749" s="2" t="e">
        <f>AY749*#REF!</f>
        <v>#REF!</v>
      </c>
      <c r="BB749" s="2" t="e">
        <f>BA749*#REF!</f>
        <v>#REF!</v>
      </c>
      <c r="BD749" s="2" t="e">
        <f>BC749*#REF!</f>
        <v>#REF!</v>
      </c>
      <c r="BE749" s="2" t="e">
        <f>BD749*#REF!</f>
        <v>#REF!</v>
      </c>
    </row>
    <row r="750" spans="52:57" x14ac:dyDescent="0.2">
      <c r="AZ750" s="2" t="e">
        <f>AY750*#REF!</f>
        <v>#REF!</v>
      </c>
      <c r="BB750" s="2" t="e">
        <f>BA750*#REF!</f>
        <v>#REF!</v>
      </c>
      <c r="BD750" s="2" t="e">
        <f>BC750*#REF!</f>
        <v>#REF!</v>
      </c>
      <c r="BE750" s="2" t="e">
        <f>BD750*#REF!</f>
        <v>#REF!</v>
      </c>
    </row>
    <row r="751" spans="52:57" x14ac:dyDescent="0.2">
      <c r="AZ751" s="2" t="e">
        <f>AY751*#REF!</f>
        <v>#REF!</v>
      </c>
      <c r="BB751" s="2" t="e">
        <f>BA751*#REF!</f>
        <v>#REF!</v>
      </c>
      <c r="BD751" s="2" t="e">
        <f>BC751*#REF!</f>
        <v>#REF!</v>
      </c>
      <c r="BE751" s="2" t="e">
        <f>BD751*#REF!</f>
        <v>#REF!</v>
      </c>
    </row>
    <row r="752" spans="52:57" x14ac:dyDescent="0.2">
      <c r="AZ752" s="2" t="e">
        <f>AY752*#REF!</f>
        <v>#REF!</v>
      </c>
      <c r="BB752" s="2" t="e">
        <f>BA752*#REF!</f>
        <v>#REF!</v>
      </c>
      <c r="BD752" s="2" t="e">
        <f>BC752*#REF!</f>
        <v>#REF!</v>
      </c>
      <c r="BE752" s="2" t="e">
        <f>BD752*#REF!</f>
        <v>#REF!</v>
      </c>
    </row>
    <row r="753" spans="52:57" x14ac:dyDescent="0.2">
      <c r="AZ753" s="2" t="e">
        <f>AY753*#REF!</f>
        <v>#REF!</v>
      </c>
      <c r="BB753" s="2" t="e">
        <f>BA753*#REF!</f>
        <v>#REF!</v>
      </c>
      <c r="BD753" s="2" t="e">
        <f>BC753*#REF!</f>
        <v>#REF!</v>
      </c>
      <c r="BE753" s="2" t="e">
        <f>BD753*#REF!</f>
        <v>#REF!</v>
      </c>
    </row>
    <row r="754" spans="52:57" x14ac:dyDescent="0.2">
      <c r="AZ754" s="2" t="e">
        <f>AY754*#REF!</f>
        <v>#REF!</v>
      </c>
      <c r="BB754" s="2" t="e">
        <f>BA754*#REF!</f>
        <v>#REF!</v>
      </c>
      <c r="BD754" s="2" t="e">
        <f>BC754*#REF!</f>
        <v>#REF!</v>
      </c>
      <c r="BE754" s="2" t="e">
        <f>BD754*#REF!</f>
        <v>#REF!</v>
      </c>
    </row>
    <row r="755" spans="52:57" x14ac:dyDescent="0.2">
      <c r="AZ755" s="2" t="e">
        <f>AY755*#REF!</f>
        <v>#REF!</v>
      </c>
      <c r="BB755" s="2" t="e">
        <f>BA755*#REF!</f>
        <v>#REF!</v>
      </c>
      <c r="BD755" s="2" t="e">
        <f>BC755*#REF!</f>
        <v>#REF!</v>
      </c>
      <c r="BE755" s="2" t="e">
        <f>BD755*#REF!</f>
        <v>#REF!</v>
      </c>
    </row>
    <row r="756" spans="52:57" x14ac:dyDescent="0.2">
      <c r="AZ756" s="2" t="e">
        <f>AY756*#REF!</f>
        <v>#REF!</v>
      </c>
      <c r="BB756" s="2" t="e">
        <f>BA756*#REF!</f>
        <v>#REF!</v>
      </c>
      <c r="BD756" s="2" t="e">
        <f>BC756*#REF!</f>
        <v>#REF!</v>
      </c>
      <c r="BE756" s="2" t="e">
        <f>BD756*#REF!</f>
        <v>#REF!</v>
      </c>
    </row>
    <row r="757" spans="52:57" x14ac:dyDescent="0.2">
      <c r="AZ757" s="2" t="e">
        <f>AY757*#REF!</f>
        <v>#REF!</v>
      </c>
      <c r="BB757" s="2" t="e">
        <f>BA757*#REF!</f>
        <v>#REF!</v>
      </c>
      <c r="BD757" s="2" t="e">
        <f>BC757*#REF!</f>
        <v>#REF!</v>
      </c>
      <c r="BE757" s="2" t="e">
        <f>BD757*#REF!</f>
        <v>#REF!</v>
      </c>
    </row>
    <row r="758" spans="52:57" x14ac:dyDescent="0.2">
      <c r="AZ758" s="2" t="e">
        <f>AY758*#REF!</f>
        <v>#REF!</v>
      </c>
      <c r="BB758" s="2" t="e">
        <f>BA758*#REF!</f>
        <v>#REF!</v>
      </c>
      <c r="BD758" s="2" t="e">
        <f>BC758*#REF!</f>
        <v>#REF!</v>
      </c>
      <c r="BE758" s="2" t="e">
        <f>BD758*#REF!</f>
        <v>#REF!</v>
      </c>
    </row>
    <row r="759" spans="52:57" x14ac:dyDescent="0.2">
      <c r="AZ759" s="2" t="e">
        <f>AY759*#REF!</f>
        <v>#REF!</v>
      </c>
      <c r="BB759" s="2" t="e">
        <f>BA759*#REF!</f>
        <v>#REF!</v>
      </c>
      <c r="BD759" s="2" t="e">
        <f>BC759*#REF!</f>
        <v>#REF!</v>
      </c>
      <c r="BE759" s="2" t="e">
        <f>BD759*#REF!</f>
        <v>#REF!</v>
      </c>
    </row>
    <row r="760" spans="52:57" x14ac:dyDescent="0.2">
      <c r="AZ760" s="2" t="e">
        <f>AY760*#REF!</f>
        <v>#REF!</v>
      </c>
      <c r="BB760" s="2" t="e">
        <f>BA760*#REF!</f>
        <v>#REF!</v>
      </c>
      <c r="BD760" s="2" t="e">
        <f>BC760*#REF!</f>
        <v>#REF!</v>
      </c>
      <c r="BE760" s="2" t="e">
        <f>BD760*#REF!</f>
        <v>#REF!</v>
      </c>
    </row>
    <row r="761" spans="52:57" x14ac:dyDescent="0.2">
      <c r="AZ761" s="2" t="e">
        <f>AY761*#REF!</f>
        <v>#REF!</v>
      </c>
      <c r="BB761" s="2" t="e">
        <f>BA761*#REF!</f>
        <v>#REF!</v>
      </c>
      <c r="BD761" s="2" t="e">
        <f>BC761*#REF!</f>
        <v>#REF!</v>
      </c>
      <c r="BE761" s="2" t="e">
        <f>BD761*#REF!</f>
        <v>#REF!</v>
      </c>
    </row>
    <row r="762" spans="52:57" x14ac:dyDescent="0.2">
      <c r="AZ762" s="2" t="e">
        <f>AY762*#REF!</f>
        <v>#REF!</v>
      </c>
      <c r="BB762" s="2" t="e">
        <f>BA762*#REF!</f>
        <v>#REF!</v>
      </c>
      <c r="BD762" s="2" t="e">
        <f>BC762*#REF!</f>
        <v>#REF!</v>
      </c>
      <c r="BE762" s="2" t="e">
        <f>BD762*#REF!</f>
        <v>#REF!</v>
      </c>
    </row>
    <row r="763" spans="52:57" x14ac:dyDescent="0.2">
      <c r="AZ763" s="2" t="e">
        <f>AY763*#REF!</f>
        <v>#REF!</v>
      </c>
      <c r="BB763" s="2" t="e">
        <f>BA763*#REF!</f>
        <v>#REF!</v>
      </c>
      <c r="BD763" s="2" t="e">
        <f>BC763*#REF!</f>
        <v>#REF!</v>
      </c>
      <c r="BE763" s="2" t="e">
        <f>BD763*#REF!</f>
        <v>#REF!</v>
      </c>
    </row>
    <row r="764" spans="52:57" x14ac:dyDescent="0.2">
      <c r="AZ764" s="2" t="e">
        <f>AY764*#REF!</f>
        <v>#REF!</v>
      </c>
      <c r="BB764" s="2" t="e">
        <f>BA764*#REF!</f>
        <v>#REF!</v>
      </c>
      <c r="BD764" s="2" t="e">
        <f>BC764*#REF!</f>
        <v>#REF!</v>
      </c>
      <c r="BE764" s="2" t="e">
        <f>BD764*#REF!</f>
        <v>#REF!</v>
      </c>
    </row>
    <row r="765" spans="52:57" x14ac:dyDescent="0.2">
      <c r="AZ765" s="2" t="e">
        <f>AY765*#REF!</f>
        <v>#REF!</v>
      </c>
      <c r="BB765" s="2" t="e">
        <f>BA765*#REF!</f>
        <v>#REF!</v>
      </c>
      <c r="BD765" s="2" t="e">
        <f>BC765*#REF!</f>
        <v>#REF!</v>
      </c>
      <c r="BE765" s="2" t="e">
        <f>BD765*#REF!</f>
        <v>#REF!</v>
      </c>
    </row>
    <row r="766" spans="52:57" x14ac:dyDescent="0.2">
      <c r="AZ766" s="2" t="e">
        <f>AY766*#REF!</f>
        <v>#REF!</v>
      </c>
      <c r="BB766" s="2" t="e">
        <f>BA766*#REF!</f>
        <v>#REF!</v>
      </c>
      <c r="BD766" s="2" t="e">
        <f>BC766*#REF!</f>
        <v>#REF!</v>
      </c>
      <c r="BE766" s="2" t="e">
        <f>BD766*#REF!</f>
        <v>#REF!</v>
      </c>
    </row>
    <row r="767" spans="52:57" x14ac:dyDescent="0.2">
      <c r="AZ767" s="2" t="e">
        <f>AY767*#REF!</f>
        <v>#REF!</v>
      </c>
      <c r="BB767" s="2" t="e">
        <f>BA767*#REF!</f>
        <v>#REF!</v>
      </c>
      <c r="BD767" s="2" t="e">
        <f>BC767*#REF!</f>
        <v>#REF!</v>
      </c>
      <c r="BE767" s="2" t="e">
        <f>BD767*#REF!</f>
        <v>#REF!</v>
      </c>
    </row>
    <row r="768" spans="52:57" x14ac:dyDescent="0.2">
      <c r="AZ768" s="2" t="e">
        <f>AY768*#REF!</f>
        <v>#REF!</v>
      </c>
      <c r="BB768" s="2" t="e">
        <f>BA768*#REF!</f>
        <v>#REF!</v>
      </c>
      <c r="BD768" s="2" t="e">
        <f>BC768*#REF!</f>
        <v>#REF!</v>
      </c>
      <c r="BE768" s="2" t="e">
        <f>BD768*#REF!</f>
        <v>#REF!</v>
      </c>
    </row>
    <row r="769" spans="52:57" x14ac:dyDescent="0.2">
      <c r="AZ769" s="2" t="e">
        <f>AY769*#REF!</f>
        <v>#REF!</v>
      </c>
      <c r="BB769" s="2" t="e">
        <f>BA769*#REF!</f>
        <v>#REF!</v>
      </c>
      <c r="BD769" s="2" t="e">
        <f>BC769*#REF!</f>
        <v>#REF!</v>
      </c>
      <c r="BE769" s="2" t="e">
        <f>BD769*#REF!</f>
        <v>#REF!</v>
      </c>
    </row>
    <row r="770" spans="52:57" x14ac:dyDescent="0.2">
      <c r="AZ770" s="2" t="e">
        <f>AY770*#REF!</f>
        <v>#REF!</v>
      </c>
      <c r="BB770" s="2" t="e">
        <f>BA770*#REF!</f>
        <v>#REF!</v>
      </c>
      <c r="BD770" s="2" t="e">
        <f>BC770*#REF!</f>
        <v>#REF!</v>
      </c>
      <c r="BE770" s="2" t="e">
        <f>BD770*#REF!</f>
        <v>#REF!</v>
      </c>
    </row>
    <row r="771" spans="52:57" x14ac:dyDescent="0.2">
      <c r="AZ771" s="2" t="e">
        <f>AY771*#REF!</f>
        <v>#REF!</v>
      </c>
      <c r="BB771" s="2" t="e">
        <f>BA771*#REF!</f>
        <v>#REF!</v>
      </c>
      <c r="BD771" s="2" t="e">
        <f>BC771*#REF!</f>
        <v>#REF!</v>
      </c>
      <c r="BE771" s="2" t="e">
        <f>BD771*#REF!</f>
        <v>#REF!</v>
      </c>
    </row>
    <row r="772" spans="52:57" x14ac:dyDescent="0.2">
      <c r="AZ772" s="2" t="e">
        <f>AY772*#REF!</f>
        <v>#REF!</v>
      </c>
      <c r="BB772" s="2" t="e">
        <f>BA772*#REF!</f>
        <v>#REF!</v>
      </c>
      <c r="BD772" s="2" t="e">
        <f>BC772*#REF!</f>
        <v>#REF!</v>
      </c>
      <c r="BE772" s="2" t="e">
        <f>BD772*#REF!</f>
        <v>#REF!</v>
      </c>
    </row>
    <row r="773" spans="52:57" x14ac:dyDescent="0.2">
      <c r="AZ773" s="2" t="e">
        <f>AY773*#REF!</f>
        <v>#REF!</v>
      </c>
      <c r="BB773" s="2" t="e">
        <f>BA773*#REF!</f>
        <v>#REF!</v>
      </c>
      <c r="BD773" s="2" t="e">
        <f>BC773*#REF!</f>
        <v>#REF!</v>
      </c>
      <c r="BE773" s="2" t="e">
        <f>BD773*#REF!</f>
        <v>#REF!</v>
      </c>
    </row>
    <row r="774" spans="52:57" x14ac:dyDescent="0.2">
      <c r="AZ774" s="2" t="e">
        <f>AY774*#REF!</f>
        <v>#REF!</v>
      </c>
      <c r="BB774" s="2" t="e">
        <f>BA774*#REF!</f>
        <v>#REF!</v>
      </c>
      <c r="BD774" s="2" t="e">
        <f>BC774*#REF!</f>
        <v>#REF!</v>
      </c>
      <c r="BE774" s="2" t="e">
        <f>BD774*#REF!</f>
        <v>#REF!</v>
      </c>
    </row>
    <row r="775" spans="52:57" x14ac:dyDescent="0.2">
      <c r="AZ775" s="2" t="e">
        <f>AY775*#REF!</f>
        <v>#REF!</v>
      </c>
      <c r="BB775" s="2" t="e">
        <f>BA775*#REF!</f>
        <v>#REF!</v>
      </c>
      <c r="BD775" s="2" t="e">
        <f>BC775*#REF!</f>
        <v>#REF!</v>
      </c>
      <c r="BE775" s="2" t="e">
        <f>BD775*#REF!</f>
        <v>#REF!</v>
      </c>
    </row>
    <row r="776" spans="52:57" x14ac:dyDescent="0.2">
      <c r="AZ776" s="2" t="e">
        <f>AY776*#REF!</f>
        <v>#REF!</v>
      </c>
      <c r="BB776" s="2" t="e">
        <f>BA776*#REF!</f>
        <v>#REF!</v>
      </c>
      <c r="BD776" s="2" t="e">
        <f>BC776*#REF!</f>
        <v>#REF!</v>
      </c>
      <c r="BE776" s="2" t="e">
        <f>BD776*#REF!</f>
        <v>#REF!</v>
      </c>
    </row>
    <row r="777" spans="52:57" x14ac:dyDescent="0.2">
      <c r="AZ777" s="2" t="e">
        <f>AY777*#REF!</f>
        <v>#REF!</v>
      </c>
      <c r="BB777" s="2" t="e">
        <f>BA777*#REF!</f>
        <v>#REF!</v>
      </c>
      <c r="BD777" s="2" t="e">
        <f>BC777*#REF!</f>
        <v>#REF!</v>
      </c>
      <c r="BE777" s="2" t="e">
        <f>BD777*#REF!</f>
        <v>#REF!</v>
      </c>
    </row>
    <row r="778" spans="52:57" x14ac:dyDescent="0.2">
      <c r="AZ778" s="2" t="e">
        <f>AY778*#REF!</f>
        <v>#REF!</v>
      </c>
      <c r="BB778" s="2" t="e">
        <f>BA778*#REF!</f>
        <v>#REF!</v>
      </c>
      <c r="BD778" s="2" t="e">
        <f>BC778*#REF!</f>
        <v>#REF!</v>
      </c>
      <c r="BE778" s="2" t="e">
        <f>BD778*#REF!</f>
        <v>#REF!</v>
      </c>
    </row>
    <row r="779" spans="52:57" x14ac:dyDescent="0.2">
      <c r="AZ779" s="2" t="e">
        <f>AY779*#REF!</f>
        <v>#REF!</v>
      </c>
      <c r="BB779" s="2" t="e">
        <f>BA779*#REF!</f>
        <v>#REF!</v>
      </c>
      <c r="BD779" s="2" t="e">
        <f>BC779*#REF!</f>
        <v>#REF!</v>
      </c>
      <c r="BE779" s="2" t="e">
        <f>BD779*#REF!</f>
        <v>#REF!</v>
      </c>
    </row>
    <row r="780" spans="52:57" x14ac:dyDescent="0.2">
      <c r="AZ780" s="2" t="e">
        <f>AY780*#REF!</f>
        <v>#REF!</v>
      </c>
      <c r="BB780" s="2" t="e">
        <f>BA780*#REF!</f>
        <v>#REF!</v>
      </c>
      <c r="BD780" s="2" t="e">
        <f>BC780*#REF!</f>
        <v>#REF!</v>
      </c>
      <c r="BE780" s="2" t="e">
        <f>BD780*#REF!</f>
        <v>#REF!</v>
      </c>
    </row>
    <row r="781" spans="52:57" x14ac:dyDescent="0.2">
      <c r="AZ781" s="2" t="e">
        <f>AY781*#REF!</f>
        <v>#REF!</v>
      </c>
      <c r="BB781" s="2" t="e">
        <f>BA781*#REF!</f>
        <v>#REF!</v>
      </c>
      <c r="BD781" s="2" t="e">
        <f>BC781*#REF!</f>
        <v>#REF!</v>
      </c>
      <c r="BE781" s="2" t="e">
        <f>BD781*#REF!</f>
        <v>#REF!</v>
      </c>
    </row>
    <row r="782" spans="52:57" x14ac:dyDescent="0.2">
      <c r="AZ782" s="2" t="e">
        <f>AY782*#REF!</f>
        <v>#REF!</v>
      </c>
      <c r="BB782" s="2" t="e">
        <f>BA782*#REF!</f>
        <v>#REF!</v>
      </c>
      <c r="BD782" s="2" t="e">
        <f>BC782*#REF!</f>
        <v>#REF!</v>
      </c>
      <c r="BE782" s="2" t="e">
        <f>BD782*#REF!</f>
        <v>#REF!</v>
      </c>
    </row>
    <row r="783" spans="52:57" x14ac:dyDescent="0.2">
      <c r="AZ783" s="2" t="e">
        <f>AY783*#REF!</f>
        <v>#REF!</v>
      </c>
      <c r="BB783" s="2" t="e">
        <f>BA783*#REF!</f>
        <v>#REF!</v>
      </c>
      <c r="BD783" s="2" t="e">
        <f>BC783*#REF!</f>
        <v>#REF!</v>
      </c>
      <c r="BE783" s="2" t="e">
        <f>BD783*#REF!</f>
        <v>#REF!</v>
      </c>
    </row>
    <row r="784" spans="52:57" x14ac:dyDescent="0.2">
      <c r="AZ784" s="2" t="e">
        <f>AY784*#REF!</f>
        <v>#REF!</v>
      </c>
      <c r="BB784" s="2" t="e">
        <f>BA784*#REF!</f>
        <v>#REF!</v>
      </c>
      <c r="BD784" s="2" t="e">
        <f>BC784*#REF!</f>
        <v>#REF!</v>
      </c>
      <c r="BE784" s="2" t="e">
        <f>BD784*#REF!</f>
        <v>#REF!</v>
      </c>
    </row>
    <row r="785" spans="52:57" x14ac:dyDescent="0.2">
      <c r="AZ785" s="2" t="e">
        <f>AY785*#REF!</f>
        <v>#REF!</v>
      </c>
      <c r="BB785" s="2" t="e">
        <f>BA785*#REF!</f>
        <v>#REF!</v>
      </c>
      <c r="BD785" s="2" t="e">
        <f>BC785*#REF!</f>
        <v>#REF!</v>
      </c>
      <c r="BE785" s="2" t="e">
        <f>BD785*#REF!</f>
        <v>#REF!</v>
      </c>
    </row>
    <row r="786" spans="52:57" x14ac:dyDescent="0.2">
      <c r="AZ786" s="2" t="e">
        <f>AY786*#REF!</f>
        <v>#REF!</v>
      </c>
      <c r="BB786" s="2" t="e">
        <f>BA786*#REF!</f>
        <v>#REF!</v>
      </c>
      <c r="BD786" s="2" t="e">
        <f>BC786*#REF!</f>
        <v>#REF!</v>
      </c>
      <c r="BE786" s="2" t="e">
        <f>BD786*#REF!</f>
        <v>#REF!</v>
      </c>
    </row>
    <row r="787" spans="52:57" x14ac:dyDescent="0.2">
      <c r="AZ787" s="2" t="e">
        <f>AY787*#REF!</f>
        <v>#REF!</v>
      </c>
      <c r="BB787" s="2" t="e">
        <f>BA787*#REF!</f>
        <v>#REF!</v>
      </c>
      <c r="BD787" s="2" t="e">
        <f>BC787*#REF!</f>
        <v>#REF!</v>
      </c>
      <c r="BE787" s="2" t="e">
        <f>BD787*#REF!</f>
        <v>#REF!</v>
      </c>
    </row>
    <row r="788" spans="52:57" x14ac:dyDescent="0.2">
      <c r="AZ788" s="2" t="e">
        <f>AY788*#REF!</f>
        <v>#REF!</v>
      </c>
      <c r="BB788" s="2" t="e">
        <f>BA788*#REF!</f>
        <v>#REF!</v>
      </c>
      <c r="BD788" s="2" t="e">
        <f>BC788*#REF!</f>
        <v>#REF!</v>
      </c>
      <c r="BE788" s="2" t="e">
        <f>BD788*#REF!</f>
        <v>#REF!</v>
      </c>
    </row>
    <row r="789" spans="52:57" x14ac:dyDescent="0.2">
      <c r="AZ789" s="2" t="e">
        <f>AY789*#REF!</f>
        <v>#REF!</v>
      </c>
      <c r="BB789" s="2" t="e">
        <f>BA789*#REF!</f>
        <v>#REF!</v>
      </c>
      <c r="BD789" s="2" t="e">
        <f>BC789*#REF!</f>
        <v>#REF!</v>
      </c>
      <c r="BE789" s="2" t="e">
        <f>BD789*#REF!</f>
        <v>#REF!</v>
      </c>
    </row>
    <row r="790" spans="52:57" x14ac:dyDescent="0.2">
      <c r="AZ790" s="2" t="e">
        <f>AY790*#REF!</f>
        <v>#REF!</v>
      </c>
      <c r="BB790" s="2" t="e">
        <f>BA790*#REF!</f>
        <v>#REF!</v>
      </c>
      <c r="BD790" s="2" t="e">
        <f>BC790*#REF!</f>
        <v>#REF!</v>
      </c>
      <c r="BE790" s="2" t="e">
        <f>BD790*#REF!</f>
        <v>#REF!</v>
      </c>
    </row>
    <row r="791" spans="52:57" x14ac:dyDescent="0.2">
      <c r="AZ791" s="2" t="e">
        <f>AY791*#REF!</f>
        <v>#REF!</v>
      </c>
      <c r="BB791" s="2" t="e">
        <f>BA791*#REF!</f>
        <v>#REF!</v>
      </c>
      <c r="BD791" s="2" t="e">
        <f>BC791*#REF!</f>
        <v>#REF!</v>
      </c>
      <c r="BE791" s="2" t="e">
        <f>BD791*#REF!</f>
        <v>#REF!</v>
      </c>
    </row>
    <row r="792" spans="52:57" x14ac:dyDescent="0.2">
      <c r="AZ792" s="2" t="e">
        <f>AY792*#REF!</f>
        <v>#REF!</v>
      </c>
      <c r="BB792" s="2" t="e">
        <f>BA792*#REF!</f>
        <v>#REF!</v>
      </c>
      <c r="BD792" s="2" t="e">
        <f>BC792*#REF!</f>
        <v>#REF!</v>
      </c>
      <c r="BE792" s="2" t="e">
        <f>BD792*#REF!</f>
        <v>#REF!</v>
      </c>
    </row>
    <row r="793" spans="52:57" x14ac:dyDescent="0.2">
      <c r="AZ793" s="2" t="e">
        <f>AY793*#REF!</f>
        <v>#REF!</v>
      </c>
      <c r="BB793" s="2" t="e">
        <f>BA793*#REF!</f>
        <v>#REF!</v>
      </c>
      <c r="BD793" s="2" t="e">
        <f>BC793*#REF!</f>
        <v>#REF!</v>
      </c>
      <c r="BE793" s="2" t="e">
        <f>BD793*#REF!</f>
        <v>#REF!</v>
      </c>
    </row>
    <row r="794" spans="52:57" x14ac:dyDescent="0.2">
      <c r="AZ794" s="2" t="e">
        <f>AY794*#REF!</f>
        <v>#REF!</v>
      </c>
      <c r="BB794" s="2" t="e">
        <f>BA794*#REF!</f>
        <v>#REF!</v>
      </c>
      <c r="BD794" s="2" t="e">
        <f>BC794*#REF!</f>
        <v>#REF!</v>
      </c>
      <c r="BE794" s="2" t="e">
        <f>BD794*#REF!</f>
        <v>#REF!</v>
      </c>
    </row>
    <row r="795" spans="52:57" x14ac:dyDescent="0.2">
      <c r="AZ795" s="2" t="e">
        <f>AY795*#REF!</f>
        <v>#REF!</v>
      </c>
      <c r="BB795" s="2" t="e">
        <f>BA795*#REF!</f>
        <v>#REF!</v>
      </c>
      <c r="BD795" s="2" t="e">
        <f>BC795*#REF!</f>
        <v>#REF!</v>
      </c>
      <c r="BE795" s="2" t="e">
        <f>BD795*#REF!</f>
        <v>#REF!</v>
      </c>
    </row>
    <row r="796" spans="52:57" x14ac:dyDescent="0.2">
      <c r="AZ796" s="2" t="e">
        <f>AY796*#REF!</f>
        <v>#REF!</v>
      </c>
      <c r="BB796" s="2" t="e">
        <f>BA796*#REF!</f>
        <v>#REF!</v>
      </c>
      <c r="BD796" s="2" t="e">
        <f>BC796*#REF!</f>
        <v>#REF!</v>
      </c>
      <c r="BE796" s="2" t="e">
        <f>BD796*#REF!</f>
        <v>#REF!</v>
      </c>
    </row>
    <row r="797" spans="52:57" x14ac:dyDescent="0.2">
      <c r="AZ797" s="2" t="e">
        <f>AY797*#REF!</f>
        <v>#REF!</v>
      </c>
      <c r="BB797" s="2" t="e">
        <f>BA797*#REF!</f>
        <v>#REF!</v>
      </c>
      <c r="BD797" s="2" t="e">
        <f>BC797*#REF!</f>
        <v>#REF!</v>
      </c>
      <c r="BE797" s="2" t="e">
        <f>BD797*#REF!</f>
        <v>#REF!</v>
      </c>
    </row>
    <row r="798" spans="52:57" x14ac:dyDescent="0.2">
      <c r="AZ798" s="2" t="e">
        <f>AY798*#REF!</f>
        <v>#REF!</v>
      </c>
      <c r="BB798" s="2" t="e">
        <f>BA798*#REF!</f>
        <v>#REF!</v>
      </c>
      <c r="BD798" s="2" t="e">
        <f>BC798*#REF!</f>
        <v>#REF!</v>
      </c>
      <c r="BE798" s="2" t="e">
        <f>BD798*#REF!</f>
        <v>#REF!</v>
      </c>
    </row>
    <row r="799" spans="52:57" x14ac:dyDescent="0.2">
      <c r="AZ799" s="2" t="e">
        <f>AY799*#REF!</f>
        <v>#REF!</v>
      </c>
      <c r="BB799" s="2" t="e">
        <f>BA799*#REF!</f>
        <v>#REF!</v>
      </c>
      <c r="BD799" s="2" t="e">
        <f>BC799*#REF!</f>
        <v>#REF!</v>
      </c>
      <c r="BE799" s="2" t="e">
        <f>BD799*#REF!</f>
        <v>#REF!</v>
      </c>
    </row>
    <row r="800" spans="52:57" x14ac:dyDescent="0.2">
      <c r="AZ800" s="2" t="e">
        <f>AY800*#REF!</f>
        <v>#REF!</v>
      </c>
      <c r="BB800" s="2" t="e">
        <f>BA800*#REF!</f>
        <v>#REF!</v>
      </c>
      <c r="BD800" s="2" t="e">
        <f>BC800*#REF!</f>
        <v>#REF!</v>
      </c>
      <c r="BE800" s="2" t="e">
        <f>BD800*#REF!</f>
        <v>#REF!</v>
      </c>
    </row>
    <row r="801" spans="52:57" x14ac:dyDescent="0.2">
      <c r="AZ801" s="2" t="e">
        <f>AY801*#REF!</f>
        <v>#REF!</v>
      </c>
      <c r="BB801" s="2" t="e">
        <f>BA801*#REF!</f>
        <v>#REF!</v>
      </c>
      <c r="BD801" s="2" t="e">
        <f>BC801*#REF!</f>
        <v>#REF!</v>
      </c>
      <c r="BE801" s="2" t="e">
        <f>BD801*#REF!</f>
        <v>#REF!</v>
      </c>
    </row>
    <row r="802" spans="52:57" x14ac:dyDescent="0.2">
      <c r="AZ802" s="2" t="e">
        <f>AY802*#REF!</f>
        <v>#REF!</v>
      </c>
      <c r="BB802" s="2" t="e">
        <f>BA802*#REF!</f>
        <v>#REF!</v>
      </c>
      <c r="BD802" s="2" t="e">
        <f>BC802*#REF!</f>
        <v>#REF!</v>
      </c>
      <c r="BE802" s="2" t="e">
        <f>BD802*#REF!</f>
        <v>#REF!</v>
      </c>
    </row>
    <row r="803" spans="52:57" x14ac:dyDescent="0.2">
      <c r="AZ803" s="2" t="e">
        <f>AY803*#REF!</f>
        <v>#REF!</v>
      </c>
      <c r="BB803" s="2" t="e">
        <f>BA803*#REF!</f>
        <v>#REF!</v>
      </c>
      <c r="BD803" s="2" t="e">
        <f>BC803*#REF!</f>
        <v>#REF!</v>
      </c>
      <c r="BE803" s="2" t="e">
        <f>BD803*#REF!</f>
        <v>#REF!</v>
      </c>
    </row>
    <row r="804" spans="52:57" x14ac:dyDescent="0.2">
      <c r="AZ804" s="2" t="e">
        <f>AY804*#REF!</f>
        <v>#REF!</v>
      </c>
      <c r="BB804" s="2" t="e">
        <f>BA804*#REF!</f>
        <v>#REF!</v>
      </c>
      <c r="BD804" s="2" t="e">
        <f>BC804*#REF!</f>
        <v>#REF!</v>
      </c>
      <c r="BE804" s="2" t="e">
        <f>BD804*#REF!</f>
        <v>#REF!</v>
      </c>
    </row>
    <row r="805" spans="52:57" x14ac:dyDescent="0.2">
      <c r="AZ805" s="2" t="e">
        <f>AY805*#REF!</f>
        <v>#REF!</v>
      </c>
      <c r="BB805" s="2" t="e">
        <f>BA805*#REF!</f>
        <v>#REF!</v>
      </c>
      <c r="BD805" s="2" t="e">
        <f>BC805*#REF!</f>
        <v>#REF!</v>
      </c>
      <c r="BE805" s="2" t="e">
        <f>BD805*#REF!</f>
        <v>#REF!</v>
      </c>
    </row>
    <row r="806" spans="52:57" x14ac:dyDescent="0.2">
      <c r="AZ806" s="2" t="e">
        <f>AY806*#REF!</f>
        <v>#REF!</v>
      </c>
      <c r="BB806" s="2" t="e">
        <f>BA806*#REF!</f>
        <v>#REF!</v>
      </c>
      <c r="BD806" s="2" t="e">
        <f>BC806*#REF!</f>
        <v>#REF!</v>
      </c>
      <c r="BE806" s="2" t="e">
        <f>BD806*#REF!</f>
        <v>#REF!</v>
      </c>
    </row>
    <row r="807" spans="52:57" x14ac:dyDescent="0.2">
      <c r="AZ807" s="2" t="e">
        <f>AY807*#REF!</f>
        <v>#REF!</v>
      </c>
      <c r="BB807" s="2" t="e">
        <f>BA807*#REF!</f>
        <v>#REF!</v>
      </c>
      <c r="BD807" s="2" t="e">
        <f>BC807*#REF!</f>
        <v>#REF!</v>
      </c>
      <c r="BE807" s="2" t="e">
        <f>BD807*#REF!</f>
        <v>#REF!</v>
      </c>
    </row>
    <row r="808" spans="52:57" x14ac:dyDescent="0.2">
      <c r="AZ808" s="2" t="e">
        <f>AY808*#REF!</f>
        <v>#REF!</v>
      </c>
      <c r="BB808" s="2" t="e">
        <f>BA808*#REF!</f>
        <v>#REF!</v>
      </c>
      <c r="BD808" s="2" t="e">
        <f>BC808*#REF!</f>
        <v>#REF!</v>
      </c>
      <c r="BE808" s="2" t="e">
        <f>BD808*#REF!</f>
        <v>#REF!</v>
      </c>
    </row>
    <row r="809" spans="52:57" x14ac:dyDescent="0.2">
      <c r="AZ809" s="2" t="e">
        <f>AY809*#REF!</f>
        <v>#REF!</v>
      </c>
      <c r="BB809" s="2" t="e">
        <f>BA809*#REF!</f>
        <v>#REF!</v>
      </c>
      <c r="BD809" s="2" t="e">
        <f>BC809*#REF!</f>
        <v>#REF!</v>
      </c>
      <c r="BE809" s="2" t="e">
        <f>BD809*#REF!</f>
        <v>#REF!</v>
      </c>
    </row>
    <row r="810" spans="52:57" x14ac:dyDescent="0.2">
      <c r="AZ810" s="2" t="e">
        <f>AY810*#REF!</f>
        <v>#REF!</v>
      </c>
      <c r="BB810" s="2" t="e">
        <f>BA810*#REF!</f>
        <v>#REF!</v>
      </c>
      <c r="BD810" s="2" t="e">
        <f>BC810*#REF!</f>
        <v>#REF!</v>
      </c>
      <c r="BE810" s="2" t="e">
        <f>BD810*#REF!</f>
        <v>#REF!</v>
      </c>
    </row>
    <row r="811" spans="52:57" x14ac:dyDescent="0.2">
      <c r="AZ811" s="2" t="e">
        <f>AY811*#REF!</f>
        <v>#REF!</v>
      </c>
      <c r="BB811" s="2" t="e">
        <f>BA811*#REF!</f>
        <v>#REF!</v>
      </c>
      <c r="BD811" s="2" t="e">
        <f>BC811*#REF!</f>
        <v>#REF!</v>
      </c>
      <c r="BE811" s="2" t="e">
        <f>BD811*#REF!</f>
        <v>#REF!</v>
      </c>
    </row>
    <row r="812" spans="52:57" x14ac:dyDescent="0.2">
      <c r="AZ812" s="2" t="e">
        <f>AY812*#REF!</f>
        <v>#REF!</v>
      </c>
      <c r="BB812" s="2" t="e">
        <f>BA812*#REF!</f>
        <v>#REF!</v>
      </c>
      <c r="BD812" s="2" t="e">
        <f>BC812*#REF!</f>
        <v>#REF!</v>
      </c>
      <c r="BE812" s="2" t="e">
        <f>BD812*#REF!</f>
        <v>#REF!</v>
      </c>
    </row>
    <row r="813" spans="52:57" x14ac:dyDescent="0.2">
      <c r="AZ813" s="2" t="e">
        <f>AY813*#REF!</f>
        <v>#REF!</v>
      </c>
      <c r="BB813" s="2" t="e">
        <f>BA813*#REF!</f>
        <v>#REF!</v>
      </c>
      <c r="BD813" s="2" t="e">
        <f>BC813*#REF!</f>
        <v>#REF!</v>
      </c>
      <c r="BE813" s="2" t="e">
        <f>BD813*#REF!</f>
        <v>#REF!</v>
      </c>
    </row>
    <row r="814" spans="52:57" x14ac:dyDescent="0.2">
      <c r="AZ814" s="2" t="e">
        <f>AY814*#REF!</f>
        <v>#REF!</v>
      </c>
      <c r="BB814" s="2" t="e">
        <f>BA814*#REF!</f>
        <v>#REF!</v>
      </c>
      <c r="BD814" s="2" t="e">
        <f>BC814*#REF!</f>
        <v>#REF!</v>
      </c>
      <c r="BE814" s="2" t="e">
        <f>BD814*#REF!</f>
        <v>#REF!</v>
      </c>
    </row>
    <row r="815" spans="52:57" x14ac:dyDescent="0.2">
      <c r="AZ815" s="2" t="e">
        <f>AY815*#REF!</f>
        <v>#REF!</v>
      </c>
      <c r="BB815" s="2" t="e">
        <f>BA815*#REF!</f>
        <v>#REF!</v>
      </c>
      <c r="BD815" s="2" t="e">
        <f>BC815*#REF!</f>
        <v>#REF!</v>
      </c>
      <c r="BE815" s="2" t="e">
        <f>BD815*#REF!</f>
        <v>#REF!</v>
      </c>
    </row>
    <row r="816" spans="52:57" x14ac:dyDescent="0.2">
      <c r="AZ816" s="2" t="e">
        <f>AY816*#REF!</f>
        <v>#REF!</v>
      </c>
      <c r="BB816" s="2" t="e">
        <f>BA816*#REF!</f>
        <v>#REF!</v>
      </c>
      <c r="BD816" s="2" t="e">
        <f>BC816*#REF!</f>
        <v>#REF!</v>
      </c>
      <c r="BE816" s="2" t="e">
        <f>BD816*#REF!</f>
        <v>#REF!</v>
      </c>
    </row>
    <row r="817" spans="52:57" x14ac:dyDescent="0.2">
      <c r="AZ817" s="2" t="e">
        <f>AY817*#REF!</f>
        <v>#REF!</v>
      </c>
      <c r="BB817" s="2" t="e">
        <f>BA817*#REF!</f>
        <v>#REF!</v>
      </c>
      <c r="BD817" s="2" t="e">
        <f>BC817*#REF!</f>
        <v>#REF!</v>
      </c>
      <c r="BE817" s="2" t="e">
        <f>BD817*#REF!</f>
        <v>#REF!</v>
      </c>
    </row>
    <row r="818" spans="52:57" x14ac:dyDescent="0.2">
      <c r="AZ818" s="2" t="e">
        <f>AY818*#REF!</f>
        <v>#REF!</v>
      </c>
      <c r="BB818" s="2" t="e">
        <f>BA818*#REF!</f>
        <v>#REF!</v>
      </c>
      <c r="BD818" s="2" t="e">
        <f>BC818*#REF!</f>
        <v>#REF!</v>
      </c>
      <c r="BE818" s="2" t="e">
        <f>BD818*#REF!</f>
        <v>#REF!</v>
      </c>
    </row>
    <row r="819" spans="52:57" x14ac:dyDescent="0.2">
      <c r="AZ819" s="2" t="e">
        <f>AY819*#REF!</f>
        <v>#REF!</v>
      </c>
      <c r="BB819" s="2" t="e">
        <f>BA819*#REF!</f>
        <v>#REF!</v>
      </c>
      <c r="BD819" s="2" t="e">
        <f>BC819*#REF!</f>
        <v>#REF!</v>
      </c>
      <c r="BE819" s="2" t="e">
        <f>BD819*#REF!</f>
        <v>#REF!</v>
      </c>
    </row>
    <row r="820" spans="52:57" x14ac:dyDescent="0.2">
      <c r="AZ820" s="2" t="e">
        <f>AY820*#REF!</f>
        <v>#REF!</v>
      </c>
      <c r="BB820" s="2" t="e">
        <f>BA820*#REF!</f>
        <v>#REF!</v>
      </c>
      <c r="BD820" s="2" t="e">
        <f>BC820*#REF!</f>
        <v>#REF!</v>
      </c>
      <c r="BE820" s="2" t="e">
        <f>BD820*#REF!</f>
        <v>#REF!</v>
      </c>
    </row>
    <row r="821" spans="52:57" x14ac:dyDescent="0.2">
      <c r="AZ821" s="2" t="e">
        <f>AY821*#REF!</f>
        <v>#REF!</v>
      </c>
      <c r="BB821" s="2" t="e">
        <f>BA821*#REF!</f>
        <v>#REF!</v>
      </c>
      <c r="BD821" s="2" t="e">
        <f>BC821*#REF!</f>
        <v>#REF!</v>
      </c>
      <c r="BE821" s="2" t="e">
        <f>BD821*#REF!</f>
        <v>#REF!</v>
      </c>
    </row>
    <row r="822" spans="52:57" x14ac:dyDescent="0.2">
      <c r="AZ822" s="2" t="e">
        <f>AY822*#REF!</f>
        <v>#REF!</v>
      </c>
      <c r="BB822" s="2" t="e">
        <f>BA822*#REF!</f>
        <v>#REF!</v>
      </c>
      <c r="BD822" s="2" t="e">
        <f>BC822*#REF!</f>
        <v>#REF!</v>
      </c>
      <c r="BE822" s="2" t="e">
        <f>BD822*#REF!</f>
        <v>#REF!</v>
      </c>
    </row>
    <row r="823" spans="52:57" x14ac:dyDescent="0.2">
      <c r="AZ823" s="2" t="e">
        <f>AY823*#REF!</f>
        <v>#REF!</v>
      </c>
      <c r="BB823" s="2" t="e">
        <f>BA823*#REF!</f>
        <v>#REF!</v>
      </c>
      <c r="BD823" s="2" t="e">
        <f>BC823*#REF!</f>
        <v>#REF!</v>
      </c>
      <c r="BE823" s="2" t="e">
        <f>BD823*#REF!</f>
        <v>#REF!</v>
      </c>
    </row>
    <row r="824" spans="52:57" x14ac:dyDescent="0.2">
      <c r="AZ824" s="2" t="e">
        <f>AY824*#REF!</f>
        <v>#REF!</v>
      </c>
      <c r="BB824" s="2" t="e">
        <f>BA824*#REF!</f>
        <v>#REF!</v>
      </c>
      <c r="BD824" s="2" t="e">
        <f>BC824*#REF!</f>
        <v>#REF!</v>
      </c>
      <c r="BE824" s="2" t="e">
        <f>BD824*#REF!</f>
        <v>#REF!</v>
      </c>
    </row>
    <row r="825" spans="52:57" x14ac:dyDescent="0.2">
      <c r="AZ825" s="2" t="e">
        <f>AY825*#REF!</f>
        <v>#REF!</v>
      </c>
      <c r="BB825" s="2" t="e">
        <f>BA825*#REF!</f>
        <v>#REF!</v>
      </c>
      <c r="BD825" s="2" t="e">
        <f>BC825*#REF!</f>
        <v>#REF!</v>
      </c>
      <c r="BE825" s="2" t="e">
        <f>BD825*#REF!</f>
        <v>#REF!</v>
      </c>
    </row>
    <row r="826" spans="52:57" x14ac:dyDescent="0.2">
      <c r="AZ826" s="2" t="e">
        <f>AY826*#REF!</f>
        <v>#REF!</v>
      </c>
      <c r="BB826" s="2" t="e">
        <f>BA826*#REF!</f>
        <v>#REF!</v>
      </c>
      <c r="BD826" s="2" t="e">
        <f>BC826*#REF!</f>
        <v>#REF!</v>
      </c>
      <c r="BE826" s="2" t="e">
        <f>BD826*#REF!</f>
        <v>#REF!</v>
      </c>
    </row>
    <row r="827" spans="52:57" x14ac:dyDescent="0.2">
      <c r="AZ827" s="2" t="e">
        <f>AY827*#REF!</f>
        <v>#REF!</v>
      </c>
      <c r="BB827" s="2" t="e">
        <f>BA827*#REF!</f>
        <v>#REF!</v>
      </c>
      <c r="BD827" s="2" t="e">
        <f>BC827*#REF!</f>
        <v>#REF!</v>
      </c>
      <c r="BE827" s="2" t="e">
        <f>BD827*#REF!</f>
        <v>#REF!</v>
      </c>
    </row>
    <row r="828" spans="52:57" x14ac:dyDescent="0.2">
      <c r="AZ828" s="2" t="e">
        <f>AY828*#REF!</f>
        <v>#REF!</v>
      </c>
      <c r="BB828" s="2" t="e">
        <f>BA828*#REF!</f>
        <v>#REF!</v>
      </c>
      <c r="BD828" s="2" t="e">
        <f>BC828*#REF!</f>
        <v>#REF!</v>
      </c>
      <c r="BE828" s="2" t="e">
        <f>BD828*#REF!</f>
        <v>#REF!</v>
      </c>
    </row>
    <row r="829" spans="52:57" x14ac:dyDescent="0.2">
      <c r="AZ829" s="2" t="e">
        <f>AY829*#REF!</f>
        <v>#REF!</v>
      </c>
      <c r="BB829" s="2" t="e">
        <f>BA829*#REF!</f>
        <v>#REF!</v>
      </c>
      <c r="BD829" s="2" t="e">
        <f>BC829*#REF!</f>
        <v>#REF!</v>
      </c>
      <c r="BE829" s="2" t="e">
        <f>BD829*#REF!</f>
        <v>#REF!</v>
      </c>
    </row>
    <row r="830" spans="52:57" x14ac:dyDescent="0.2">
      <c r="AZ830" s="2" t="e">
        <f>AY830*#REF!</f>
        <v>#REF!</v>
      </c>
      <c r="BB830" s="2" t="e">
        <f>BA830*#REF!</f>
        <v>#REF!</v>
      </c>
      <c r="BD830" s="2" t="e">
        <f>BC830*#REF!</f>
        <v>#REF!</v>
      </c>
      <c r="BE830" s="2" t="e">
        <f>BD830*#REF!</f>
        <v>#REF!</v>
      </c>
    </row>
    <row r="831" spans="52:57" x14ac:dyDescent="0.2">
      <c r="AZ831" s="2" t="e">
        <f>AY831*#REF!</f>
        <v>#REF!</v>
      </c>
      <c r="BB831" s="2" t="e">
        <f>BA831*#REF!</f>
        <v>#REF!</v>
      </c>
      <c r="BD831" s="2" t="e">
        <f>BC831*#REF!</f>
        <v>#REF!</v>
      </c>
      <c r="BE831" s="2" t="e">
        <f>BD831*#REF!</f>
        <v>#REF!</v>
      </c>
    </row>
    <row r="832" spans="52:57" x14ac:dyDescent="0.2">
      <c r="AZ832" s="2" t="e">
        <f>AY832*#REF!</f>
        <v>#REF!</v>
      </c>
      <c r="BB832" s="2" t="e">
        <f>BA832*#REF!</f>
        <v>#REF!</v>
      </c>
      <c r="BD832" s="2" t="e">
        <f>BC832*#REF!</f>
        <v>#REF!</v>
      </c>
      <c r="BE832" s="2" t="e">
        <f>BD832*#REF!</f>
        <v>#REF!</v>
      </c>
    </row>
    <row r="833" spans="52:57" x14ac:dyDescent="0.2">
      <c r="AZ833" s="2" t="e">
        <f>AY833*#REF!</f>
        <v>#REF!</v>
      </c>
      <c r="BB833" s="2" t="e">
        <f>BA833*#REF!</f>
        <v>#REF!</v>
      </c>
      <c r="BD833" s="2" t="e">
        <f>BC833*#REF!</f>
        <v>#REF!</v>
      </c>
      <c r="BE833" s="2" t="e">
        <f>BD833*#REF!</f>
        <v>#REF!</v>
      </c>
    </row>
    <row r="834" spans="52:57" x14ac:dyDescent="0.2">
      <c r="AZ834" s="2" t="e">
        <f>AY834*#REF!</f>
        <v>#REF!</v>
      </c>
      <c r="BB834" s="2" t="e">
        <f>BA834*#REF!</f>
        <v>#REF!</v>
      </c>
      <c r="BD834" s="2" t="e">
        <f>BC834*#REF!</f>
        <v>#REF!</v>
      </c>
      <c r="BE834" s="2" t="e">
        <f>BD834*#REF!</f>
        <v>#REF!</v>
      </c>
    </row>
    <row r="835" spans="52:57" x14ac:dyDescent="0.2">
      <c r="AZ835" s="2" t="e">
        <f>AY835*#REF!</f>
        <v>#REF!</v>
      </c>
      <c r="BB835" s="2" t="e">
        <f>BA835*#REF!</f>
        <v>#REF!</v>
      </c>
      <c r="BD835" s="2" t="e">
        <f>BC835*#REF!</f>
        <v>#REF!</v>
      </c>
      <c r="BE835" s="2" t="e">
        <f>BD835*#REF!</f>
        <v>#REF!</v>
      </c>
    </row>
    <row r="836" spans="52:57" x14ac:dyDescent="0.2">
      <c r="AZ836" s="2" t="e">
        <f>AY836*#REF!</f>
        <v>#REF!</v>
      </c>
      <c r="BB836" s="2" t="e">
        <f>BA836*#REF!</f>
        <v>#REF!</v>
      </c>
      <c r="BD836" s="2" t="e">
        <f>BC836*#REF!</f>
        <v>#REF!</v>
      </c>
      <c r="BE836" s="2" t="e">
        <f>BD836*#REF!</f>
        <v>#REF!</v>
      </c>
    </row>
    <row r="837" spans="52:57" x14ac:dyDescent="0.2">
      <c r="AZ837" s="2" t="e">
        <f>AY837*#REF!</f>
        <v>#REF!</v>
      </c>
      <c r="BB837" s="2" t="e">
        <f>BA837*#REF!</f>
        <v>#REF!</v>
      </c>
      <c r="BD837" s="2" t="e">
        <f>BC837*#REF!</f>
        <v>#REF!</v>
      </c>
      <c r="BE837" s="2" t="e">
        <f>BD837*#REF!</f>
        <v>#REF!</v>
      </c>
    </row>
    <row r="838" spans="52:57" x14ac:dyDescent="0.2">
      <c r="AZ838" s="2" t="e">
        <f>AY838*#REF!</f>
        <v>#REF!</v>
      </c>
      <c r="BB838" s="2" t="e">
        <f>BA838*#REF!</f>
        <v>#REF!</v>
      </c>
      <c r="BD838" s="2" t="e">
        <f>BC838*#REF!</f>
        <v>#REF!</v>
      </c>
      <c r="BE838" s="2" t="e">
        <f>BD838*#REF!</f>
        <v>#REF!</v>
      </c>
    </row>
    <row r="839" spans="52:57" x14ac:dyDescent="0.2">
      <c r="AZ839" s="2" t="e">
        <f>AY839*#REF!</f>
        <v>#REF!</v>
      </c>
      <c r="BB839" s="2" t="e">
        <f>BA839*#REF!</f>
        <v>#REF!</v>
      </c>
      <c r="BD839" s="2" t="e">
        <f>BC839*#REF!</f>
        <v>#REF!</v>
      </c>
      <c r="BE839" s="2" t="e">
        <f>BD839*#REF!</f>
        <v>#REF!</v>
      </c>
    </row>
    <row r="840" spans="52:57" x14ac:dyDescent="0.2">
      <c r="AZ840" s="2" t="e">
        <f>AY840*#REF!</f>
        <v>#REF!</v>
      </c>
      <c r="BB840" s="2" t="e">
        <f>BA840*#REF!</f>
        <v>#REF!</v>
      </c>
      <c r="BD840" s="2" t="e">
        <f>BC840*#REF!</f>
        <v>#REF!</v>
      </c>
      <c r="BE840" s="2" t="e">
        <f>BD840*#REF!</f>
        <v>#REF!</v>
      </c>
    </row>
    <row r="841" spans="52:57" x14ac:dyDescent="0.2">
      <c r="AZ841" s="2" t="e">
        <f>AY841*#REF!</f>
        <v>#REF!</v>
      </c>
      <c r="BB841" s="2" t="e">
        <f>BA841*#REF!</f>
        <v>#REF!</v>
      </c>
      <c r="BD841" s="2" t="e">
        <f>BC841*#REF!</f>
        <v>#REF!</v>
      </c>
      <c r="BE841" s="2" t="e">
        <f>BD841*#REF!</f>
        <v>#REF!</v>
      </c>
    </row>
    <row r="842" spans="52:57" x14ac:dyDescent="0.2">
      <c r="AZ842" s="2" t="e">
        <f>AY842*#REF!</f>
        <v>#REF!</v>
      </c>
      <c r="BB842" s="2" t="e">
        <f>BA842*#REF!</f>
        <v>#REF!</v>
      </c>
      <c r="BD842" s="2" t="e">
        <f>BC842*#REF!</f>
        <v>#REF!</v>
      </c>
      <c r="BE842" s="2" t="e">
        <f>BD842*#REF!</f>
        <v>#REF!</v>
      </c>
    </row>
    <row r="843" spans="52:57" x14ac:dyDescent="0.2">
      <c r="AZ843" s="2" t="e">
        <f>AY843*#REF!</f>
        <v>#REF!</v>
      </c>
      <c r="BB843" s="2" t="e">
        <f>BA843*#REF!</f>
        <v>#REF!</v>
      </c>
      <c r="BD843" s="2" t="e">
        <f>BC843*#REF!</f>
        <v>#REF!</v>
      </c>
      <c r="BE843" s="2" t="e">
        <f>BD843*#REF!</f>
        <v>#REF!</v>
      </c>
    </row>
    <row r="844" spans="52:57" x14ac:dyDescent="0.2">
      <c r="AZ844" s="2" t="e">
        <f>AY844*#REF!</f>
        <v>#REF!</v>
      </c>
      <c r="BB844" s="2" t="e">
        <f>BA844*#REF!</f>
        <v>#REF!</v>
      </c>
      <c r="BD844" s="2" t="e">
        <f>BC844*#REF!</f>
        <v>#REF!</v>
      </c>
      <c r="BE844" s="2" t="e">
        <f>BD844*#REF!</f>
        <v>#REF!</v>
      </c>
    </row>
    <row r="845" spans="52:57" x14ac:dyDescent="0.2">
      <c r="AZ845" s="2" t="e">
        <f>AY845*#REF!</f>
        <v>#REF!</v>
      </c>
      <c r="BB845" s="2" t="e">
        <f>BA845*#REF!</f>
        <v>#REF!</v>
      </c>
      <c r="BD845" s="2" t="e">
        <f>BC845*#REF!</f>
        <v>#REF!</v>
      </c>
      <c r="BE845" s="2" t="e">
        <f>BD845*#REF!</f>
        <v>#REF!</v>
      </c>
    </row>
    <row r="846" spans="52:57" x14ac:dyDescent="0.2">
      <c r="AZ846" s="2" t="e">
        <f>AY846*#REF!</f>
        <v>#REF!</v>
      </c>
      <c r="BB846" s="2" t="e">
        <f>BA846*#REF!</f>
        <v>#REF!</v>
      </c>
      <c r="BD846" s="2" t="e">
        <f>BC846*#REF!</f>
        <v>#REF!</v>
      </c>
      <c r="BE846" s="2" t="e">
        <f>BD846*#REF!</f>
        <v>#REF!</v>
      </c>
    </row>
    <row r="847" spans="52:57" x14ac:dyDescent="0.2">
      <c r="AZ847" s="2" t="e">
        <f>AY847*#REF!</f>
        <v>#REF!</v>
      </c>
      <c r="BB847" s="2" t="e">
        <f>BA847*#REF!</f>
        <v>#REF!</v>
      </c>
      <c r="BD847" s="2" t="e">
        <f>BC847*#REF!</f>
        <v>#REF!</v>
      </c>
      <c r="BE847" s="2" t="e">
        <f>BD847*#REF!</f>
        <v>#REF!</v>
      </c>
    </row>
    <row r="848" spans="52:57" x14ac:dyDescent="0.2">
      <c r="AZ848" s="2" t="e">
        <f>AY848*#REF!</f>
        <v>#REF!</v>
      </c>
      <c r="BB848" s="2" t="e">
        <f>BA848*#REF!</f>
        <v>#REF!</v>
      </c>
      <c r="BD848" s="2" t="e">
        <f>BC848*#REF!</f>
        <v>#REF!</v>
      </c>
      <c r="BE848" s="2" t="e">
        <f>BD848*#REF!</f>
        <v>#REF!</v>
      </c>
    </row>
    <row r="849" spans="52:57" x14ac:dyDescent="0.2">
      <c r="AZ849" s="2" t="e">
        <f>AY849*#REF!</f>
        <v>#REF!</v>
      </c>
      <c r="BB849" s="2" t="e">
        <f>BA849*#REF!</f>
        <v>#REF!</v>
      </c>
      <c r="BD849" s="2" t="e">
        <f>BC849*#REF!</f>
        <v>#REF!</v>
      </c>
      <c r="BE849" s="2" t="e">
        <f>BD849*#REF!</f>
        <v>#REF!</v>
      </c>
    </row>
    <row r="850" spans="52:57" x14ac:dyDescent="0.2">
      <c r="AZ850" s="2" t="e">
        <f>AY850*#REF!</f>
        <v>#REF!</v>
      </c>
      <c r="BB850" s="2" t="e">
        <f>BA850*#REF!</f>
        <v>#REF!</v>
      </c>
      <c r="BD850" s="2" t="e">
        <f>BC850*#REF!</f>
        <v>#REF!</v>
      </c>
      <c r="BE850" s="2" t="e">
        <f>BD850*#REF!</f>
        <v>#REF!</v>
      </c>
    </row>
    <row r="851" spans="52:57" x14ac:dyDescent="0.2">
      <c r="AZ851" s="2" t="e">
        <f>AY851*#REF!</f>
        <v>#REF!</v>
      </c>
      <c r="BB851" s="2" t="e">
        <f>BA851*#REF!</f>
        <v>#REF!</v>
      </c>
      <c r="BD851" s="2" t="e">
        <f>BC851*#REF!</f>
        <v>#REF!</v>
      </c>
      <c r="BE851" s="2" t="e">
        <f>BD851*#REF!</f>
        <v>#REF!</v>
      </c>
    </row>
    <row r="852" spans="52:57" x14ac:dyDescent="0.2">
      <c r="AZ852" s="2" t="e">
        <f>AY852*#REF!</f>
        <v>#REF!</v>
      </c>
      <c r="BB852" s="2" t="e">
        <f>BA852*#REF!</f>
        <v>#REF!</v>
      </c>
      <c r="BD852" s="2" t="e">
        <f>BC852*#REF!</f>
        <v>#REF!</v>
      </c>
      <c r="BE852" s="2" t="e">
        <f>BD852*#REF!</f>
        <v>#REF!</v>
      </c>
    </row>
    <row r="853" spans="52:57" x14ac:dyDescent="0.2">
      <c r="AZ853" s="2" t="e">
        <f>AY853*#REF!</f>
        <v>#REF!</v>
      </c>
      <c r="BB853" s="2" t="e">
        <f>BA853*#REF!</f>
        <v>#REF!</v>
      </c>
      <c r="BD853" s="2" t="e">
        <f>BC853*#REF!</f>
        <v>#REF!</v>
      </c>
      <c r="BE853" s="2" t="e">
        <f>BD853*#REF!</f>
        <v>#REF!</v>
      </c>
    </row>
    <row r="854" spans="52:57" x14ac:dyDescent="0.2">
      <c r="AZ854" s="2" t="e">
        <f>AY854*#REF!</f>
        <v>#REF!</v>
      </c>
      <c r="BB854" s="2" t="e">
        <f>BA854*#REF!</f>
        <v>#REF!</v>
      </c>
      <c r="BD854" s="2" t="e">
        <f>BC854*#REF!</f>
        <v>#REF!</v>
      </c>
      <c r="BE854" s="2" t="e">
        <f>BD854*#REF!</f>
        <v>#REF!</v>
      </c>
    </row>
    <row r="855" spans="52:57" x14ac:dyDescent="0.2">
      <c r="AZ855" s="2" t="e">
        <f>AY855*#REF!</f>
        <v>#REF!</v>
      </c>
      <c r="BB855" s="2" t="e">
        <f>BA855*#REF!</f>
        <v>#REF!</v>
      </c>
      <c r="BD855" s="2" t="e">
        <f>BC855*#REF!</f>
        <v>#REF!</v>
      </c>
      <c r="BE855" s="2" t="e">
        <f>BD855*#REF!</f>
        <v>#REF!</v>
      </c>
    </row>
    <row r="856" spans="52:57" x14ac:dyDescent="0.2">
      <c r="AZ856" s="2" t="e">
        <f>AY856*#REF!</f>
        <v>#REF!</v>
      </c>
      <c r="BB856" s="2" t="e">
        <f>BA856*#REF!</f>
        <v>#REF!</v>
      </c>
      <c r="BD856" s="2" t="e">
        <f>BC856*#REF!</f>
        <v>#REF!</v>
      </c>
      <c r="BE856" s="2" t="e">
        <f>BD856*#REF!</f>
        <v>#REF!</v>
      </c>
    </row>
    <row r="857" spans="52:57" x14ac:dyDescent="0.2">
      <c r="AZ857" s="2" t="e">
        <f>AY857*#REF!</f>
        <v>#REF!</v>
      </c>
      <c r="BB857" s="2" t="e">
        <f>BA857*#REF!</f>
        <v>#REF!</v>
      </c>
      <c r="BD857" s="2" t="e">
        <f>BC857*#REF!</f>
        <v>#REF!</v>
      </c>
      <c r="BE857" s="2" t="e">
        <f>BD857*#REF!</f>
        <v>#REF!</v>
      </c>
    </row>
    <row r="858" spans="52:57" x14ac:dyDescent="0.2">
      <c r="AZ858" s="2" t="e">
        <f>AY858*#REF!</f>
        <v>#REF!</v>
      </c>
      <c r="BB858" s="2" t="e">
        <f>BA858*#REF!</f>
        <v>#REF!</v>
      </c>
      <c r="BD858" s="2" t="e">
        <f>BC858*#REF!</f>
        <v>#REF!</v>
      </c>
      <c r="BE858" s="2" t="e">
        <f>BD858*#REF!</f>
        <v>#REF!</v>
      </c>
    </row>
    <row r="859" spans="52:57" x14ac:dyDescent="0.2">
      <c r="AZ859" s="2" t="e">
        <f>AY859*#REF!</f>
        <v>#REF!</v>
      </c>
      <c r="BB859" s="2" t="e">
        <f>BA859*#REF!</f>
        <v>#REF!</v>
      </c>
      <c r="BD859" s="2" t="e">
        <f>BC859*#REF!</f>
        <v>#REF!</v>
      </c>
      <c r="BE859" s="2" t="e">
        <f>BD859*#REF!</f>
        <v>#REF!</v>
      </c>
    </row>
    <row r="860" spans="52:57" x14ac:dyDescent="0.2">
      <c r="AZ860" s="2" t="e">
        <f>AY860*#REF!</f>
        <v>#REF!</v>
      </c>
      <c r="BB860" s="2" t="e">
        <f>BA860*#REF!</f>
        <v>#REF!</v>
      </c>
      <c r="BD860" s="2" t="e">
        <f>BC860*#REF!</f>
        <v>#REF!</v>
      </c>
      <c r="BE860" s="2" t="e">
        <f>BD860*#REF!</f>
        <v>#REF!</v>
      </c>
    </row>
    <row r="861" spans="52:57" x14ac:dyDescent="0.2">
      <c r="AZ861" s="2" t="e">
        <f>AY861*#REF!</f>
        <v>#REF!</v>
      </c>
      <c r="BB861" s="2" t="e">
        <f>BA861*#REF!</f>
        <v>#REF!</v>
      </c>
      <c r="BD861" s="2" t="e">
        <f>BC861*#REF!</f>
        <v>#REF!</v>
      </c>
      <c r="BE861" s="2" t="e">
        <f>BD861*#REF!</f>
        <v>#REF!</v>
      </c>
    </row>
    <row r="862" spans="52:57" x14ac:dyDescent="0.2">
      <c r="AZ862" s="2" t="e">
        <f>AY862*#REF!</f>
        <v>#REF!</v>
      </c>
      <c r="BB862" s="2" t="e">
        <f>BA862*#REF!</f>
        <v>#REF!</v>
      </c>
      <c r="BD862" s="2" t="e">
        <f>BC862*#REF!</f>
        <v>#REF!</v>
      </c>
      <c r="BE862" s="2" t="e">
        <f>BD862*#REF!</f>
        <v>#REF!</v>
      </c>
    </row>
    <row r="863" spans="52:57" x14ac:dyDescent="0.2">
      <c r="AZ863" s="2" t="e">
        <f>AY863*#REF!</f>
        <v>#REF!</v>
      </c>
      <c r="BB863" s="2" t="e">
        <f>BA863*#REF!</f>
        <v>#REF!</v>
      </c>
      <c r="BD863" s="2" t="e">
        <f>BC863*#REF!</f>
        <v>#REF!</v>
      </c>
      <c r="BE863" s="2" t="e">
        <f>BD863*#REF!</f>
        <v>#REF!</v>
      </c>
    </row>
    <row r="864" spans="52:57" x14ac:dyDescent="0.2">
      <c r="AZ864" s="2" t="e">
        <f>AY864*#REF!</f>
        <v>#REF!</v>
      </c>
      <c r="BB864" s="2" t="e">
        <f>BA864*#REF!</f>
        <v>#REF!</v>
      </c>
      <c r="BD864" s="2" t="e">
        <f>BC864*#REF!</f>
        <v>#REF!</v>
      </c>
      <c r="BE864" s="2" t="e">
        <f>BD864*#REF!</f>
        <v>#REF!</v>
      </c>
    </row>
    <row r="865" spans="52:57" x14ac:dyDescent="0.2">
      <c r="AZ865" s="2" t="e">
        <f>AY865*#REF!</f>
        <v>#REF!</v>
      </c>
      <c r="BB865" s="2" t="e">
        <f>BA865*#REF!</f>
        <v>#REF!</v>
      </c>
      <c r="BD865" s="2" t="e">
        <f>BC865*#REF!</f>
        <v>#REF!</v>
      </c>
      <c r="BE865" s="2" t="e">
        <f>BD865*#REF!</f>
        <v>#REF!</v>
      </c>
    </row>
    <row r="866" spans="52:57" x14ac:dyDescent="0.2">
      <c r="AZ866" s="2" t="e">
        <f>AY866*#REF!</f>
        <v>#REF!</v>
      </c>
      <c r="BB866" s="2" t="e">
        <f>BA866*#REF!</f>
        <v>#REF!</v>
      </c>
      <c r="BD866" s="2" t="e">
        <f>BC866*#REF!</f>
        <v>#REF!</v>
      </c>
      <c r="BE866" s="2" t="e">
        <f>BD866*#REF!</f>
        <v>#REF!</v>
      </c>
    </row>
    <row r="867" spans="52:57" x14ac:dyDescent="0.2">
      <c r="AZ867" s="2" t="e">
        <f>AY867*#REF!</f>
        <v>#REF!</v>
      </c>
      <c r="BB867" s="2" t="e">
        <f>BA867*#REF!</f>
        <v>#REF!</v>
      </c>
      <c r="BD867" s="2" t="e">
        <f>BC867*#REF!</f>
        <v>#REF!</v>
      </c>
      <c r="BE867" s="2" t="e">
        <f>BD867*#REF!</f>
        <v>#REF!</v>
      </c>
    </row>
    <row r="868" spans="52:57" x14ac:dyDescent="0.2">
      <c r="AZ868" s="2" t="e">
        <f>AY868*#REF!</f>
        <v>#REF!</v>
      </c>
      <c r="BB868" s="2" t="e">
        <f>BA868*#REF!</f>
        <v>#REF!</v>
      </c>
      <c r="BD868" s="2" t="e">
        <f>BC868*#REF!</f>
        <v>#REF!</v>
      </c>
      <c r="BE868" s="2" t="e">
        <f>BD868*#REF!</f>
        <v>#REF!</v>
      </c>
    </row>
    <row r="869" spans="52:57" x14ac:dyDescent="0.2">
      <c r="AZ869" s="2" t="e">
        <f>AY869*#REF!</f>
        <v>#REF!</v>
      </c>
      <c r="BB869" s="2" t="e">
        <f>BA869*#REF!</f>
        <v>#REF!</v>
      </c>
      <c r="BD869" s="2" t="e">
        <f>BC869*#REF!</f>
        <v>#REF!</v>
      </c>
      <c r="BE869" s="2" t="e">
        <f>BD869*#REF!</f>
        <v>#REF!</v>
      </c>
    </row>
    <row r="870" spans="52:57" x14ac:dyDescent="0.2">
      <c r="AZ870" s="2" t="e">
        <f>AY870*#REF!</f>
        <v>#REF!</v>
      </c>
      <c r="BB870" s="2" t="e">
        <f>BA870*#REF!</f>
        <v>#REF!</v>
      </c>
      <c r="BD870" s="2" t="e">
        <f>BC870*#REF!</f>
        <v>#REF!</v>
      </c>
      <c r="BE870" s="2" t="e">
        <f>BD870*#REF!</f>
        <v>#REF!</v>
      </c>
    </row>
    <row r="871" spans="52:57" x14ac:dyDescent="0.2">
      <c r="AZ871" s="2" t="e">
        <f>AY871*#REF!</f>
        <v>#REF!</v>
      </c>
      <c r="BB871" s="2" t="e">
        <f>BA871*#REF!</f>
        <v>#REF!</v>
      </c>
      <c r="BD871" s="2" t="e">
        <f>BC871*#REF!</f>
        <v>#REF!</v>
      </c>
      <c r="BE871" s="2" t="e">
        <f>BD871*#REF!</f>
        <v>#REF!</v>
      </c>
    </row>
    <row r="872" spans="52:57" x14ac:dyDescent="0.2">
      <c r="AZ872" s="2" t="e">
        <f>AY872*#REF!</f>
        <v>#REF!</v>
      </c>
      <c r="BB872" s="2" t="e">
        <f>BA872*#REF!</f>
        <v>#REF!</v>
      </c>
      <c r="BD872" s="2" t="e">
        <f>BC872*#REF!</f>
        <v>#REF!</v>
      </c>
      <c r="BE872" s="2" t="e">
        <f>BD872*#REF!</f>
        <v>#REF!</v>
      </c>
    </row>
    <row r="873" spans="52:57" x14ac:dyDescent="0.2">
      <c r="AZ873" s="2" t="e">
        <f>AY873*#REF!</f>
        <v>#REF!</v>
      </c>
      <c r="BB873" s="2" t="e">
        <f>BA873*#REF!</f>
        <v>#REF!</v>
      </c>
      <c r="BD873" s="2" t="e">
        <f>BC873*#REF!</f>
        <v>#REF!</v>
      </c>
      <c r="BE873" s="2" t="e">
        <f>BD873*#REF!</f>
        <v>#REF!</v>
      </c>
    </row>
    <row r="874" spans="52:57" x14ac:dyDescent="0.2">
      <c r="AZ874" s="2" t="e">
        <f>AY874*#REF!</f>
        <v>#REF!</v>
      </c>
      <c r="BB874" s="2" t="e">
        <f>BA874*#REF!</f>
        <v>#REF!</v>
      </c>
      <c r="BD874" s="2" t="e">
        <f>BC874*#REF!</f>
        <v>#REF!</v>
      </c>
      <c r="BE874" s="2" t="e">
        <f>BD874*#REF!</f>
        <v>#REF!</v>
      </c>
    </row>
    <row r="875" spans="52:57" x14ac:dyDescent="0.2">
      <c r="AZ875" s="2" t="e">
        <f>AY875*#REF!</f>
        <v>#REF!</v>
      </c>
      <c r="BB875" s="2" t="e">
        <f>BA875*#REF!</f>
        <v>#REF!</v>
      </c>
      <c r="BD875" s="2" t="e">
        <f>BC875*#REF!</f>
        <v>#REF!</v>
      </c>
      <c r="BE875" s="2" t="e">
        <f>BD875*#REF!</f>
        <v>#REF!</v>
      </c>
    </row>
    <row r="876" spans="52:57" x14ac:dyDescent="0.2">
      <c r="AZ876" s="2" t="e">
        <f>AY876*#REF!</f>
        <v>#REF!</v>
      </c>
      <c r="BB876" s="2" t="e">
        <f>BA876*#REF!</f>
        <v>#REF!</v>
      </c>
      <c r="BD876" s="2" t="e">
        <f>BC876*#REF!</f>
        <v>#REF!</v>
      </c>
      <c r="BE876" s="2" t="e">
        <f>BD876*#REF!</f>
        <v>#REF!</v>
      </c>
    </row>
    <row r="877" spans="52:57" x14ac:dyDescent="0.2">
      <c r="AZ877" s="2" t="e">
        <f>AY877*#REF!</f>
        <v>#REF!</v>
      </c>
      <c r="BB877" s="2" t="e">
        <f>BA877*#REF!</f>
        <v>#REF!</v>
      </c>
      <c r="BD877" s="2" t="e">
        <f>BC877*#REF!</f>
        <v>#REF!</v>
      </c>
      <c r="BE877" s="2" t="e">
        <f>BD877*#REF!</f>
        <v>#REF!</v>
      </c>
    </row>
    <row r="878" spans="52:57" x14ac:dyDescent="0.2">
      <c r="AZ878" s="2" t="e">
        <f>AY878*#REF!</f>
        <v>#REF!</v>
      </c>
      <c r="BB878" s="2" t="e">
        <f>BA878*#REF!</f>
        <v>#REF!</v>
      </c>
      <c r="BD878" s="2" t="e">
        <f>BC878*#REF!</f>
        <v>#REF!</v>
      </c>
      <c r="BE878" s="2" t="e">
        <f>BD878*#REF!</f>
        <v>#REF!</v>
      </c>
    </row>
    <row r="879" spans="52:57" x14ac:dyDescent="0.2">
      <c r="AZ879" s="2" t="e">
        <f>AY879*#REF!</f>
        <v>#REF!</v>
      </c>
      <c r="BB879" s="2" t="e">
        <f>BA879*#REF!</f>
        <v>#REF!</v>
      </c>
      <c r="BD879" s="2" t="e">
        <f>BC879*#REF!</f>
        <v>#REF!</v>
      </c>
      <c r="BE879" s="2" t="e">
        <f>BD879*#REF!</f>
        <v>#REF!</v>
      </c>
    </row>
    <row r="880" spans="52:57" x14ac:dyDescent="0.2">
      <c r="AZ880" s="2" t="e">
        <f>AY880*#REF!</f>
        <v>#REF!</v>
      </c>
      <c r="BB880" s="2" t="e">
        <f>BA880*#REF!</f>
        <v>#REF!</v>
      </c>
      <c r="BD880" s="2" t="e">
        <f>BC880*#REF!</f>
        <v>#REF!</v>
      </c>
      <c r="BE880" s="2" t="e">
        <f>BD880*#REF!</f>
        <v>#REF!</v>
      </c>
    </row>
    <row r="881" spans="52:57" x14ac:dyDescent="0.2">
      <c r="AZ881" s="2" t="e">
        <f>AY881*#REF!</f>
        <v>#REF!</v>
      </c>
      <c r="BB881" s="2" t="e">
        <f>BA881*#REF!</f>
        <v>#REF!</v>
      </c>
      <c r="BD881" s="2" t="e">
        <f>BC881*#REF!</f>
        <v>#REF!</v>
      </c>
      <c r="BE881" s="2" t="e">
        <f>BD881*#REF!</f>
        <v>#REF!</v>
      </c>
    </row>
    <row r="882" spans="52:57" x14ac:dyDescent="0.2">
      <c r="AZ882" s="2" t="e">
        <f>AY882*#REF!</f>
        <v>#REF!</v>
      </c>
      <c r="BB882" s="2" t="e">
        <f>BA882*#REF!</f>
        <v>#REF!</v>
      </c>
      <c r="BD882" s="2" t="e">
        <f>BC882*#REF!</f>
        <v>#REF!</v>
      </c>
      <c r="BE882" s="2" t="e">
        <f>BD882*#REF!</f>
        <v>#REF!</v>
      </c>
    </row>
    <row r="883" spans="52:57" x14ac:dyDescent="0.2">
      <c r="AZ883" s="2" t="e">
        <f>AY883*#REF!</f>
        <v>#REF!</v>
      </c>
      <c r="BB883" s="2" t="e">
        <f>BA883*#REF!</f>
        <v>#REF!</v>
      </c>
      <c r="BD883" s="2" t="e">
        <f>BC883*#REF!</f>
        <v>#REF!</v>
      </c>
      <c r="BE883" s="2" t="e">
        <f>BD883*#REF!</f>
        <v>#REF!</v>
      </c>
    </row>
    <row r="884" spans="52:57" x14ac:dyDescent="0.2">
      <c r="AZ884" s="2" t="e">
        <f>AY884*#REF!</f>
        <v>#REF!</v>
      </c>
      <c r="BB884" s="2" t="e">
        <f>BA884*#REF!</f>
        <v>#REF!</v>
      </c>
      <c r="BD884" s="2" t="e">
        <f>BC884*#REF!</f>
        <v>#REF!</v>
      </c>
      <c r="BE884" s="2" t="e">
        <f>BD884*#REF!</f>
        <v>#REF!</v>
      </c>
    </row>
    <row r="885" spans="52:57" x14ac:dyDescent="0.2">
      <c r="AZ885" s="2" t="e">
        <f>AY885*#REF!</f>
        <v>#REF!</v>
      </c>
      <c r="BB885" s="2" t="e">
        <f>BA885*#REF!</f>
        <v>#REF!</v>
      </c>
      <c r="BD885" s="2" t="e">
        <f>BC885*#REF!</f>
        <v>#REF!</v>
      </c>
      <c r="BE885" s="2" t="e">
        <f>BD885*#REF!</f>
        <v>#REF!</v>
      </c>
    </row>
    <row r="886" spans="52:57" x14ac:dyDescent="0.2">
      <c r="AZ886" s="2" t="e">
        <f>AY886*#REF!</f>
        <v>#REF!</v>
      </c>
      <c r="BB886" s="2" t="e">
        <f>BA886*#REF!</f>
        <v>#REF!</v>
      </c>
      <c r="BD886" s="2" t="e">
        <f>BC886*#REF!</f>
        <v>#REF!</v>
      </c>
      <c r="BE886" s="2" t="e">
        <f>BD886*#REF!</f>
        <v>#REF!</v>
      </c>
    </row>
    <row r="887" spans="52:57" x14ac:dyDescent="0.2">
      <c r="AZ887" s="2" t="e">
        <f>AY887*#REF!</f>
        <v>#REF!</v>
      </c>
      <c r="BB887" s="2" t="e">
        <f>BA887*#REF!</f>
        <v>#REF!</v>
      </c>
      <c r="BD887" s="2" t="e">
        <f>BC887*#REF!</f>
        <v>#REF!</v>
      </c>
      <c r="BE887" s="2" t="e">
        <f>BD887*#REF!</f>
        <v>#REF!</v>
      </c>
    </row>
    <row r="888" spans="52:57" x14ac:dyDescent="0.2">
      <c r="AZ888" s="2" t="e">
        <f>AY888*#REF!</f>
        <v>#REF!</v>
      </c>
      <c r="BB888" s="2" t="e">
        <f>BA888*#REF!</f>
        <v>#REF!</v>
      </c>
      <c r="BD888" s="2" t="e">
        <f>BC888*#REF!</f>
        <v>#REF!</v>
      </c>
      <c r="BE888" s="2" t="e">
        <f>BD888*#REF!</f>
        <v>#REF!</v>
      </c>
    </row>
    <row r="889" spans="52:57" x14ac:dyDescent="0.2">
      <c r="AZ889" s="2" t="e">
        <f>AY889*#REF!</f>
        <v>#REF!</v>
      </c>
      <c r="BB889" s="2" t="e">
        <f>BA889*#REF!</f>
        <v>#REF!</v>
      </c>
      <c r="BD889" s="2" t="e">
        <f>BC889*#REF!</f>
        <v>#REF!</v>
      </c>
      <c r="BE889" s="2" t="e">
        <f>BD889*#REF!</f>
        <v>#REF!</v>
      </c>
    </row>
    <row r="890" spans="52:57" x14ac:dyDescent="0.2">
      <c r="AZ890" s="2" t="e">
        <f>AY890*#REF!</f>
        <v>#REF!</v>
      </c>
      <c r="BB890" s="2" t="e">
        <f>BA890*#REF!</f>
        <v>#REF!</v>
      </c>
      <c r="BD890" s="2" t="e">
        <f>BC890*#REF!</f>
        <v>#REF!</v>
      </c>
      <c r="BE890" s="2" t="e">
        <f>BD890*#REF!</f>
        <v>#REF!</v>
      </c>
    </row>
    <row r="891" spans="52:57" x14ac:dyDescent="0.2">
      <c r="AZ891" s="2" t="e">
        <f>AY891*#REF!</f>
        <v>#REF!</v>
      </c>
      <c r="BB891" s="2" t="e">
        <f>BA891*#REF!</f>
        <v>#REF!</v>
      </c>
      <c r="BD891" s="2" t="e">
        <f>BC891*#REF!</f>
        <v>#REF!</v>
      </c>
      <c r="BE891" s="2" t="e">
        <f>BD891*#REF!</f>
        <v>#REF!</v>
      </c>
    </row>
    <row r="892" spans="52:57" x14ac:dyDescent="0.2">
      <c r="AZ892" s="2" t="e">
        <f>AY892*#REF!</f>
        <v>#REF!</v>
      </c>
      <c r="BB892" s="2" t="e">
        <f>BA892*#REF!</f>
        <v>#REF!</v>
      </c>
      <c r="BD892" s="2" t="e">
        <f>BC892*#REF!</f>
        <v>#REF!</v>
      </c>
      <c r="BE892" s="2" t="e">
        <f>BD892*#REF!</f>
        <v>#REF!</v>
      </c>
    </row>
    <row r="893" spans="52:57" x14ac:dyDescent="0.2">
      <c r="AZ893" s="2" t="e">
        <f>AY893*#REF!</f>
        <v>#REF!</v>
      </c>
      <c r="BB893" s="2" t="e">
        <f>BA893*#REF!</f>
        <v>#REF!</v>
      </c>
      <c r="BD893" s="2" t="e">
        <f>BC893*#REF!</f>
        <v>#REF!</v>
      </c>
      <c r="BE893" s="2" t="e">
        <f>BD893*#REF!</f>
        <v>#REF!</v>
      </c>
    </row>
    <row r="894" spans="52:57" x14ac:dyDescent="0.2">
      <c r="AZ894" s="2" t="e">
        <f>AY894*#REF!</f>
        <v>#REF!</v>
      </c>
      <c r="BB894" s="2" t="e">
        <f>BA894*#REF!</f>
        <v>#REF!</v>
      </c>
      <c r="BD894" s="2" t="e">
        <f>BC894*#REF!</f>
        <v>#REF!</v>
      </c>
      <c r="BE894" s="2" t="e">
        <f>BD894*#REF!</f>
        <v>#REF!</v>
      </c>
    </row>
    <row r="895" spans="52:57" x14ac:dyDescent="0.2">
      <c r="AZ895" s="2" t="e">
        <f>AY895*#REF!</f>
        <v>#REF!</v>
      </c>
      <c r="BB895" s="2" t="e">
        <f>BA895*#REF!</f>
        <v>#REF!</v>
      </c>
      <c r="BD895" s="2" t="e">
        <f>BC895*#REF!</f>
        <v>#REF!</v>
      </c>
      <c r="BE895" s="2" t="e">
        <f>BD895*#REF!</f>
        <v>#REF!</v>
      </c>
    </row>
    <row r="896" spans="52:57" x14ac:dyDescent="0.2">
      <c r="AZ896" s="2" t="e">
        <f>AY896*#REF!</f>
        <v>#REF!</v>
      </c>
      <c r="BB896" s="2" t="e">
        <f>BA896*#REF!</f>
        <v>#REF!</v>
      </c>
      <c r="BD896" s="2" t="e">
        <f>BC896*#REF!</f>
        <v>#REF!</v>
      </c>
      <c r="BE896" s="2" t="e">
        <f>BD896*#REF!</f>
        <v>#REF!</v>
      </c>
    </row>
    <row r="897" spans="52:57" x14ac:dyDescent="0.2">
      <c r="AZ897" s="2" t="e">
        <f>AY897*#REF!</f>
        <v>#REF!</v>
      </c>
      <c r="BB897" s="2" t="e">
        <f>BA897*#REF!</f>
        <v>#REF!</v>
      </c>
      <c r="BD897" s="2" t="e">
        <f>BC897*#REF!</f>
        <v>#REF!</v>
      </c>
      <c r="BE897" s="2" t="e">
        <f>BD897*#REF!</f>
        <v>#REF!</v>
      </c>
    </row>
    <row r="898" spans="52:57" x14ac:dyDescent="0.2">
      <c r="AZ898" s="2" t="e">
        <f>AY898*#REF!</f>
        <v>#REF!</v>
      </c>
      <c r="BB898" s="2" t="e">
        <f>BA898*#REF!</f>
        <v>#REF!</v>
      </c>
      <c r="BD898" s="2" t="e">
        <f>BC898*#REF!</f>
        <v>#REF!</v>
      </c>
      <c r="BE898" s="2" t="e">
        <f>BD898*#REF!</f>
        <v>#REF!</v>
      </c>
    </row>
    <row r="899" spans="52:57" x14ac:dyDescent="0.2">
      <c r="AZ899" s="2" t="e">
        <f>AY899*#REF!</f>
        <v>#REF!</v>
      </c>
      <c r="BB899" s="2" t="e">
        <f>BA899*#REF!</f>
        <v>#REF!</v>
      </c>
      <c r="BD899" s="2" t="e">
        <f>BC899*#REF!</f>
        <v>#REF!</v>
      </c>
      <c r="BE899" s="2" t="e">
        <f>BD899*#REF!</f>
        <v>#REF!</v>
      </c>
    </row>
    <row r="900" spans="52:57" x14ac:dyDescent="0.2">
      <c r="AZ900" s="2" t="e">
        <f>AY900*#REF!</f>
        <v>#REF!</v>
      </c>
      <c r="BB900" s="2" t="e">
        <f>BA900*#REF!</f>
        <v>#REF!</v>
      </c>
      <c r="BD900" s="2" t="e">
        <f>BC900*#REF!</f>
        <v>#REF!</v>
      </c>
      <c r="BE900" s="2" t="e">
        <f>BD900*#REF!</f>
        <v>#REF!</v>
      </c>
    </row>
    <row r="901" spans="52:57" x14ac:dyDescent="0.2">
      <c r="AZ901" s="2" t="e">
        <f>AY901*#REF!</f>
        <v>#REF!</v>
      </c>
      <c r="BB901" s="2" t="e">
        <f>BA901*#REF!</f>
        <v>#REF!</v>
      </c>
      <c r="BD901" s="2" t="e">
        <f>BC901*#REF!</f>
        <v>#REF!</v>
      </c>
      <c r="BE901" s="2" t="e">
        <f>BD901*#REF!</f>
        <v>#REF!</v>
      </c>
    </row>
    <row r="902" spans="52:57" x14ac:dyDescent="0.2">
      <c r="AZ902" s="2" t="e">
        <f>AY902*#REF!</f>
        <v>#REF!</v>
      </c>
      <c r="BB902" s="2" t="e">
        <f>BA902*#REF!</f>
        <v>#REF!</v>
      </c>
      <c r="BD902" s="2" t="e">
        <f>BC902*#REF!</f>
        <v>#REF!</v>
      </c>
      <c r="BE902" s="2" t="e">
        <f>BD902*#REF!</f>
        <v>#REF!</v>
      </c>
    </row>
    <row r="903" spans="52:57" x14ac:dyDescent="0.2">
      <c r="AZ903" s="2" t="e">
        <f>AY903*#REF!</f>
        <v>#REF!</v>
      </c>
      <c r="BB903" s="2" t="e">
        <f>BA903*#REF!</f>
        <v>#REF!</v>
      </c>
      <c r="BD903" s="2" t="e">
        <f>BC903*#REF!</f>
        <v>#REF!</v>
      </c>
      <c r="BE903" s="2" t="e">
        <f>BD903*#REF!</f>
        <v>#REF!</v>
      </c>
    </row>
    <row r="904" spans="52:57" x14ac:dyDescent="0.2">
      <c r="AZ904" s="2" t="e">
        <f>AY904*#REF!</f>
        <v>#REF!</v>
      </c>
      <c r="BB904" s="2" t="e">
        <f>BA904*#REF!</f>
        <v>#REF!</v>
      </c>
      <c r="BD904" s="2" t="e">
        <f>BC904*#REF!</f>
        <v>#REF!</v>
      </c>
      <c r="BE904" s="2" t="e">
        <f>BD904*#REF!</f>
        <v>#REF!</v>
      </c>
    </row>
    <row r="905" spans="52:57" x14ac:dyDescent="0.2">
      <c r="AZ905" s="2" t="e">
        <f>AY905*#REF!</f>
        <v>#REF!</v>
      </c>
      <c r="BB905" s="2" t="e">
        <f>BA905*#REF!</f>
        <v>#REF!</v>
      </c>
      <c r="BD905" s="2" t="e">
        <f>BC905*#REF!</f>
        <v>#REF!</v>
      </c>
      <c r="BE905" s="2" t="e">
        <f>BD905*#REF!</f>
        <v>#REF!</v>
      </c>
    </row>
    <row r="906" spans="52:57" x14ac:dyDescent="0.2">
      <c r="AZ906" s="2" t="e">
        <f>AY906*#REF!</f>
        <v>#REF!</v>
      </c>
      <c r="BB906" s="2" t="e">
        <f>BA906*#REF!</f>
        <v>#REF!</v>
      </c>
      <c r="BD906" s="2" t="e">
        <f>BC906*#REF!</f>
        <v>#REF!</v>
      </c>
      <c r="BE906" s="2" t="e">
        <f>BD906*#REF!</f>
        <v>#REF!</v>
      </c>
    </row>
    <row r="907" spans="52:57" x14ac:dyDescent="0.2">
      <c r="AZ907" s="2" t="e">
        <f>AY907*#REF!</f>
        <v>#REF!</v>
      </c>
      <c r="BB907" s="2" t="e">
        <f>BA907*#REF!</f>
        <v>#REF!</v>
      </c>
      <c r="BD907" s="2" t="e">
        <f>BC907*#REF!</f>
        <v>#REF!</v>
      </c>
      <c r="BE907" s="2" t="e">
        <f>BD907*#REF!</f>
        <v>#REF!</v>
      </c>
    </row>
    <row r="908" spans="52:57" x14ac:dyDescent="0.2">
      <c r="AZ908" s="2" t="e">
        <f>AY908*#REF!</f>
        <v>#REF!</v>
      </c>
      <c r="BB908" s="2" t="e">
        <f>BA908*#REF!</f>
        <v>#REF!</v>
      </c>
      <c r="BD908" s="2" t="e">
        <f>BC908*#REF!</f>
        <v>#REF!</v>
      </c>
      <c r="BE908" s="2" t="e">
        <f>BD908*#REF!</f>
        <v>#REF!</v>
      </c>
    </row>
    <row r="909" spans="52:57" x14ac:dyDescent="0.2">
      <c r="AZ909" s="2" t="e">
        <f>AY909*#REF!</f>
        <v>#REF!</v>
      </c>
      <c r="BB909" s="2" t="e">
        <f>BA909*#REF!</f>
        <v>#REF!</v>
      </c>
      <c r="BD909" s="2" t="e">
        <f>BC909*#REF!</f>
        <v>#REF!</v>
      </c>
      <c r="BE909" s="2" t="e">
        <f>BD909*#REF!</f>
        <v>#REF!</v>
      </c>
    </row>
    <row r="910" spans="52:57" x14ac:dyDescent="0.2">
      <c r="AZ910" s="2" t="e">
        <f>AY910*#REF!</f>
        <v>#REF!</v>
      </c>
      <c r="BB910" s="2" t="e">
        <f>BA910*#REF!</f>
        <v>#REF!</v>
      </c>
      <c r="BD910" s="2" t="e">
        <f>BC910*#REF!</f>
        <v>#REF!</v>
      </c>
      <c r="BE910" s="2" t="e">
        <f>BD910*#REF!</f>
        <v>#REF!</v>
      </c>
    </row>
    <row r="911" spans="52:57" x14ac:dyDescent="0.2">
      <c r="AZ911" s="2" t="e">
        <f>AY911*#REF!</f>
        <v>#REF!</v>
      </c>
      <c r="BB911" s="2" t="e">
        <f>BA911*#REF!</f>
        <v>#REF!</v>
      </c>
      <c r="BD911" s="2" t="e">
        <f>BC911*#REF!</f>
        <v>#REF!</v>
      </c>
      <c r="BE911" s="2" t="e">
        <f>BD911*#REF!</f>
        <v>#REF!</v>
      </c>
    </row>
    <row r="912" spans="52:57" x14ac:dyDescent="0.2">
      <c r="AZ912" s="2" t="e">
        <f>AY912*#REF!</f>
        <v>#REF!</v>
      </c>
      <c r="BB912" s="2" t="e">
        <f>BA912*#REF!</f>
        <v>#REF!</v>
      </c>
      <c r="BD912" s="2" t="e">
        <f>BC912*#REF!</f>
        <v>#REF!</v>
      </c>
      <c r="BE912" s="2" t="e">
        <f>BD912*#REF!</f>
        <v>#REF!</v>
      </c>
    </row>
    <row r="913" spans="52:57" x14ac:dyDescent="0.2">
      <c r="AZ913" s="2" t="e">
        <f>AY913*#REF!</f>
        <v>#REF!</v>
      </c>
      <c r="BB913" s="2" t="e">
        <f>BA913*#REF!</f>
        <v>#REF!</v>
      </c>
      <c r="BD913" s="2" t="e">
        <f>BC913*#REF!</f>
        <v>#REF!</v>
      </c>
      <c r="BE913" s="2" t="e">
        <f>BD913*#REF!</f>
        <v>#REF!</v>
      </c>
    </row>
    <row r="914" spans="52:57" x14ac:dyDescent="0.2">
      <c r="AZ914" s="2" t="e">
        <f>AY914*#REF!</f>
        <v>#REF!</v>
      </c>
      <c r="BB914" s="2" t="e">
        <f>BA914*#REF!</f>
        <v>#REF!</v>
      </c>
      <c r="BD914" s="2" t="e">
        <f>BC914*#REF!</f>
        <v>#REF!</v>
      </c>
      <c r="BE914" s="2" t="e">
        <f>BD914*#REF!</f>
        <v>#REF!</v>
      </c>
    </row>
    <row r="915" spans="52:57" x14ac:dyDescent="0.2">
      <c r="AZ915" s="2" t="e">
        <f>AY915*#REF!</f>
        <v>#REF!</v>
      </c>
      <c r="BB915" s="2" t="e">
        <f>BA915*#REF!</f>
        <v>#REF!</v>
      </c>
      <c r="BD915" s="2" t="e">
        <f>BC915*#REF!</f>
        <v>#REF!</v>
      </c>
      <c r="BE915" s="2" t="e">
        <f>BD915*#REF!</f>
        <v>#REF!</v>
      </c>
    </row>
    <row r="916" spans="52:57" x14ac:dyDescent="0.2">
      <c r="AZ916" s="2" t="e">
        <f>AY916*#REF!</f>
        <v>#REF!</v>
      </c>
      <c r="BB916" s="2" t="e">
        <f>BA916*#REF!</f>
        <v>#REF!</v>
      </c>
      <c r="BD916" s="2" t="e">
        <f>BC916*#REF!</f>
        <v>#REF!</v>
      </c>
      <c r="BE916" s="2" t="e">
        <f>BD916*#REF!</f>
        <v>#REF!</v>
      </c>
    </row>
    <row r="917" spans="52:57" x14ac:dyDescent="0.2">
      <c r="AZ917" s="2" t="e">
        <f>AY917*#REF!</f>
        <v>#REF!</v>
      </c>
      <c r="BB917" s="2" t="e">
        <f>BA917*#REF!</f>
        <v>#REF!</v>
      </c>
      <c r="BD917" s="2" t="e">
        <f>BC917*#REF!</f>
        <v>#REF!</v>
      </c>
      <c r="BE917" s="2" t="e">
        <f>BD917*#REF!</f>
        <v>#REF!</v>
      </c>
    </row>
    <row r="918" spans="52:57" x14ac:dyDescent="0.2">
      <c r="AZ918" s="2" t="e">
        <f>AY918*#REF!</f>
        <v>#REF!</v>
      </c>
      <c r="BB918" s="2" t="e">
        <f>BA918*#REF!</f>
        <v>#REF!</v>
      </c>
      <c r="BD918" s="2" t="e">
        <f>BC918*#REF!</f>
        <v>#REF!</v>
      </c>
      <c r="BE918" s="2" t="e">
        <f>BD918*#REF!</f>
        <v>#REF!</v>
      </c>
    </row>
    <row r="919" spans="52:57" x14ac:dyDescent="0.2">
      <c r="AZ919" s="2" t="e">
        <f>AY919*#REF!</f>
        <v>#REF!</v>
      </c>
      <c r="BB919" s="2" t="e">
        <f>BA919*#REF!</f>
        <v>#REF!</v>
      </c>
      <c r="BD919" s="2" t="e">
        <f>BC919*#REF!</f>
        <v>#REF!</v>
      </c>
      <c r="BE919" s="2" t="e">
        <f>BD919*#REF!</f>
        <v>#REF!</v>
      </c>
    </row>
    <row r="920" spans="52:57" x14ac:dyDescent="0.2">
      <c r="AZ920" s="2" t="e">
        <f>AY920*#REF!</f>
        <v>#REF!</v>
      </c>
      <c r="BB920" s="2" t="e">
        <f>BA920*#REF!</f>
        <v>#REF!</v>
      </c>
      <c r="BD920" s="2" t="e">
        <f>BC920*#REF!</f>
        <v>#REF!</v>
      </c>
      <c r="BE920" s="2" t="e">
        <f>BD920*#REF!</f>
        <v>#REF!</v>
      </c>
    </row>
    <row r="921" spans="52:57" x14ac:dyDescent="0.2">
      <c r="AZ921" s="2" t="e">
        <f>AY921*#REF!</f>
        <v>#REF!</v>
      </c>
      <c r="BB921" s="2" t="e">
        <f>BA921*#REF!</f>
        <v>#REF!</v>
      </c>
      <c r="BD921" s="2" t="e">
        <f>BC921*#REF!</f>
        <v>#REF!</v>
      </c>
      <c r="BE921" s="2" t="e">
        <f>BD921*#REF!</f>
        <v>#REF!</v>
      </c>
    </row>
    <row r="922" spans="52:57" x14ac:dyDescent="0.2">
      <c r="AZ922" s="2" t="e">
        <f>AY922*#REF!</f>
        <v>#REF!</v>
      </c>
      <c r="BB922" s="2" t="e">
        <f>BA922*#REF!</f>
        <v>#REF!</v>
      </c>
      <c r="BD922" s="2" t="e">
        <f>BC922*#REF!</f>
        <v>#REF!</v>
      </c>
      <c r="BE922" s="2" t="e">
        <f>BD922*#REF!</f>
        <v>#REF!</v>
      </c>
    </row>
    <row r="923" spans="52:57" x14ac:dyDescent="0.2">
      <c r="AZ923" s="2" t="e">
        <f>AY923*#REF!</f>
        <v>#REF!</v>
      </c>
      <c r="BB923" s="2" t="e">
        <f>BA923*#REF!</f>
        <v>#REF!</v>
      </c>
      <c r="BD923" s="2" t="e">
        <f>BC923*#REF!</f>
        <v>#REF!</v>
      </c>
      <c r="BE923" s="2" t="e">
        <f>BD923*#REF!</f>
        <v>#REF!</v>
      </c>
    </row>
    <row r="924" spans="52:57" x14ac:dyDescent="0.2">
      <c r="AZ924" s="2" t="e">
        <f>AY924*#REF!</f>
        <v>#REF!</v>
      </c>
      <c r="BB924" s="2" t="e">
        <f>BA924*#REF!</f>
        <v>#REF!</v>
      </c>
      <c r="BD924" s="2" t="e">
        <f>BC924*#REF!</f>
        <v>#REF!</v>
      </c>
      <c r="BE924" s="2" t="e">
        <f>BD924*#REF!</f>
        <v>#REF!</v>
      </c>
    </row>
    <row r="925" spans="52:57" x14ac:dyDescent="0.2">
      <c r="AZ925" s="2" t="e">
        <f>AY925*#REF!</f>
        <v>#REF!</v>
      </c>
      <c r="BB925" s="2" t="e">
        <f>BA925*#REF!</f>
        <v>#REF!</v>
      </c>
      <c r="BD925" s="2" t="e">
        <f>BC925*#REF!</f>
        <v>#REF!</v>
      </c>
      <c r="BE925" s="2" t="e">
        <f>BD925*#REF!</f>
        <v>#REF!</v>
      </c>
    </row>
    <row r="926" spans="52:57" x14ac:dyDescent="0.2">
      <c r="AZ926" s="2" t="e">
        <f>AY926*#REF!</f>
        <v>#REF!</v>
      </c>
      <c r="BB926" s="2" t="e">
        <f>BA926*#REF!</f>
        <v>#REF!</v>
      </c>
      <c r="BD926" s="2" t="e">
        <f>BC926*#REF!</f>
        <v>#REF!</v>
      </c>
      <c r="BE926" s="2" t="e">
        <f>BD926*#REF!</f>
        <v>#REF!</v>
      </c>
    </row>
    <row r="927" spans="52:57" x14ac:dyDescent="0.2">
      <c r="AZ927" s="2" t="e">
        <f>AY927*#REF!</f>
        <v>#REF!</v>
      </c>
      <c r="BB927" s="2" t="e">
        <f>BA927*#REF!</f>
        <v>#REF!</v>
      </c>
      <c r="BD927" s="2" t="e">
        <f>BC927*#REF!</f>
        <v>#REF!</v>
      </c>
      <c r="BE927" s="2" t="e">
        <f>BD927*#REF!</f>
        <v>#REF!</v>
      </c>
    </row>
    <row r="928" spans="52:57" x14ac:dyDescent="0.2">
      <c r="AZ928" s="2" t="e">
        <f>AY928*#REF!</f>
        <v>#REF!</v>
      </c>
      <c r="BB928" s="2" t="e">
        <f>BA928*#REF!</f>
        <v>#REF!</v>
      </c>
      <c r="BD928" s="2" t="e">
        <f>BC928*#REF!</f>
        <v>#REF!</v>
      </c>
      <c r="BE928" s="2" t="e">
        <f>BD928*#REF!</f>
        <v>#REF!</v>
      </c>
    </row>
    <row r="929" spans="52:57" x14ac:dyDescent="0.2">
      <c r="AZ929" s="2" t="e">
        <f>AY929*#REF!</f>
        <v>#REF!</v>
      </c>
      <c r="BB929" s="2" t="e">
        <f>BA929*#REF!</f>
        <v>#REF!</v>
      </c>
      <c r="BD929" s="2" t="e">
        <f>BC929*#REF!</f>
        <v>#REF!</v>
      </c>
      <c r="BE929" s="2" t="e">
        <f>BD929*#REF!</f>
        <v>#REF!</v>
      </c>
    </row>
    <row r="930" spans="52:57" x14ac:dyDescent="0.2">
      <c r="AZ930" s="2" t="e">
        <f>AY930*#REF!</f>
        <v>#REF!</v>
      </c>
      <c r="BB930" s="2" t="e">
        <f>BA930*#REF!</f>
        <v>#REF!</v>
      </c>
      <c r="BD930" s="2" t="e">
        <f>BC930*#REF!</f>
        <v>#REF!</v>
      </c>
      <c r="BE930" s="2" t="e">
        <f>BD930*#REF!</f>
        <v>#REF!</v>
      </c>
    </row>
    <row r="931" spans="52:57" x14ac:dyDescent="0.2">
      <c r="AZ931" s="2" t="e">
        <f>AY931*#REF!</f>
        <v>#REF!</v>
      </c>
      <c r="BB931" s="2" t="e">
        <f>BA931*#REF!</f>
        <v>#REF!</v>
      </c>
      <c r="BD931" s="2" t="e">
        <f>BC931*#REF!</f>
        <v>#REF!</v>
      </c>
      <c r="BE931" s="2" t="e">
        <f>BD931*#REF!</f>
        <v>#REF!</v>
      </c>
    </row>
    <row r="932" spans="52:57" x14ac:dyDescent="0.2">
      <c r="AZ932" s="2" t="e">
        <f>AY932*#REF!</f>
        <v>#REF!</v>
      </c>
      <c r="BB932" s="2" t="e">
        <f>BA932*#REF!</f>
        <v>#REF!</v>
      </c>
      <c r="BD932" s="2" t="e">
        <f>BC932*#REF!</f>
        <v>#REF!</v>
      </c>
      <c r="BE932" s="2" t="e">
        <f>BD932*#REF!</f>
        <v>#REF!</v>
      </c>
    </row>
    <row r="933" spans="52:57" x14ac:dyDescent="0.2">
      <c r="AZ933" s="2" t="e">
        <f>AY933*#REF!</f>
        <v>#REF!</v>
      </c>
      <c r="BB933" s="2" t="e">
        <f>BA933*#REF!</f>
        <v>#REF!</v>
      </c>
      <c r="BD933" s="2" t="e">
        <f>BC933*#REF!</f>
        <v>#REF!</v>
      </c>
      <c r="BE933" s="2" t="e">
        <f>BD933*#REF!</f>
        <v>#REF!</v>
      </c>
    </row>
    <row r="934" spans="52:57" x14ac:dyDescent="0.2">
      <c r="AZ934" s="2" t="e">
        <f>AY934*#REF!</f>
        <v>#REF!</v>
      </c>
      <c r="BB934" s="2" t="e">
        <f>BA934*#REF!</f>
        <v>#REF!</v>
      </c>
      <c r="BD934" s="2" t="e">
        <f>BC934*#REF!</f>
        <v>#REF!</v>
      </c>
      <c r="BE934" s="2" t="e">
        <f>BD934*#REF!</f>
        <v>#REF!</v>
      </c>
    </row>
    <row r="935" spans="52:57" x14ac:dyDescent="0.2">
      <c r="AZ935" s="2" t="e">
        <f>AY935*#REF!</f>
        <v>#REF!</v>
      </c>
      <c r="BB935" s="2" t="e">
        <f>BA935*#REF!</f>
        <v>#REF!</v>
      </c>
      <c r="BD935" s="2" t="e">
        <f>BC935*#REF!</f>
        <v>#REF!</v>
      </c>
      <c r="BE935" s="2" t="e">
        <f>BD935*#REF!</f>
        <v>#REF!</v>
      </c>
    </row>
    <row r="936" spans="52:57" x14ac:dyDescent="0.2">
      <c r="AZ936" s="2" t="e">
        <f>AY936*#REF!</f>
        <v>#REF!</v>
      </c>
      <c r="BB936" s="2" t="e">
        <f>BA936*#REF!</f>
        <v>#REF!</v>
      </c>
      <c r="BD936" s="2" t="e">
        <f>BC936*#REF!</f>
        <v>#REF!</v>
      </c>
      <c r="BE936" s="2" t="e">
        <f>BD936*#REF!</f>
        <v>#REF!</v>
      </c>
    </row>
    <row r="937" spans="52:57" x14ac:dyDescent="0.2">
      <c r="AZ937" s="2" t="e">
        <f>AY937*#REF!</f>
        <v>#REF!</v>
      </c>
      <c r="BB937" s="2" t="e">
        <f>BA937*#REF!</f>
        <v>#REF!</v>
      </c>
      <c r="BD937" s="2" t="e">
        <f>BC937*#REF!</f>
        <v>#REF!</v>
      </c>
      <c r="BE937" s="2" t="e">
        <f>BD937*#REF!</f>
        <v>#REF!</v>
      </c>
    </row>
    <row r="938" spans="52:57" x14ac:dyDescent="0.2">
      <c r="AZ938" s="2" t="e">
        <f>AY938*#REF!</f>
        <v>#REF!</v>
      </c>
      <c r="BB938" s="2" t="e">
        <f>BA938*#REF!</f>
        <v>#REF!</v>
      </c>
      <c r="BD938" s="2" t="e">
        <f>BC938*#REF!</f>
        <v>#REF!</v>
      </c>
      <c r="BE938" s="2" t="e">
        <f>BD938*#REF!</f>
        <v>#REF!</v>
      </c>
    </row>
    <row r="939" spans="52:57" x14ac:dyDescent="0.2">
      <c r="AZ939" s="2" t="e">
        <f>AY939*#REF!</f>
        <v>#REF!</v>
      </c>
      <c r="BB939" s="2" t="e">
        <f>BA939*#REF!</f>
        <v>#REF!</v>
      </c>
      <c r="BD939" s="2" t="e">
        <f>BC939*#REF!</f>
        <v>#REF!</v>
      </c>
      <c r="BE939" s="2" t="e">
        <f>BD939*#REF!</f>
        <v>#REF!</v>
      </c>
    </row>
    <row r="940" spans="52:57" x14ac:dyDescent="0.2">
      <c r="AZ940" s="2" t="e">
        <f>AY940*#REF!</f>
        <v>#REF!</v>
      </c>
      <c r="BB940" s="2" t="e">
        <f>BA940*#REF!</f>
        <v>#REF!</v>
      </c>
      <c r="BD940" s="2" t="e">
        <f>BC940*#REF!</f>
        <v>#REF!</v>
      </c>
      <c r="BE940" s="2" t="e">
        <f>BD940*#REF!</f>
        <v>#REF!</v>
      </c>
    </row>
    <row r="941" spans="52:57" x14ac:dyDescent="0.2">
      <c r="AZ941" s="2" t="e">
        <f>AY941*#REF!</f>
        <v>#REF!</v>
      </c>
      <c r="BB941" s="2" t="e">
        <f>BA941*#REF!</f>
        <v>#REF!</v>
      </c>
      <c r="BD941" s="2" t="e">
        <f>BC941*#REF!</f>
        <v>#REF!</v>
      </c>
      <c r="BE941" s="2" t="e">
        <f>BD941*#REF!</f>
        <v>#REF!</v>
      </c>
    </row>
    <row r="942" spans="52:57" x14ac:dyDescent="0.2">
      <c r="AZ942" s="2" t="e">
        <f>AY942*#REF!</f>
        <v>#REF!</v>
      </c>
      <c r="BB942" s="2" t="e">
        <f>BA942*#REF!</f>
        <v>#REF!</v>
      </c>
      <c r="BD942" s="2" t="e">
        <f>BC942*#REF!</f>
        <v>#REF!</v>
      </c>
      <c r="BE942" s="2" t="e">
        <f>BD942*#REF!</f>
        <v>#REF!</v>
      </c>
    </row>
    <row r="943" spans="52:57" x14ac:dyDescent="0.2">
      <c r="AZ943" s="2" t="e">
        <f>AY943*#REF!</f>
        <v>#REF!</v>
      </c>
      <c r="BB943" s="2" t="e">
        <f>BA943*#REF!</f>
        <v>#REF!</v>
      </c>
      <c r="BD943" s="2" t="e">
        <f>BC943*#REF!</f>
        <v>#REF!</v>
      </c>
      <c r="BE943" s="2" t="e">
        <f>BD943*#REF!</f>
        <v>#REF!</v>
      </c>
    </row>
    <row r="944" spans="52:57" x14ac:dyDescent="0.2">
      <c r="AZ944" s="2" t="e">
        <f>AY944*#REF!</f>
        <v>#REF!</v>
      </c>
      <c r="BB944" s="2" t="e">
        <f>BA944*#REF!</f>
        <v>#REF!</v>
      </c>
      <c r="BD944" s="2" t="e">
        <f>BC944*#REF!</f>
        <v>#REF!</v>
      </c>
      <c r="BE944" s="2" t="e">
        <f>BD944*#REF!</f>
        <v>#REF!</v>
      </c>
    </row>
    <row r="945" spans="52:57" x14ac:dyDescent="0.2">
      <c r="AZ945" s="2" t="e">
        <f>AY945*#REF!</f>
        <v>#REF!</v>
      </c>
      <c r="BB945" s="2" t="e">
        <f>BA945*#REF!</f>
        <v>#REF!</v>
      </c>
      <c r="BD945" s="2" t="e">
        <f>BC945*#REF!</f>
        <v>#REF!</v>
      </c>
      <c r="BE945" s="2" t="e">
        <f>BD945*#REF!</f>
        <v>#REF!</v>
      </c>
    </row>
    <row r="946" spans="52:57" x14ac:dyDescent="0.2">
      <c r="AZ946" s="2" t="e">
        <f>AY946*#REF!</f>
        <v>#REF!</v>
      </c>
      <c r="BB946" s="2" t="e">
        <f>BA946*#REF!</f>
        <v>#REF!</v>
      </c>
      <c r="BD946" s="2" t="e">
        <f>BC946*#REF!</f>
        <v>#REF!</v>
      </c>
      <c r="BE946" s="2" t="e">
        <f>BD946*#REF!</f>
        <v>#REF!</v>
      </c>
    </row>
    <row r="947" spans="52:57" x14ac:dyDescent="0.2">
      <c r="AZ947" s="2" t="e">
        <f>AY947*#REF!</f>
        <v>#REF!</v>
      </c>
      <c r="BB947" s="2" t="e">
        <f>BA947*#REF!</f>
        <v>#REF!</v>
      </c>
      <c r="BD947" s="2" t="e">
        <f>BC947*#REF!</f>
        <v>#REF!</v>
      </c>
      <c r="BE947" s="2" t="e">
        <f>BD947*#REF!</f>
        <v>#REF!</v>
      </c>
    </row>
    <row r="948" spans="52:57" x14ac:dyDescent="0.2">
      <c r="AZ948" s="2" t="e">
        <f>AY948*#REF!</f>
        <v>#REF!</v>
      </c>
      <c r="BB948" s="2" t="e">
        <f>BA948*#REF!</f>
        <v>#REF!</v>
      </c>
      <c r="BD948" s="2" t="e">
        <f>BC948*#REF!</f>
        <v>#REF!</v>
      </c>
      <c r="BE948" s="2" t="e">
        <f>BD948*#REF!</f>
        <v>#REF!</v>
      </c>
    </row>
    <row r="949" spans="52:57" x14ac:dyDescent="0.2">
      <c r="AZ949" s="2" t="e">
        <f>AY949*#REF!</f>
        <v>#REF!</v>
      </c>
      <c r="BB949" s="2" t="e">
        <f>BA949*#REF!</f>
        <v>#REF!</v>
      </c>
      <c r="BD949" s="2" t="e">
        <f>BC949*#REF!</f>
        <v>#REF!</v>
      </c>
      <c r="BE949" s="2" t="e">
        <f>BD949*#REF!</f>
        <v>#REF!</v>
      </c>
    </row>
    <row r="950" spans="52:57" x14ac:dyDescent="0.2">
      <c r="AZ950" s="2" t="e">
        <f>AY950*#REF!</f>
        <v>#REF!</v>
      </c>
      <c r="BB950" s="2" t="e">
        <f>BA950*#REF!</f>
        <v>#REF!</v>
      </c>
      <c r="BD950" s="2" t="e">
        <f>BC950*#REF!</f>
        <v>#REF!</v>
      </c>
      <c r="BE950" s="2" t="e">
        <f>BD950*#REF!</f>
        <v>#REF!</v>
      </c>
    </row>
    <row r="951" spans="52:57" x14ac:dyDescent="0.2">
      <c r="AZ951" s="2" t="e">
        <f>AY951*#REF!</f>
        <v>#REF!</v>
      </c>
      <c r="BB951" s="2" t="e">
        <f>BA951*#REF!</f>
        <v>#REF!</v>
      </c>
      <c r="BD951" s="2" t="e">
        <f>BC951*#REF!</f>
        <v>#REF!</v>
      </c>
      <c r="BE951" s="2" t="e">
        <f>BD951*#REF!</f>
        <v>#REF!</v>
      </c>
    </row>
    <row r="952" spans="52:57" x14ac:dyDescent="0.2">
      <c r="AZ952" s="2" t="e">
        <f>AY952*#REF!</f>
        <v>#REF!</v>
      </c>
      <c r="BB952" s="2" t="e">
        <f>BA952*#REF!</f>
        <v>#REF!</v>
      </c>
      <c r="BD952" s="2" t="e">
        <f>BC952*#REF!</f>
        <v>#REF!</v>
      </c>
      <c r="BE952" s="2" t="e">
        <f>BD952*#REF!</f>
        <v>#REF!</v>
      </c>
    </row>
    <row r="953" spans="52:57" x14ac:dyDescent="0.2">
      <c r="AZ953" s="2" t="e">
        <f>AY953*#REF!</f>
        <v>#REF!</v>
      </c>
      <c r="BB953" s="2" t="e">
        <f>BA953*#REF!</f>
        <v>#REF!</v>
      </c>
      <c r="BD953" s="2" t="e">
        <f>BC953*#REF!</f>
        <v>#REF!</v>
      </c>
      <c r="BE953" s="2" t="e">
        <f>BD953*#REF!</f>
        <v>#REF!</v>
      </c>
    </row>
    <row r="954" spans="52:57" x14ac:dyDescent="0.2">
      <c r="AZ954" s="2" t="e">
        <f>AY954*#REF!</f>
        <v>#REF!</v>
      </c>
      <c r="BB954" s="2" t="e">
        <f>BA954*#REF!</f>
        <v>#REF!</v>
      </c>
      <c r="BD954" s="2" t="e">
        <f>BC954*#REF!</f>
        <v>#REF!</v>
      </c>
      <c r="BE954" s="2" t="e">
        <f>BD954*#REF!</f>
        <v>#REF!</v>
      </c>
    </row>
    <row r="955" spans="52:57" x14ac:dyDescent="0.2">
      <c r="AZ955" s="2" t="e">
        <f>AY955*#REF!</f>
        <v>#REF!</v>
      </c>
      <c r="BB955" s="2" t="e">
        <f>BA955*#REF!</f>
        <v>#REF!</v>
      </c>
      <c r="BD955" s="2" t="e">
        <f>BC955*#REF!</f>
        <v>#REF!</v>
      </c>
      <c r="BE955" s="2" t="e">
        <f>BD955*#REF!</f>
        <v>#REF!</v>
      </c>
    </row>
    <row r="956" spans="52:57" x14ac:dyDescent="0.2">
      <c r="AZ956" s="2" t="e">
        <f>AY956*#REF!</f>
        <v>#REF!</v>
      </c>
      <c r="BB956" s="2" t="e">
        <f>BA956*#REF!</f>
        <v>#REF!</v>
      </c>
      <c r="BD956" s="2" t="e">
        <f>BC956*#REF!</f>
        <v>#REF!</v>
      </c>
      <c r="BE956" s="2" t="e">
        <f>BD956*#REF!</f>
        <v>#REF!</v>
      </c>
    </row>
    <row r="957" spans="52:57" x14ac:dyDescent="0.2">
      <c r="AZ957" s="2" t="e">
        <f>AY957*#REF!</f>
        <v>#REF!</v>
      </c>
      <c r="BB957" s="2" t="e">
        <f>BA957*#REF!</f>
        <v>#REF!</v>
      </c>
      <c r="BD957" s="2" t="e">
        <f>BC957*#REF!</f>
        <v>#REF!</v>
      </c>
      <c r="BE957" s="2" t="e">
        <f>BD957*#REF!</f>
        <v>#REF!</v>
      </c>
    </row>
    <row r="958" spans="52:57" x14ac:dyDescent="0.2">
      <c r="AZ958" s="2" t="e">
        <f>AY958*#REF!</f>
        <v>#REF!</v>
      </c>
      <c r="BB958" s="2" t="e">
        <f>BA958*#REF!</f>
        <v>#REF!</v>
      </c>
      <c r="BD958" s="2" t="e">
        <f>BC958*#REF!</f>
        <v>#REF!</v>
      </c>
      <c r="BE958" s="2" t="e">
        <f>BD958*#REF!</f>
        <v>#REF!</v>
      </c>
    </row>
    <row r="959" spans="52:57" x14ac:dyDescent="0.2">
      <c r="AZ959" s="2" t="e">
        <f>AY959*#REF!</f>
        <v>#REF!</v>
      </c>
      <c r="BB959" s="2" t="e">
        <f>BA959*#REF!</f>
        <v>#REF!</v>
      </c>
      <c r="BD959" s="2" t="e">
        <f>BC959*#REF!</f>
        <v>#REF!</v>
      </c>
      <c r="BE959" s="2" t="e">
        <f>BD959*#REF!</f>
        <v>#REF!</v>
      </c>
    </row>
    <row r="960" spans="52:57" x14ac:dyDescent="0.2">
      <c r="AZ960" s="2" t="e">
        <f>AY960*#REF!</f>
        <v>#REF!</v>
      </c>
      <c r="BB960" s="2" t="e">
        <f>BA960*#REF!</f>
        <v>#REF!</v>
      </c>
      <c r="BD960" s="2" t="e">
        <f>BC960*#REF!</f>
        <v>#REF!</v>
      </c>
      <c r="BE960" s="2" t="e">
        <f>BD960*#REF!</f>
        <v>#REF!</v>
      </c>
    </row>
    <row r="961" spans="52:57" x14ac:dyDescent="0.2">
      <c r="AZ961" s="2" t="e">
        <f>AY961*#REF!</f>
        <v>#REF!</v>
      </c>
      <c r="BB961" s="2" t="e">
        <f>BA961*#REF!</f>
        <v>#REF!</v>
      </c>
      <c r="BD961" s="2" t="e">
        <f>BC961*#REF!</f>
        <v>#REF!</v>
      </c>
      <c r="BE961" s="2" t="e">
        <f>BD961*#REF!</f>
        <v>#REF!</v>
      </c>
    </row>
    <row r="962" spans="52:57" x14ac:dyDescent="0.2">
      <c r="AZ962" s="2" t="e">
        <f>AY962*#REF!</f>
        <v>#REF!</v>
      </c>
      <c r="BB962" s="2" t="e">
        <f>BA962*#REF!</f>
        <v>#REF!</v>
      </c>
      <c r="BD962" s="2" t="e">
        <f>BC962*#REF!</f>
        <v>#REF!</v>
      </c>
      <c r="BE962" s="2" t="e">
        <f>BD962*#REF!</f>
        <v>#REF!</v>
      </c>
    </row>
    <row r="963" spans="52:57" x14ac:dyDescent="0.2">
      <c r="AZ963" s="2" t="e">
        <f>AY963*#REF!</f>
        <v>#REF!</v>
      </c>
      <c r="BB963" s="2" t="e">
        <f>BA963*#REF!</f>
        <v>#REF!</v>
      </c>
      <c r="BD963" s="2" t="e">
        <f>BC963*#REF!</f>
        <v>#REF!</v>
      </c>
      <c r="BE963" s="2" t="e">
        <f>BD963*#REF!</f>
        <v>#REF!</v>
      </c>
    </row>
    <row r="964" spans="52:57" x14ac:dyDescent="0.2">
      <c r="AZ964" s="2" t="e">
        <f>AY964*#REF!</f>
        <v>#REF!</v>
      </c>
      <c r="BB964" s="2" t="e">
        <f>BA964*#REF!</f>
        <v>#REF!</v>
      </c>
      <c r="BD964" s="2" t="e">
        <f>BC964*#REF!</f>
        <v>#REF!</v>
      </c>
      <c r="BE964" s="2" t="e">
        <f>BD964*#REF!</f>
        <v>#REF!</v>
      </c>
    </row>
    <row r="965" spans="52:57" x14ac:dyDescent="0.2">
      <c r="AZ965" s="2" t="e">
        <f>AY965*#REF!</f>
        <v>#REF!</v>
      </c>
      <c r="BB965" s="2" t="e">
        <f>BA965*#REF!</f>
        <v>#REF!</v>
      </c>
      <c r="BD965" s="2" t="e">
        <f>BC965*#REF!</f>
        <v>#REF!</v>
      </c>
      <c r="BE965" s="2" t="e">
        <f>BD965*#REF!</f>
        <v>#REF!</v>
      </c>
    </row>
    <row r="966" spans="52:57" x14ac:dyDescent="0.2">
      <c r="AZ966" s="2" t="e">
        <f>AY966*#REF!</f>
        <v>#REF!</v>
      </c>
      <c r="BB966" s="2" t="e">
        <f>BA966*#REF!</f>
        <v>#REF!</v>
      </c>
      <c r="BD966" s="2" t="e">
        <f>BC966*#REF!</f>
        <v>#REF!</v>
      </c>
      <c r="BE966" s="2" t="e">
        <f>BD966*#REF!</f>
        <v>#REF!</v>
      </c>
    </row>
    <row r="967" spans="52:57" x14ac:dyDescent="0.2">
      <c r="AZ967" s="2" t="e">
        <f>AY967*#REF!</f>
        <v>#REF!</v>
      </c>
      <c r="BB967" s="2" t="e">
        <f>BA967*#REF!</f>
        <v>#REF!</v>
      </c>
      <c r="BD967" s="2" t="e">
        <f>BC967*#REF!</f>
        <v>#REF!</v>
      </c>
      <c r="BE967" s="2" t="e">
        <f>BD967*#REF!</f>
        <v>#REF!</v>
      </c>
    </row>
    <row r="968" spans="52:57" x14ac:dyDescent="0.2">
      <c r="AZ968" s="2" t="e">
        <f>AY968*#REF!</f>
        <v>#REF!</v>
      </c>
      <c r="BB968" s="2" t="e">
        <f>BA968*#REF!</f>
        <v>#REF!</v>
      </c>
      <c r="BD968" s="2" t="e">
        <f>BC968*#REF!</f>
        <v>#REF!</v>
      </c>
      <c r="BE968" s="2" t="e">
        <f>BD968*#REF!</f>
        <v>#REF!</v>
      </c>
    </row>
    <row r="969" spans="52:57" x14ac:dyDescent="0.2">
      <c r="AZ969" s="2" t="e">
        <f>AY969*#REF!</f>
        <v>#REF!</v>
      </c>
      <c r="BB969" s="2" t="e">
        <f>BA969*#REF!</f>
        <v>#REF!</v>
      </c>
      <c r="BD969" s="2" t="e">
        <f>BC969*#REF!</f>
        <v>#REF!</v>
      </c>
      <c r="BE969" s="2" t="e">
        <f>BD969*#REF!</f>
        <v>#REF!</v>
      </c>
    </row>
    <row r="970" spans="52:57" x14ac:dyDescent="0.2">
      <c r="AZ970" s="2" t="e">
        <f>AY970*#REF!</f>
        <v>#REF!</v>
      </c>
      <c r="BB970" s="2" t="e">
        <f>BA970*#REF!</f>
        <v>#REF!</v>
      </c>
      <c r="BD970" s="2" t="e">
        <f>BC970*#REF!</f>
        <v>#REF!</v>
      </c>
      <c r="BE970" s="2" t="e">
        <f>BD970*#REF!</f>
        <v>#REF!</v>
      </c>
    </row>
    <row r="971" spans="52:57" x14ac:dyDescent="0.2">
      <c r="AZ971" s="2" t="e">
        <f>AY971*#REF!</f>
        <v>#REF!</v>
      </c>
      <c r="BB971" s="2" t="e">
        <f>BA971*#REF!</f>
        <v>#REF!</v>
      </c>
      <c r="BD971" s="2" t="e">
        <f>BC971*#REF!</f>
        <v>#REF!</v>
      </c>
      <c r="BE971" s="2" t="e">
        <f>BD971*#REF!</f>
        <v>#REF!</v>
      </c>
    </row>
    <row r="972" spans="52:57" x14ac:dyDescent="0.2">
      <c r="AZ972" s="2" t="e">
        <f>AY972*#REF!</f>
        <v>#REF!</v>
      </c>
      <c r="BB972" s="2" t="e">
        <f>BA972*#REF!</f>
        <v>#REF!</v>
      </c>
      <c r="BD972" s="2" t="e">
        <f>BC972*#REF!</f>
        <v>#REF!</v>
      </c>
      <c r="BE972" s="2" t="e">
        <f>BD972*#REF!</f>
        <v>#REF!</v>
      </c>
    </row>
    <row r="973" spans="52:57" x14ac:dyDescent="0.2">
      <c r="AZ973" s="2" t="e">
        <f>AY973*#REF!</f>
        <v>#REF!</v>
      </c>
      <c r="BB973" s="2" t="e">
        <f>BA973*#REF!</f>
        <v>#REF!</v>
      </c>
      <c r="BD973" s="2" t="e">
        <f>BC973*#REF!</f>
        <v>#REF!</v>
      </c>
      <c r="BE973" s="2" t="e">
        <f>BD973*#REF!</f>
        <v>#REF!</v>
      </c>
    </row>
    <row r="974" spans="52:57" x14ac:dyDescent="0.2">
      <c r="AZ974" s="2" t="e">
        <f>AY974*#REF!</f>
        <v>#REF!</v>
      </c>
      <c r="BB974" s="2" t="e">
        <f>BA974*#REF!</f>
        <v>#REF!</v>
      </c>
      <c r="BD974" s="2" t="e">
        <f>BC974*#REF!</f>
        <v>#REF!</v>
      </c>
      <c r="BE974" s="2" t="e">
        <f>BD974*#REF!</f>
        <v>#REF!</v>
      </c>
    </row>
    <row r="975" spans="52:57" x14ac:dyDescent="0.2">
      <c r="AZ975" s="2" t="e">
        <f>AY975*#REF!</f>
        <v>#REF!</v>
      </c>
      <c r="BB975" s="2" t="e">
        <f>BA975*#REF!</f>
        <v>#REF!</v>
      </c>
      <c r="BD975" s="2" t="e">
        <f>BC975*#REF!</f>
        <v>#REF!</v>
      </c>
      <c r="BE975" s="2" t="e">
        <f>BD975*#REF!</f>
        <v>#REF!</v>
      </c>
    </row>
    <row r="976" spans="52:57" x14ac:dyDescent="0.2">
      <c r="AZ976" s="2" t="e">
        <f>AY976*#REF!</f>
        <v>#REF!</v>
      </c>
      <c r="BB976" s="2" t="e">
        <f>BA976*#REF!</f>
        <v>#REF!</v>
      </c>
      <c r="BD976" s="2" t="e">
        <f>BC976*#REF!</f>
        <v>#REF!</v>
      </c>
      <c r="BE976" s="2" t="e">
        <f>BD976*#REF!</f>
        <v>#REF!</v>
      </c>
    </row>
    <row r="977" spans="52:57" x14ac:dyDescent="0.2">
      <c r="AZ977" s="2" t="e">
        <f>AY977*#REF!</f>
        <v>#REF!</v>
      </c>
      <c r="BB977" s="2" t="e">
        <f>BA977*#REF!</f>
        <v>#REF!</v>
      </c>
      <c r="BD977" s="2" t="e">
        <f>BC977*#REF!</f>
        <v>#REF!</v>
      </c>
      <c r="BE977" s="2" t="e">
        <f>BD977*#REF!</f>
        <v>#REF!</v>
      </c>
    </row>
    <row r="978" spans="52:57" x14ac:dyDescent="0.2">
      <c r="AZ978" s="2" t="e">
        <f>AY978*#REF!</f>
        <v>#REF!</v>
      </c>
      <c r="BB978" s="2" t="e">
        <f>BA978*#REF!</f>
        <v>#REF!</v>
      </c>
      <c r="BD978" s="2" t="e">
        <f>BC978*#REF!</f>
        <v>#REF!</v>
      </c>
      <c r="BE978" s="2" t="e">
        <f>BD978*#REF!</f>
        <v>#REF!</v>
      </c>
    </row>
    <row r="979" spans="52:57" x14ac:dyDescent="0.2">
      <c r="AZ979" s="2" t="e">
        <f>AY979*#REF!</f>
        <v>#REF!</v>
      </c>
      <c r="BB979" s="2" t="e">
        <f>BA979*#REF!</f>
        <v>#REF!</v>
      </c>
      <c r="BD979" s="2" t="e">
        <f>BC979*#REF!</f>
        <v>#REF!</v>
      </c>
      <c r="BE979" s="2" t="e">
        <f>BD979*#REF!</f>
        <v>#REF!</v>
      </c>
    </row>
    <row r="980" spans="52:57" x14ac:dyDescent="0.2">
      <c r="AZ980" s="2" t="e">
        <f>AY980*#REF!</f>
        <v>#REF!</v>
      </c>
      <c r="BB980" s="2" t="e">
        <f>BA980*#REF!</f>
        <v>#REF!</v>
      </c>
      <c r="BD980" s="2" t="e">
        <f>BC980*#REF!</f>
        <v>#REF!</v>
      </c>
      <c r="BE980" s="2" t="e">
        <f>BD980*#REF!</f>
        <v>#REF!</v>
      </c>
    </row>
    <row r="981" spans="52:57" x14ac:dyDescent="0.2">
      <c r="AZ981" s="2" t="e">
        <f>AY981*#REF!</f>
        <v>#REF!</v>
      </c>
      <c r="BB981" s="2" t="e">
        <f>BA981*#REF!</f>
        <v>#REF!</v>
      </c>
      <c r="BD981" s="2" t="e">
        <f>BC981*#REF!</f>
        <v>#REF!</v>
      </c>
      <c r="BE981" s="2" t="e">
        <f>BD981*#REF!</f>
        <v>#REF!</v>
      </c>
    </row>
    <row r="982" spans="52:57" x14ac:dyDescent="0.2">
      <c r="AZ982" s="2" t="e">
        <f>AY982*#REF!</f>
        <v>#REF!</v>
      </c>
      <c r="BB982" s="2" t="e">
        <f>BA982*#REF!</f>
        <v>#REF!</v>
      </c>
      <c r="BD982" s="2" t="e">
        <f>BC982*#REF!</f>
        <v>#REF!</v>
      </c>
      <c r="BE982" s="2" t="e">
        <f>BD982*#REF!</f>
        <v>#REF!</v>
      </c>
    </row>
    <row r="983" spans="52:57" x14ac:dyDescent="0.2">
      <c r="AZ983" s="2" t="e">
        <f>AY983*#REF!</f>
        <v>#REF!</v>
      </c>
      <c r="BB983" s="2" t="e">
        <f>BA983*#REF!</f>
        <v>#REF!</v>
      </c>
      <c r="BD983" s="2" t="e">
        <f>BC983*#REF!</f>
        <v>#REF!</v>
      </c>
      <c r="BE983" s="2" t="e">
        <f>BD983*#REF!</f>
        <v>#REF!</v>
      </c>
    </row>
    <row r="984" spans="52:57" x14ac:dyDescent="0.2">
      <c r="AZ984" s="2" t="e">
        <f>AY984*#REF!</f>
        <v>#REF!</v>
      </c>
      <c r="BB984" s="2" t="e">
        <f>BA984*#REF!</f>
        <v>#REF!</v>
      </c>
      <c r="BD984" s="2" t="e">
        <f>BC984*#REF!</f>
        <v>#REF!</v>
      </c>
      <c r="BE984" s="2" t="e">
        <f>BD984*#REF!</f>
        <v>#REF!</v>
      </c>
    </row>
    <row r="985" spans="52:57" x14ac:dyDescent="0.2">
      <c r="AZ985" s="2" t="e">
        <f>AY985*#REF!</f>
        <v>#REF!</v>
      </c>
      <c r="BB985" s="2" t="e">
        <f>BA985*#REF!</f>
        <v>#REF!</v>
      </c>
      <c r="BD985" s="2" t="e">
        <f>BC985*#REF!</f>
        <v>#REF!</v>
      </c>
      <c r="BE985" s="2" t="e">
        <f>BD985*#REF!</f>
        <v>#REF!</v>
      </c>
    </row>
    <row r="986" spans="52:57" x14ac:dyDescent="0.2">
      <c r="AZ986" s="2" t="e">
        <f>AY986*#REF!</f>
        <v>#REF!</v>
      </c>
      <c r="BB986" s="2" t="e">
        <f>BA986*#REF!</f>
        <v>#REF!</v>
      </c>
      <c r="BD986" s="2" t="e">
        <f>BC986*#REF!</f>
        <v>#REF!</v>
      </c>
      <c r="BE986" s="2" t="e">
        <f>BD986*#REF!</f>
        <v>#REF!</v>
      </c>
    </row>
    <row r="987" spans="52:57" x14ac:dyDescent="0.2">
      <c r="AZ987" s="2" t="e">
        <f>AY987*#REF!</f>
        <v>#REF!</v>
      </c>
      <c r="BB987" s="2" t="e">
        <f>BA987*#REF!</f>
        <v>#REF!</v>
      </c>
      <c r="BD987" s="2" t="e">
        <f>BC987*#REF!</f>
        <v>#REF!</v>
      </c>
      <c r="BE987" s="2" t="e">
        <f>BD987*#REF!</f>
        <v>#REF!</v>
      </c>
    </row>
    <row r="988" spans="52:57" x14ac:dyDescent="0.2">
      <c r="AZ988" s="2" t="e">
        <f>AY988*#REF!</f>
        <v>#REF!</v>
      </c>
      <c r="BB988" s="2" t="e">
        <f>BA988*#REF!</f>
        <v>#REF!</v>
      </c>
      <c r="BD988" s="2" t="e">
        <f>BC988*#REF!</f>
        <v>#REF!</v>
      </c>
      <c r="BE988" s="2" t="e">
        <f>BD988*#REF!</f>
        <v>#REF!</v>
      </c>
    </row>
    <row r="989" spans="52:57" x14ac:dyDescent="0.2">
      <c r="AZ989" s="2" t="e">
        <f>AY989*#REF!</f>
        <v>#REF!</v>
      </c>
      <c r="BB989" s="2" t="e">
        <f>BA989*#REF!</f>
        <v>#REF!</v>
      </c>
      <c r="BD989" s="2" t="e">
        <f>BC989*#REF!</f>
        <v>#REF!</v>
      </c>
      <c r="BE989" s="2" t="e">
        <f>BD989*#REF!</f>
        <v>#REF!</v>
      </c>
    </row>
    <row r="990" spans="52:57" x14ac:dyDescent="0.2">
      <c r="AZ990" s="2" t="e">
        <f>AY990*#REF!</f>
        <v>#REF!</v>
      </c>
      <c r="BB990" s="2" t="e">
        <f>BA990*#REF!</f>
        <v>#REF!</v>
      </c>
      <c r="BD990" s="2" t="e">
        <f>BC990*#REF!</f>
        <v>#REF!</v>
      </c>
      <c r="BE990" s="2" t="e">
        <f>BD990*#REF!</f>
        <v>#REF!</v>
      </c>
    </row>
    <row r="991" spans="52:57" x14ac:dyDescent="0.2">
      <c r="AZ991" s="2" t="e">
        <f>AY991*#REF!</f>
        <v>#REF!</v>
      </c>
      <c r="BB991" s="2" t="e">
        <f>BA991*#REF!</f>
        <v>#REF!</v>
      </c>
      <c r="BD991" s="2" t="e">
        <f>BC991*#REF!</f>
        <v>#REF!</v>
      </c>
      <c r="BE991" s="2" t="e">
        <f>BD991*#REF!</f>
        <v>#REF!</v>
      </c>
    </row>
    <row r="992" spans="52:57" x14ac:dyDescent="0.2">
      <c r="AZ992" s="2" t="e">
        <f>AY992*#REF!</f>
        <v>#REF!</v>
      </c>
      <c r="BB992" s="2" t="e">
        <f>BA992*#REF!</f>
        <v>#REF!</v>
      </c>
      <c r="BD992" s="2" t="e">
        <f>BC992*#REF!</f>
        <v>#REF!</v>
      </c>
      <c r="BE992" s="2" t="e">
        <f>BD992*#REF!</f>
        <v>#REF!</v>
      </c>
    </row>
    <row r="993" spans="52:57" x14ac:dyDescent="0.2">
      <c r="AZ993" s="2" t="e">
        <f>AY993*#REF!</f>
        <v>#REF!</v>
      </c>
      <c r="BB993" s="2" t="e">
        <f>BA993*#REF!</f>
        <v>#REF!</v>
      </c>
      <c r="BD993" s="2" t="e">
        <f>BC993*#REF!</f>
        <v>#REF!</v>
      </c>
      <c r="BE993" s="2" t="e">
        <f>BD993*#REF!</f>
        <v>#REF!</v>
      </c>
    </row>
    <row r="994" spans="52:57" x14ac:dyDescent="0.2">
      <c r="AZ994" s="2" t="e">
        <f>AY994*#REF!</f>
        <v>#REF!</v>
      </c>
      <c r="BB994" s="2" t="e">
        <f>BA994*#REF!</f>
        <v>#REF!</v>
      </c>
      <c r="BD994" s="2" t="e">
        <f>BC994*#REF!</f>
        <v>#REF!</v>
      </c>
      <c r="BE994" s="2" t="e">
        <f>BD994*#REF!</f>
        <v>#REF!</v>
      </c>
    </row>
    <row r="995" spans="52:57" x14ac:dyDescent="0.2">
      <c r="AZ995" s="2" t="e">
        <f>AY995*#REF!</f>
        <v>#REF!</v>
      </c>
      <c r="BB995" s="2" t="e">
        <f>BA995*#REF!</f>
        <v>#REF!</v>
      </c>
      <c r="BD995" s="2" t="e">
        <f>BC995*#REF!</f>
        <v>#REF!</v>
      </c>
      <c r="BE995" s="2" t="e">
        <f>BD995*#REF!</f>
        <v>#REF!</v>
      </c>
    </row>
    <row r="996" spans="52:57" x14ac:dyDescent="0.2">
      <c r="AZ996" s="2" t="e">
        <f>AY996*#REF!</f>
        <v>#REF!</v>
      </c>
      <c r="BB996" s="2" t="e">
        <f>BA996*#REF!</f>
        <v>#REF!</v>
      </c>
      <c r="BD996" s="2" t="e">
        <f>BC996*#REF!</f>
        <v>#REF!</v>
      </c>
      <c r="BE996" s="2" t="e">
        <f>BD996*#REF!</f>
        <v>#REF!</v>
      </c>
    </row>
    <row r="997" spans="52:57" x14ac:dyDescent="0.2">
      <c r="AZ997" s="2" t="e">
        <f>AY997*#REF!</f>
        <v>#REF!</v>
      </c>
      <c r="BB997" s="2" t="e">
        <f>BA997*#REF!</f>
        <v>#REF!</v>
      </c>
      <c r="BD997" s="2" t="e">
        <f>BC997*#REF!</f>
        <v>#REF!</v>
      </c>
      <c r="BE997" s="2" t="e">
        <f>BD997*#REF!</f>
        <v>#REF!</v>
      </c>
    </row>
    <row r="998" spans="52:57" x14ac:dyDescent="0.2">
      <c r="AZ998" s="2" t="e">
        <f>AY998*#REF!</f>
        <v>#REF!</v>
      </c>
      <c r="BB998" s="2" t="e">
        <f>BA998*#REF!</f>
        <v>#REF!</v>
      </c>
      <c r="BD998" s="2" t="e">
        <f>BC998*#REF!</f>
        <v>#REF!</v>
      </c>
      <c r="BE998" s="2" t="e">
        <f>BD998*#REF!</f>
        <v>#REF!</v>
      </c>
    </row>
    <row r="999" spans="52:57" x14ac:dyDescent="0.2">
      <c r="AZ999" s="2" t="e">
        <f>AY999*#REF!</f>
        <v>#REF!</v>
      </c>
      <c r="BB999" s="2" t="e">
        <f>BA999*#REF!</f>
        <v>#REF!</v>
      </c>
      <c r="BD999" s="2" t="e">
        <f>BC999*#REF!</f>
        <v>#REF!</v>
      </c>
      <c r="BE999" s="2" t="e">
        <f>BD999*#REF!</f>
        <v>#REF!</v>
      </c>
    </row>
    <row r="1000" spans="52:57" x14ac:dyDescent="0.2">
      <c r="AZ1000" s="2" t="e">
        <f>AY1000*#REF!</f>
        <v>#REF!</v>
      </c>
      <c r="BB1000" s="2" t="e">
        <f>BA1000*#REF!</f>
        <v>#REF!</v>
      </c>
      <c r="BD1000" s="2" t="e">
        <f>BC1000*#REF!</f>
        <v>#REF!</v>
      </c>
      <c r="BE1000" s="2" t="e">
        <f>BD1000*#REF!</f>
        <v>#REF!</v>
      </c>
    </row>
    <row r="1001" spans="52:57" x14ac:dyDescent="0.2">
      <c r="AZ1001" s="2" t="e">
        <f>AY1001*#REF!</f>
        <v>#REF!</v>
      </c>
      <c r="BB1001" s="2" t="e">
        <f>BA1001*#REF!</f>
        <v>#REF!</v>
      </c>
      <c r="BD1001" s="2" t="e">
        <f>BC1001*#REF!</f>
        <v>#REF!</v>
      </c>
      <c r="BE1001" s="2" t="e">
        <f>BD1001*#REF!</f>
        <v>#REF!</v>
      </c>
    </row>
    <row r="1002" spans="52:57" x14ac:dyDescent="0.2">
      <c r="AZ1002" s="2" t="e">
        <f>AY1002*#REF!</f>
        <v>#REF!</v>
      </c>
      <c r="BB1002" s="2" t="e">
        <f>BA1002*#REF!</f>
        <v>#REF!</v>
      </c>
      <c r="BD1002" s="2" t="e">
        <f>BC1002*#REF!</f>
        <v>#REF!</v>
      </c>
      <c r="BE1002" s="2" t="e">
        <f>BD1002*#REF!</f>
        <v>#REF!</v>
      </c>
    </row>
    <row r="1003" spans="52:57" x14ac:dyDescent="0.2">
      <c r="AZ1003" s="2" t="e">
        <f>AY1003*#REF!</f>
        <v>#REF!</v>
      </c>
      <c r="BB1003" s="2" t="e">
        <f>BA1003*#REF!</f>
        <v>#REF!</v>
      </c>
      <c r="BD1003" s="2" t="e">
        <f>BC1003*#REF!</f>
        <v>#REF!</v>
      </c>
      <c r="BE1003" s="2" t="e">
        <f>BD1003*#REF!</f>
        <v>#REF!</v>
      </c>
    </row>
    <row r="1004" spans="52:57" x14ac:dyDescent="0.2">
      <c r="AZ1004" s="2" t="e">
        <f>AY1004*#REF!</f>
        <v>#REF!</v>
      </c>
      <c r="BB1004" s="2" t="e">
        <f>BA1004*#REF!</f>
        <v>#REF!</v>
      </c>
      <c r="BD1004" s="2" t="e">
        <f>BC1004*#REF!</f>
        <v>#REF!</v>
      </c>
      <c r="BE1004" s="2" t="e">
        <f>BD1004*#REF!</f>
        <v>#REF!</v>
      </c>
    </row>
    <row r="1005" spans="52:57" x14ac:dyDescent="0.2">
      <c r="AZ1005" s="2" t="e">
        <f>AY1005*#REF!</f>
        <v>#REF!</v>
      </c>
      <c r="BB1005" s="2" t="e">
        <f>BA1005*#REF!</f>
        <v>#REF!</v>
      </c>
      <c r="BD1005" s="2" t="e">
        <f>BC1005*#REF!</f>
        <v>#REF!</v>
      </c>
      <c r="BE1005" s="2" t="e">
        <f>BD1005*#REF!</f>
        <v>#REF!</v>
      </c>
    </row>
    <row r="1006" spans="52:57" x14ac:dyDescent="0.2">
      <c r="AZ1006" s="2" t="e">
        <f>AY1006*#REF!</f>
        <v>#REF!</v>
      </c>
      <c r="BB1006" s="2" t="e">
        <f>BA1006*#REF!</f>
        <v>#REF!</v>
      </c>
      <c r="BD1006" s="2" t="e">
        <f>BC1006*#REF!</f>
        <v>#REF!</v>
      </c>
      <c r="BE1006" s="2" t="e">
        <f>BD1006*#REF!</f>
        <v>#REF!</v>
      </c>
    </row>
    <row r="1007" spans="52:57" x14ac:dyDescent="0.2">
      <c r="AZ1007" s="2" t="e">
        <f>AY1007*#REF!</f>
        <v>#REF!</v>
      </c>
      <c r="BB1007" s="2" t="e">
        <f>BA1007*#REF!</f>
        <v>#REF!</v>
      </c>
      <c r="BD1007" s="2" t="e">
        <f>BC1007*#REF!</f>
        <v>#REF!</v>
      </c>
      <c r="BE1007" s="2" t="e">
        <f>BD1007*#REF!</f>
        <v>#REF!</v>
      </c>
    </row>
    <row r="1008" spans="52:57" x14ac:dyDescent="0.2">
      <c r="AZ1008" s="2" t="e">
        <f>AY1008*#REF!</f>
        <v>#REF!</v>
      </c>
      <c r="BB1008" s="2" t="e">
        <f>BA1008*#REF!</f>
        <v>#REF!</v>
      </c>
      <c r="BD1008" s="2" t="e">
        <f>BC1008*#REF!</f>
        <v>#REF!</v>
      </c>
      <c r="BE1008" s="2" t="e">
        <f>BD1008*#REF!</f>
        <v>#REF!</v>
      </c>
    </row>
    <row r="1009" spans="52:57" x14ac:dyDescent="0.2">
      <c r="AZ1009" s="2" t="e">
        <f>AY1009*#REF!</f>
        <v>#REF!</v>
      </c>
      <c r="BB1009" s="2" t="e">
        <f>BA1009*#REF!</f>
        <v>#REF!</v>
      </c>
      <c r="BD1009" s="2" t="e">
        <f>BC1009*#REF!</f>
        <v>#REF!</v>
      </c>
      <c r="BE1009" s="2" t="e">
        <f>BD1009*#REF!</f>
        <v>#REF!</v>
      </c>
    </row>
    <row r="1010" spans="52:57" x14ac:dyDescent="0.2">
      <c r="AZ1010" s="2" t="e">
        <f>AY1010*#REF!</f>
        <v>#REF!</v>
      </c>
      <c r="BB1010" s="2" t="e">
        <f>BA1010*#REF!</f>
        <v>#REF!</v>
      </c>
      <c r="BD1010" s="2" t="e">
        <f>BC1010*#REF!</f>
        <v>#REF!</v>
      </c>
      <c r="BE1010" s="2" t="e">
        <f>BD1010*#REF!</f>
        <v>#REF!</v>
      </c>
    </row>
    <row r="1011" spans="52:57" x14ac:dyDescent="0.2">
      <c r="AZ1011" s="2" t="e">
        <f>AY1011*#REF!</f>
        <v>#REF!</v>
      </c>
      <c r="BB1011" s="2" t="e">
        <f>BA1011*#REF!</f>
        <v>#REF!</v>
      </c>
      <c r="BD1011" s="2" t="e">
        <f>BC1011*#REF!</f>
        <v>#REF!</v>
      </c>
      <c r="BE1011" s="2" t="e">
        <f>BD1011*#REF!</f>
        <v>#REF!</v>
      </c>
    </row>
    <row r="1012" spans="52:57" x14ac:dyDescent="0.2">
      <c r="AZ1012" s="2" t="e">
        <f>AY1012*#REF!</f>
        <v>#REF!</v>
      </c>
      <c r="BB1012" s="2" t="e">
        <f>BA1012*#REF!</f>
        <v>#REF!</v>
      </c>
      <c r="BD1012" s="2" t="e">
        <f>BC1012*#REF!</f>
        <v>#REF!</v>
      </c>
      <c r="BE1012" s="2" t="e">
        <f>BD1012*#REF!</f>
        <v>#REF!</v>
      </c>
    </row>
    <row r="1013" spans="52:57" x14ac:dyDescent="0.2">
      <c r="AZ1013" s="2" t="e">
        <f>AY1013*#REF!</f>
        <v>#REF!</v>
      </c>
      <c r="BB1013" s="2" t="e">
        <f>BA1013*#REF!</f>
        <v>#REF!</v>
      </c>
      <c r="BD1013" s="2" t="e">
        <f>BC1013*#REF!</f>
        <v>#REF!</v>
      </c>
      <c r="BE1013" s="2" t="e">
        <f>BD1013*#REF!</f>
        <v>#REF!</v>
      </c>
    </row>
    <row r="1014" spans="52:57" x14ac:dyDescent="0.2">
      <c r="AZ1014" s="2" t="e">
        <f>AY1014*#REF!</f>
        <v>#REF!</v>
      </c>
      <c r="BB1014" s="2" t="e">
        <f>BA1014*#REF!</f>
        <v>#REF!</v>
      </c>
      <c r="BD1014" s="2" t="e">
        <f>BC1014*#REF!</f>
        <v>#REF!</v>
      </c>
      <c r="BE1014" s="2" t="e">
        <f>BD1014*#REF!</f>
        <v>#REF!</v>
      </c>
    </row>
    <row r="1015" spans="52:57" x14ac:dyDescent="0.2">
      <c r="AZ1015" s="2" t="e">
        <f>AY1015*#REF!</f>
        <v>#REF!</v>
      </c>
      <c r="BB1015" s="2" t="e">
        <f>BA1015*#REF!</f>
        <v>#REF!</v>
      </c>
      <c r="BD1015" s="2" t="e">
        <f>BC1015*#REF!</f>
        <v>#REF!</v>
      </c>
      <c r="BE1015" s="2" t="e">
        <f>BD1015*#REF!</f>
        <v>#REF!</v>
      </c>
    </row>
    <row r="1016" spans="52:57" x14ac:dyDescent="0.2">
      <c r="AZ1016" s="2" t="e">
        <f>AY1016*#REF!</f>
        <v>#REF!</v>
      </c>
      <c r="BB1016" s="2" t="e">
        <f>BA1016*#REF!</f>
        <v>#REF!</v>
      </c>
      <c r="BD1016" s="2" t="e">
        <f>BC1016*#REF!</f>
        <v>#REF!</v>
      </c>
      <c r="BE1016" s="2" t="e">
        <f>BD1016*#REF!</f>
        <v>#REF!</v>
      </c>
    </row>
    <row r="1017" spans="52:57" x14ac:dyDescent="0.2">
      <c r="AZ1017" s="2" t="e">
        <f>AY1017*#REF!</f>
        <v>#REF!</v>
      </c>
      <c r="BB1017" s="2" t="e">
        <f>BA1017*#REF!</f>
        <v>#REF!</v>
      </c>
      <c r="BD1017" s="2" t="e">
        <f>BC1017*#REF!</f>
        <v>#REF!</v>
      </c>
      <c r="BE1017" s="2" t="e">
        <f>BD1017*#REF!</f>
        <v>#REF!</v>
      </c>
    </row>
    <row r="1018" spans="52:57" x14ac:dyDescent="0.2">
      <c r="AZ1018" s="2" t="e">
        <f>AY1018*#REF!</f>
        <v>#REF!</v>
      </c>
      <c r="BB1018" s="2" t="e">
        <f>BA1018*#REF!</f>
        <v>#REF!</v>
      </c>
      <c r="BD1018" s="2" t="e">
        <f>BC1018*#REF!</f>
        <v>#REF!</v>
      </c>
      <c r="BE1018" s="2" t="e">
        <f>BD1018*#REF!</f>
        <v>#REF!</v>
      </c>
    </row>
    <row r="1019" spans="52:57" x14ac:dyDescent="0.2">
      <c r="AZ1019" s="2" t="e">
        <f>AY1019*#REF!</f>
        <v>#REF!</v>
      </c>
      <c r="BB1019" s="2" t="e">
        <f>BA1019*#REF!</f>
        <v>#REF!</v>
      </c>
      <c r="BD1019" s="2" t="e">
        <f>BC1019*#REF!</f>
        <v>#REF!</v>
      </c>
      <c r="BE1019" s="2" t="e">
        <f>BD1019*#REF!</f>
        <v>#REF!</v>
      </c>
    </row>
    <row r="1020" spans="52:57" x14ac:dyDescent="0.2">
      <c r="AZ1020" s="2" t="e">
        <f>AY1020*#REF!</f>
        <v>#REF!</v>
      </c>
      <c r="BB1020" s="2" t="e">
        <f>BA1020*#REF!</f>
        <v>#REF!</v>
      </c>
      <c r="BD1020" s="2" t="e">
        <f>BC1020*#REF!</f>
        <v>#REF!</v>
      </c>
      <c r="BE1020" s="2" t="e">
        <f>BD1020*#REF!</f>
        <v>#REF!</v>
      </c>
    </row>
    <row r="1021" spans="52:57" x14ac:dyDescent="0.2">
      <c r="AZ1021" s="2" t="e">
        <f>AY1021*#REF!</f>
        <v>#REF!</v>
      </c>
      <c r="BB1021" s="2" t="e">
        <f>BA1021*#REF!</f>
        <v>#REF!</v>
      </c>
      <c r="BD1021" s="2" t="e">
        <f>BC1021*#REF!</f>
        <v>#REF!</v>
      </c>
      <c r="BE1021" s="2" t="e">
        <f>BD1021*#REF!</f>
        <v>#REF!</v>
      </c>
    </row>
    <row r="1022" spans="52:57" x14ac:dyDescent="0.2">
      <c r="AZ1022" s="2" t="e">
        <f>AY1022*#REF!</f>
        <v>#REF!</v>
      </c>
      <c r="BB1022" s="2" t="e">
        <f>BA1022*#REF!</f>
        <v>#REF!</v>
      </c>
      <c r="BD1022" s="2" t="e">
        <f>BC1022*#REF!</f>
        <v>#REF!</v>
      </c>
      <c r="BE1022" s="2" t="e">
        <f>BD1022*#REF!</f>
        <v>#REF!</v>
      </c>
    </row>
    <row r="1023" spans="52:57" x14ac:dyDescent="0.2">
      <c r="AZ1023" s="2" t="e">
        <f>AY1023*#REF!</f>
        <v>#REF!</v>
      </c>
      <c r="BB1023" s="2" t="e">
        <f>BA1023*#REF!</f>
        <v>#REF!</v>
      </c>
      <c r="BD1023" s="2" t="e">
        <f>BC1023*#REF!</f>
        <v>#REF!</v>
      </c>
      <c r="BE1023" s="2" t="e">
        <f>BD1023*#REF!</f>
        <v>#REF!</v>
      </c>
    </row>
    <row r="1024" spans="52:57" x14ac:dyDescent="0.2">
      <c r="AZ1024" s="2" t="e">
        <f>AY1024*#REF!</f>
        <v>#REF!</v>
      </c>
      <c r="BB1024" s="2" t="e">
        <f>BA1024*#REF!</f>
        <v>#REF!</v>
      </c>
      <c r="BD1024" s="2" t="e">
        <f>BC1024*#REF!</f>
        <v>#REF!</v>
      </c>
      <c r="BE1024" s="2" t="e">
        <f>BD1024*#REF!</f>
        <v>#REF!</v>
      </c>
    </row>
    <row r="1025" spans="52:57" x14ac:dyDescent="0.2">
      <c r="AZ1025" s="2" t="e">
        <f>AY1025*#REF!</f>
        <v>#REF!</v>
      </c>
      <c r="BB1025" s="2" t="e">
        <f>BA1025*#REF!</f>
        <v>#REF!</v>
      </c>
      <c r="BD1025" s="2" t="e">
        <f>BC1025*#REF!</f>
        <v>#REF!</v>
      </c>
      <c r="BE1025" s="2" t="e">
        <f>BD1025*#REF!</f>
        <v>#REF!</v>
      </c>
    </row>
    <row r="1026" spans="52:57" x14ac:dyDescent="0.2">
      <c r="AZ1026" s="2" t="e">
        <f>AY1026*#REF!</f>
        <v>#REF!</v>
      </c>
      <c r="BB1026" s="2" t="e">
        <f>BA1026*#REF!</f>
        <v>#REF!</v>
      </c>
      <c r="BD1026" s="2" t="e">
        <f>BC1026*#REF!</f>
        <v>#REF!</v>
      </c>
      <c r="BE1026" s="2" t="e">
        <f>BD1026*#REF!</f>
        <v>#REF!</v>
      </c>
    </row>
    <row r="1027" spans="52:57" x14ac:dyDescent="0.2">
      <c r="AZ1027" s="2" t="e">
        <f>AY1027*#REF!</f>
        <v>#REF!</v>
      </c>
      <c r="BB1027" s="2" t="e">
        <f>BA1027*#REF!</f>
        <v>#REF!</v>
      </c>
      <c r="BD1027" s="2" t="e">
        <f>BC1027*#REF!</f>
        <v>#REF!</v>
      </c>
      <c r="BE1027" s="2" t="e">
        <f>BD1027*#REF!</f>
        <v>#REF!</v>
      </c>
    </row>
    <row r="1028" spans="52:57" x14ac:dyDescent="0.2">
      <c r="AZ1028" s="2" t="e">
        <f>AY1028*#REF!</f>
        <v>#REF!</v>
      </c>
      <c r="BB1028" s="2" t="e">
        <f>BA1028*#REF!</f>
        <v>#REF!</v>
      </c>
      <c r="BD1028" s="2" t="e">
        <f>BC1028*#REF!</f>
        <v>#REF!</v>
      </c>
      <c r="BE1028" s="2" t="e">
        <f>BD1028*#REF!</f>
        <v>#REF!</v>
      </c>
    </row>
    <row r="1029" spans="52:57" x14ac:dyDescent="0.2">
      <c r="AZ1029" s="2" t="e">
        <f>AY1029*#REF!</f>
        <v>#REF!</v>
      </c>
      <c r="BB1029" s="2" t="e">
        <f>BA1029*#REF!</f>
        <v>#REF!</v>
      </c>
      <c r="BD1029" s="2" t="e">
        <f>BC1029*#REF!</f>
        <v>#REF!</v>
      </c>
      <c r="BE1029" s="2" t="e">
        <f>BD1029*#REF!</f>
        <v>#REF!</v>
      </c>
    </row>
    <row r="1030" spans="52:57" x14ac:dyDescent="0.2">
      <c r="AZ1030" s="2" t="e">
        <f>AY1030*#REF!</f>
        <v>#REF!</v>
      </c>
      <c r="BB1030" s="2" t="e">
        <f>BA1030*#REF!</f>
        <v>#REF!</v>
      </c>
      <c r="BD1030" s="2" t="e">
        <f>BC1030*#REF!</f>
        <v>#REF!</v>
      </c>
      <c r="BE1030" s="2" t="e">
        <f>BD1030*#REF!</f>
        <v>#REF!</v>
      </c>
    </row>
    <row r="1031" spans="52:57" x14ac:dyDescent="0.2">
      <c r="AZ1031" s="2" t="e">
        <f>AY1031*#REF!</f>
        <v>#REF!</v>
      </c>
      <c r="BB1031" s="2" t="e">
        <f>BA1031*#REF!</f>
        <v>#REF!</v>
      </c>
      <c r="BD1031" s="2" t="e">
        <f>BC1031*#REF!</f>
        <v>#REF!</v>
      </c>
      <c r="BE1031" s="2" t="e">
        <f>BD1031*#REF!</f>
        <v>#REF!</v>
      </c>
    </row>
    <row r="1032" spans="52:57" x14ac:dyDescent="0.2">
      <c r="AZ1032" s="2" t="e">
        <f>AY1032*#REF!</f>
        <v>#REF!</v>
      </c>
      <c r="BB1032" s="2" t="e">
        <f>BA1032*#REF!</f>
        <v>#REF!</v>
      </c>
      <c r="BD1032" s="2" t="e">
        <f>BC1032*#REF!</f>
        <v>#REF!</v>
      </c>
      <c r="BE1032" s="2" t="e">
        <f>BD1032*#REF!</f>
        <v>#REF!</v>
      </c>
    </row>
    <row r="1033" spans="52:57" x14ac:dyDescent="0.2">
      <c r="AZ1033" s="2" t="e">
        <f>AY1033*#REF!</f>
        <v>#REF!</v>
      </c>
      <c r="BB1033" s="2" t="e">
        <f>BA1033*#REF!</f>
        <v>#REF!</v>
      </c>
      <c r="BD1033" s="2" t="e">
        <f>BC1033*#REF!</f>
        <v>#REF!</v>
      </c>
      <c r="BE1033" s="2" t="e">
        <f>BD1033*#REF!</f>
        <v>#REF!</v>
      </c>
    </row>
    <row r="1034" spans="52:57" x14ac:dyDescent="0.2">
      <c r="AZ1034" s="2" t="e">
        <f>AY1034*#REF!</f>
        <v>#REF!</v>
      </c>
      <c r="BB1034" s="2" t="e">
        <f>BA1034*#REF!</f>
        <v>#REF!</v>
      </c>
      <c r="BD1034" s="2" t="e">
        <f>BC1034*#REF!</f>
        <v>#REF!</v>
      </c>
      <c r="BE1034" s="2" t="e">
        <f>BD1034*#REF!</f>
        <v>#REF!</v>
      </c>
    </row>
    <row r="1035" spans="52:57" x14ac:dyDescent="0.2">
      <c r="AZ1035" s="2" t="e">
        <f>AY1035*#REF!</f>
        <v>#REF!</v>
      </c>
      <c r="BB1035" s="2" t="e">
        <f>BA1035*#REF!</f>
        <v>#REF!</v>
      </c>
      <c r="BD1035" s="2" t="e">
        <f>BC1035*#REF!</f>
        <v>#REF!</v>
      </c>
      <c r="BE1035" s="2" t="e">
        <f>BD1035*#REF!</f>
        <v>#REF!</v>
      </c>
    </row>
    <row r="1036" spans="52:57" x14ac:dyDescent="0.2">
      <c r="AZ1036" s="2" t="e">
        <f>AY1036*#REF!</f>
        <v>#REF!</v>
      </c>
      <c r="BB1036" s="2" t="e">
        <f>BA1036*#REF!</f>
        <v>#REF!</v>
      </c>
      <c r="BD1036" s="2" t="e">
        <f>BC1036*#REF!</f>
        <v>#REF!</v>
      </c>
      <c r="BE1036" s="2" t="e">
        <f>BD1036*#REF!</f>
        <v>#REF!</v>
      </c>
    </row>
    <row r="1037" spans="52:57" x14ac:dyDescent="0.2">
      <c r="AZ1037" s="2" t="e">
        <f>AY1037*#REF!</f>
        <v>#REF!</v>
      </c>
      <c r="BB1037" s="2" t="e">
        <f>BA1037*#REF!</f>
        <v>#REF!</v>
      </c>
      <c r="BD1037" s="2" t="e">
        <f>BC1037*#REF!</f>
        <v>#REF!</v>
      </c>
      <c r="BE1037" s="2" t="e">
        <f>BD1037*#REF!</f>
        <v>#REF!</v>
      </c>
    </row>
    <row r="1038" spans="52:57" x14ac:dyDescent="0.2">
      <c r="AZ1038" s="2" t="e">
        <f>AY1038*#REF!</f>
        <v>#REF!</v>
      </c>
      <c r="BB1038" s="2" t="e">
        <f>BA1038*#REF!</f>
        <v>#REF!</v>
      </c>
      <c r="BD1038" s="2" t="e">
        <f>BC1038*#REF!</f>
        <v>#REF!</v>
      </c>
      <c r="BE1038" s="2" t="e">
        <f>BD1038*#REF!</f>
        <v>#REF!</v>
      </c>
    </row>
    <row r="1039" spans="52:57" x14ac:dyDescent="0.2">
      <c r="AZ1039" s="2" t="e">
        <f>AY1039*#REF!</f>
        <v>#REF!</v>
      </c>
      <c r="BB1039" s="2" t="e">
        <f>BA1039*#REF!</f>
        <v>#REF!</v>
      </c>
      <c r="BD1039" s="2" t="e">
        <f>BC1039*#REF!</f>
        <v>#REF!</v>
      </c>
      <c r="BE1039" s="2" t="e">
        <f>BD1039*#REF!</f>
        <v>#REF!</v>
      </c>
    </row>
    <row r="1040" spans="52:57" x14ac:dyDescent="0.2">
      <c r="AZ1040" s="2" t="e">
        <f>AY1040*#REF!</f>
        <v>#REF!</v>
      </c>
      <c r="BB1040" s="2" t="e">
        <f>BA1040*#REF!</f>
        <v>#REF!</v>
      </c>
      <c r="BD1040" s="2" t="e">
        <f>BC1040*#REF!</f>
        <v>#REF!</v>
      </c>
      <c r="BE1040" s="2" t="e">
        <f>BD1040*#REF!</f>
        <v>#REF!</v>
      </c>
    </row>
    <row r="1041" spans="52:57" x14ac:dyDescent="0.2">
      <c r="AZ1041" s="2" t="e">
        <f>AY1041*#REF!</f>
        <v>#REF!</v>
      </c>
      <c r="BB1041" s="2" t="e">
        <f>BA1041*#REF!</f>
        <v>#REF!</v>
      </c>
      <c r="BD1041" s="2" t="e">
        <f>BC1041*#REF!</f>
        <v>#REF!</v>
      </c>
      <c r="BE1041" s="2" t="e">
        <f>BD1041*#REF!</f>
        <v>#REF!</v>
      </c>
    </row>
    <row r="1042" spans="52:57" x14ac:dyDescent="0.2">
      <c r="AZ1042" s="2" t="e">
        <f>AY1042*#REF!</f>
        <v>#REF!</v>
      </c>
      <c r="BB1042" s="2" t="e">
        <f>BA1042*#REF!</f>
        <v>#REF!</v>
      </c>
      <c r="BD1042" s="2" t="e">
        <f>BC1042*#REF!</f>
        <v>#REF!</v>
      </c>
      <c r="BE1042" s="2" t="e">
        <f>BD1042*#REF!</f>
        <v>#REF!</v>
      </c>
    </row>
    <row r="1043" spans="52:57" x14ac:dyDescent="0.2">
      <c r="AZ1043" s="2" t="e">
        <f>AY1043*#REF!</f>
        <v>#REF!</v>
      </c>
      <c r="BB1043" s="2" t="e">
        <f>BA1043*#REF!</f>
        <v>#REF!</v>
      </c>
      <c r="BD1043" s="2" t="e">
        <f>BC1043*#REF!</f>
        <v>#REF!</v>
      </c>
      <c r="BE1043" s="2" t="e">
        <f>BD1043*#REF!</f>
        <v>#REF!</v>
      </c>
    </row>
    <row r="1044" spans="52:57" x14ac:dyDescent="0.2">
      <c r="AZ1044" s="2" t="e">
        <f>AY1044*#REF!</f>
        <v>#REF!</v>
      </c>
      <c r="BB1044" s="2" t="e">
        <f>BA1044*#REF!</f>
        <v>#REF!</v>
      </c>
      <c r="BD1044" s="2" t="e">
        <f>BC1044*#REF!</f>
        <v>#REF!</v>
      </c>
      <c r="BE1044" s="2" t="e">
        <f>BD1044*#REF!</f>
        <v>#REF!</v>
      </c>
    </row>
    <row r="1045" spans="52:57" x14ac:dyDescent="0.2">
      <c r="AZ1045" s="2" t="e">
        <f>AY1045*#REF!</f>
        <v>#REF!</v>
      </c>
      <c r="BB1045" s="2" t="e">
        <f>BA1045*#REF!</f>
        <v>#REF!</v>
      </c>
      <c r="BD1045" s="2" t="e">
        <f>BC1045*#REF!</f>
        <v>#REF!</v>
      </c>
      <c r="BE1045" s="2" t="e">
        <f>BD1045*#REF!</f>
        <v>#REF!</v>
      </c>
    </row>
    <row r="1046" spans="52:57" x14ac:dyDescent="0.2">
      <c r="AZ1046" s="2" t="e">
        <f>AY1046*#REF!</f>
        <v>#REF!</v>
      </c>
      <c r="BB1046" s="2" t="e">
        <f>BA1046*#REF!</f>
        <v>#REF!</v>
      </c>
      <c r="BD1046" s="2" t="e">
        <f>BC1046*#REF!</f>
        <v>#REF!</v>
      </c>
      <c r="BE1046" s="2" t="e">
        <f>BD1046*#REF!</f>
        <v>#REF!</v>
      </c>
    </row>
    <row r="1047" spans="52:57" x14ac:dyDescent="0.2">
      <c r="AZ1047" s="2" t="e">
        <f>AY1047*#REF!</f>
        <v>#REF!</v>
      </c>
      <c r="BB1047" s="2" t="e">
        <f>BA1047*#REF!</f>
        <v>#REF!</v>
      </c>
      <c r="BD1047" s="2" t="e">
        <f>BC1047*#REF!</f>
        <v>#REF!</v>
      </c>
      <c r="BE1047" s="2" t="e">
        <f>BD1047*#REF!</f>
        <v>#REF!</v>
      </c>
    </row>
    <row r="1048" spans="52:57" x14ac:dyDescent="0.2">
      <c r="AZ1048" s="2" t="e">
        <f>AY1048*#REF!</f>
        <v>#REF!</v>
      </c>
      <c r="BB1048" s="2" t="e">
        <f>BA1048*#REF!</f>
        <v>#REF!</v>
      </c>
      <c r="BD1048" s="2" t="e">
        <f>BC1048*#REF!</f>
        <v>#REF!</v>
      </c>
      <c r="BE1048" s="2" t="e">
        <f>BD1048*#REF!</f>
        <v>#REF!</v>
      </c>
    </row>
    <row r="1049" spans="52:57" x14ac:dyDescent="0.2">
      <c r="AZ1049" s="2" t="e">
        <f>AY1049*#REF!</f>
        <v>#REF!</v>
      </c>
      <c r="BB1049" s="2" t="e">
        <f>BA1049*#REF!</f>
        <v>#REF!</v>
      </c>
      <c r="BD1049" s="2" t="e">
        <f>BC1049*#REF!</f>
        <v>#REF!</v>
      </c>
      <c r="BE1049" s="2" t="e">
        <f>BD1049*#REF!</f>
        <v>#REF!</v>
      </c>
    </row>
    <row r="1050" spans="52:57" x14ac:dyDescent="0.2">
      <c r="AZ1050" s="2" t="e">
        <f>AY1050*#REF!</f>
        <v>#REF!</v>
      </c>
      <c r="BB1050" s="2" t="e">
        <f>BA1050*#REF!</f>
        <v>#REF!</v>
      </c>
      <c r="BD1050" s="2" t="e">
        <f>BC1050*#REF!</f>
        <v>#REF!</v>
      </c>
      <c r="BE1050" s="2" t="e">
        <f>BD1050*#REF!</f>
        <v>#REF!</v>
      </c>
    </row>
    <row r="1051" spans="52:57" x14ac:dyDescent="0.2">
      <c r="AZ1051" s="2" t="e">
        <f>AY1051*#REF!</f>
        <v>#REF!</v>
      </c>
      <c r="BB1051" s="2" t="e">
        <f>BA1051*#REF!</f>
        <v>#REF!</v>
      </c>
      <c r="BD1051" s="2" t="e">
        <f>BC1051*#REF!</f>
        <v>#REF!</v>
      </c>
      <c r="BE1051" s="2" t="e">
        <f>BD1051*#REF!</f>
        <v>#REF!</v>
      </c>
    </row>
    <row r="1052" spans="52:57" x14ac:dyDescent="0.2">
      <c r="AZ1052" s="2" t="e">
        <f>AY1052*#REF!</f>
        <v>#REF!</v>
      </c>
      <c r="BB1052" s="2" t="e">
        <f>BA1052*#REF!</f>
        <v>#REF!</v>
      </c>
      <c r="BD1052" s="2" t="e">
        <f>BC1052*#REF!</f>
        <v>#REF!</v>
      </c>
      <c r="BE1052" s="2" t="e">
        <f>BD1052*#REF!</f>
        <v>#REF!</v>
      </c>
    </row>
    <row r="1053" spans="52:57" x14ac:dyDescent="0.2">
      <c r="AZ1053" s="2" t="e">
        <f>AY1053*#REF!</f>
        <v>#REF!</v>
      </c>
      <c r="BB1053" s="2" t="e">
        <f>BA1053*#REF!</f>
        <v>#REF!</v>
      </c>
      <c r="BD1053" s="2" t="e">
        <f>BC1053*#REF!</f>
        <v>#REF!</v>
      </c>
      <c r="BE1053" s="2" t="e">
        <f>BD1053*#REF!</f>
        <v>#REF!</v>
      </c>
    </row>
    <row r="1054" spans="52:57" x14ac:dyDescent="0.2">
      <c r="AZ1054" s="2" t="e">
        <f>AY1054*#REF!</f>
        <v>#REF!</v>
      </c>
      <c r="BB1054" s="2" t="e">
        <f>BA1054*#REF!</f>
        <v>#REF!</v>
      </c>
      <c r="BD1054" s="2" t="e">
        <f>BC1054*#REF!</f>
        <v>#REF!</v>
      </c>
      <c r="BE1054" s="2" t="e">
        <f>BD1054*#REF!</f>
        <v>#REF!</v>
      </c>
    </row>
    <row r="1055" spans="52:57" x14ac:dyDescent="0.2">
      <c r="AZ1055" s="2" t="e">
        <f>AY1055*#REF!</f>
        <v>#REF!</v>
      </c>
      <c r="BB1055" s="2" t="e">
        <f>BA1055*#REF!</f>
        <v>#REF!</v>
      </c>
      <c r="BD1055" s="2" t="e">
        <f>BC1055*#REF!</f>
        <v>#REF!</v>
      </c>
      <c r="BE1055" s="2" t="e">
        <f>BD1055*#REF!</f>
        <v>#REF!</v>
      </c>
    </row>
    <row r="1056" spans="52:57" x14ac:dyDescent="0.2">
      <c r="AZ1056" s="2" t="e">
        <f>AY1056*#REF!</f>
        <v>#REF!</v>
      </c>
      <c r="BB1056" s="2" t="e">
        <f>BA1056*#REF!</f>
        <v>#REF!</v>
      </c>
      <c r="BD1056" s="2" t="e">
        <f>BC1056*#REF!</f>
        <v>#REF!</v>
      </c>
      <c r="BE1056" s="2" t="e">
        <f>BD1056*#REF!</f>
        <v>#REF!</v>
      </c>
    </row>
    <row r="1057" spans="52:57" x14ac:dyDescent="0.2">
      <c r="AZ1057" s="2" t="e">
        <f>AY1057*#REF!</f>
        <v>#REF!</v>
      </c>
      <c r="BB1057" s="2" t="e">
        <f>BA1057*#REF!</f>
        <v>#REF!</v>
      </c>
      <c r="BD1057" s="2" t="e">
        <f>BC1057*#REF!</f>
        <v>#REF!</v>
      </c>
      <c r="BE1057" s="2" t="e">
        <f>BD1057*#REF!</f>
        <v>#REF!</v>
      </c>
    </row>
    <row r="1058" spans="52:57" x14ac:dyDescent="0.2">
      <c r="AZ1058" s="2" t="e">
        <f>AY1058*#REF!</f>
        <v>#REF!</v>
      </c>
      <c r="BB1058" s="2" t="e">
        <f>BA1058*#REF!</f>
        <v>#REF!</v>
      </c>
      <c r="BD1058" s="2" t="e">
        <f>BC1058*#REF!</f>
        <v>#REF!</v>
      </c>
      <c r="BE1058" s="2" t="e">
        <f>BD1058*#REF!</f>
        <v>#REF!</v>
      </c>
    </row>
    <row r="1059" spans="52:57" x14ac:dyDescent="0.2">
      <c r="AZ1059" s="2" t="e">
        <f>AY1059*#REF!</f>
        <v>#REF!</v>
      </c>
      <c r="BB1059" s="2" t="e">
        <f>BA1059*#REF!</f>
        <v>#REF!</v>
      </c>
      <c r="BD1059" s="2" t="e">
        <f>BC1059*#REF!</f>
        <v>#REF!</v>
      </c>
      <c r="BE1059" s="2" t="e">
        <f>BD1059*#REF!</f>
        <v>#REF!</v>
      </c>
    </row>
    <row r="1060" spans="52:57" x14ac:dyDescent="0.2">
      <c r="AZ1060" s="2" t="e">
        <f>AY1060*#REF!</f>
        <v>#REF!</v>
      </c>
      <c r="BB1060" s="2" t="e">
        <f>BA1060*#REF!</f>
        <v>#REF!</v>
      </c>
      <c r="BD1060" s="2" t="e">
        <f>BC1060*#REF!</f>
        <v>#REF!</v>
      </c>
      <c r="BE1060" s="2" t="e">
        <f>BD1060*#REF!</f>
        <v>#REF!</v>
      </c>
    </row>
    <row r="1061" spans="52:57" x14ac:dyDescent="0.2">
      <c r="AZ1061" s="2" t="e">
        <f>AY1061*#REF!</f>
        <v>#REF!</v>
      </c>
      <c r="BB1061" s="2" t="e">
        <f>BA1061*#REF!</f>
        <v>#REF!</v>
      </c>
      <c r="BD1061" s="2" t="e">
        <f>BC1061*#REF!</f>
        <v>#REF!</v>
      </c>
      <c r="BE1061" s="2" t="e">
        <f>BD1061*#REF!</f>
        <v>#REF!</v>
      </c>
    </row>
    <row r="1062" spans="52:57" x14ac:dyDescent="0.2">
      <c r="AZ1062" s="2" t="e">
        <f>AY1062*#REF!</f>
        <v>#REF!</v>
      </c>
      <c r="BB1062" s="2" t="e">
        <f>BA1062*#REF!</f>
        <v>#REF!</v>
      </c>
      <c r="BD1062" s="2" t="e">
        <f>BC1062*#REF!</f>
        <v>#REF!</v>
      </c>
      <c r="BE1062" s="2" t="e">
        <f>BD1062*#REF!</f>
        <v>#REF!</v>
      </c>
    </row>
    <row r="1063" spans="52:57" x14ac:dyDescent="0.2">
      <c r="AZ1063" s="2" t="e">
        <f>AY1063*#REF!</f>
        <v>#REF!</v>
      </c>
      <c r="BB1063" s="2" t="e">
        <f>BA1063*#REF!</f>
        <v>#REF!</v>
      </c>
      <c r="BD1063" s="2" t="e">
        <f>BC1063*#REF!</f>
        <v>#REF!</v>
      </c>
      <c r="BE1063" s="2" t="e">
        <f>BD1063*#REF!</f>
        <v>#REF!</v>
      </c>
    </row>
    <row r="1064" spans="52:57" x14ac:dyDescent="0.2">
      <c r="AZ1064" s="2" t="e">
        <f>AY1064*#REF!</f>
        <v>#REF!</v>
      </c>
      <c r="BB1064" s="2" t="e">
        <f>BA1064*#REF!</f>
        <v>#REF!</v>
      </c>
      <c r="BD1064" s="2" t="e">
        <f>BC1064*#REF!</f>
        <v>#REF!</v>
      </c>
      <c r="BE1064" s="2" t="e">
        <f>BD1064*#REF!</f>
        <v>#REF!</v>
      </c>
    </row>
    <row r="1065" spans="52:57" x14ac:dyDescent="0.2">
      <c r="AZ1065" s="2" t="e">
        <f>AY1065*#REF!</f>
        <v>#REF!</v>
      </c>
      <c r="BB1065" s="2" t="e">
        <f>BA1065*#REF!</f>
        <v>#REF!</v>
      </c>
      <c r="BD1065" s="2" t="e">
        <f>BC1065*#REF!</f>
        <v>#REF!</v>
      </c>
      <c r="BE1065" s="2" t="e">
        <f>BD1065*#REF!</f>
        <v>#REF!</v>
      </c>
    </row>
    <row r="1066" spans="52:57" x14ac:dyDescent="0.2">
      <c r="AZ1066" s="2" t="e">
        <f>AY1066*#REF!</f>
        <v>#REF!</v>
      </c>
      <c r="BB1066" s="2" t="e">
        <f>BA1066*#REF!</f>
        <v>#REF!</v>
      </c>
      <c r="BD1066" s="2" t="e">
        <f>BC1066*#REF!</f>
        <v>#REF!</v>
      </c>
      <c r="BE1066" s="2" t="e">
        <f>BD1066*#REF!</f>
        <v>#REF!</v>
      </c>
    </row>
    <row r="1067" spans="52:57" x14ac:dyDescent="0.2">
      <c r="AZ1067" s="2" t="e">
        <f>AY1067*#REF!</f>
        <v>#REF!</v>
      </c>
      <c r="BB1067" s="2" t="e">
        <f>BA1067*#REF!</f>
        <v>#REF!</v>
      </c>
      <c r="BD1067" s="2" t="e">
        <f>BC1067*#REF!</f>
        <v>#REF!</v>
      </c>
      <c r="BE1067" s="2" t="e">
        <f>BD1067*#REF!</f>
        <v>#REF!</v>
      </c>
    </row>
    <row r="1068" spans="52:57" x14ac:dyDescent="0.2">
      <c r="AZ1068" s="2" t="e">
        <f>AY1068*#REF!</f>
        <v>#REF!</v>
      </c>
      <c r="BB1068" s="2" t="e">
        <f>BA1068*#REF!</f>
        <v>#REF!</v>
      </c>
      <c r="BD1068" s="2" t="e">
        <f>BC1068*#REF!</f>
        <v>#REF!</v>
      </c>
      <c r="BE1068" s="2" t="e">
        <f>BD1068*#REF!</f>
        <v>#REF!</v>
      </c>
    </row>
    <row r="1069" spans="52:57" x14ac:dyDescent="0.2">
      <c r="AZ1069" s="2" t="e">
        <f>AY1069*#REF!</f>
        <v>#REF!</v>
      </c>
      <c r="BB1069" s="2" t="e">
        <f>BA1069*#REF!</f>
        <v>#REF!</v>
      </c>
      <c r="BD1069" s="2" t="e">
        <f>BC1069*#REF!</f>
        <v>#REF!</v>
      </c>
      <c r="BE1069" s="2" t="e">
        <f>BD1069*#REF!</f>
        <v>#REF!</v>
      </c>
    </row>
  </sheetData>
  <mergeCells count="11">
    <mergeCell ref="N27:R27"/>
    <mergeCell ref="D18:H18"/>
    <mergeCell ref="F9:G9"/>
    <mergeCell ref="H9:I9"/>
    <mergeCell ref="J9:K9"/>
    <mergeCell ref="C9:C10"/>
    <mergeCell ref="D27:H27"/>
    <mergeCell ref="I27:M27"/>
    <mergeCell ref="C18:C19"/>
    <mergeCell ref="C27:C28"/>
    <mergeCell ref="D9:E9"/>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D4C63-661E-479B-90B4-13B47CB34590}">
  <sheetPr>
    <tabColor theme="2"/>
  </sheetPr>
  <dimension ref="B2:AE20"/>
  <sheetViews>
    <sheetView workbookViewId="0">
      <selection activeCell="D9" sqref="D9"/>
    </sheetView>
  </sheetViews>
  <sheetFormatPr defaultRowHeight="15" x14ac:dyDescent="0.25"/>
  <cols>
    <col min="2" max="2" width="11" customWidth="1"/>
    <col min="3" max="3" width="12.140625" customWidth="1"/>
    <col min="4" max="4" width="17.28515625" customWidth="1"/>
    <col min="5" max="5" width="19.140625" customWidth="1"/>
    <col min="6" max="6" width="55.42578125" bestFit="1" customWidth="1"/>
    <col min="7" max="7" width="21.28515625" customWidth="1"/>
    <col min="8" max="8" width="10.5703125" customWidth="1"/>
    <col min="10" max="10" width="11" customWidth="1"/>
    <col min="11" max="12" width="10.7109375" customWidth="1"/>
    <col min="13" max="13" width="20.85546875" customWidth="1"/>
    <col min="14" max="14" width="21.5703125" customWidth="1"/>
    <col min="15" max="15" width="20.42578125" customWidth="1"/>
    <col min="16" max="16" width="21.42578125" customWidth="1"/>
    <col min="17" max="17" width="9.7109375" customWidth="1"/>
    <col min="18" max="21" width="10.28515625" customWidth="1"/>
    <col min="22" max="26" width="11.28515625" customWidth="1"/>
    <col min="27" max="27" width="10.28515625" customWidth="1"/>
    <col min="29" max="29" width="19" customWidth="1"/>
    <col min="30" max="30" width="14.7109375" customWidth="1"/>
    <col min="31" max="31" width="17.28515625" customWidth="1"/>
    <col min="32" max="32" width="15.140625" customWidth="1"/>
  </cols>
  <sheetData>
    <row r="2" spans="2:31" x14ac:dyDescent="0.25">
      <c r="B2" s="1" t="s">
        <v>209</v>
      </c>
    </row>
    <row r="3" spans="2:31" x14ac:dyDescent="0.25">
      <c r="K3" s="97"/>
      <c r="L3" s="102"/>
    </row>
    <row r="4" spans="2:31" x14ac:dyDescent="0.25">
      <c r="B4" s="1"/>
      <c r="C4" s="1"/>
      <c r="D4" s="1"/>
      <c r="E4" s="1"/>
      <c r="F4" s="1"/>
      <c r="G4" s="1"/>
      <c r="H4" s="194" t="s">
        <v>172</v>
      </c>
      <c r="I4" s="734" t="s">
        <v>171</v>
      </c>
      <c r="J4" s="734"/>
      <c r="K4" s="734"/>
      <c r="L4" s="1"/>
      <c r="M4" s="734" t="s">
        <v>121</v>
      </c>
      <c r="N4" s="734"/>
      <c r="O4" s="734" t="s">
        <v>122</v>
      </c>
      <c r="P4" s="734"/>
      <c r="Q4" s="1"/>
      <c r="R4" s="1"/>
      <c r="S4" s="735" t="s">
        <v>121</v>
      </c>
      <c r="T4" s="736"/>
      <c r="U4" s="736"/>
      <c r="V4" s="737"/>
      <c r="W4" s="734" t="s">
        <v>122</v>
      </c>
      <c r="X4" s="734"/>
      <c r="Y4" s="734"/>
      <c r="Z4" s="734"/>
      <c r="AA4" s="1"/>
      <c r="AB4" s="1"/>
      <c r="AC4" s="1"/>
    </row>
    <row r="5" spans="2:31" s="98" customFormat="1" ht="60" x14ac:dyDescent="0.25">
      <c r="B5" s="542" t="s">
        <v>78</v>
      </c>
      <c r="C5" s="542" t="s">
        <v>79</v>
      </c>
      <c r="D5" s="542" t="s">
        <v>80</v>
      </c>
      <c r="E5" s="542" t="s">
        <v>81</v>
      </c>
      <c r="F5" s="542" t="s">
        <v>82</v>
      </c>
      <c r="G5" s="542" t="s">
        <v>83</v>
      </c>
      <c r="H5" s="535" t="s">
        <v>120</v>
      </c>
      <c r="I5" s="535" t="s">
        <v>90</v>
      </c>
      <c r="J5" s="535" t="s">
        <v>119</v>
      </c>
      <c r="K5" s="535" t="s">
        <v>177</v>
      </c>
      <c r="L5" s="534"/>
      <c r="M5" s="535" t="s">
        <v>174</v>
      </c>
      <c r="N5" s="535" t="s">
        <v>173</v>
      </c>
      <c r="O5" s="535" t="s">
        <v>174</v>
      </c>
      <c r="P5" s="535" t="s">
        <v>173</v>
      </c>
      <c r="Q5" s="534"/>
      <c r="R5" s="534"/>
      <c r="S5" s="535" t="s">
        <v>123</v>
      </c>
      <c r="T5" s="535" t="s">
        <v>124</v>
      </c>
      <c r="U5" s="535" t="s">
        <v>125</v>
      </c>
      <c r="V5" s="535" t="s">
        <v>126</v>
      </c>
      <c r="W5" s="535" t="s">
        <v>123</v>
      </c>
      <c r="X5" s="535" t="s">
        <v>124</v>
      </c>
      <c r="Y5" s="535" t="s">
        <v>125</v>
      </c>
      <c r="Z5" s="535" t="s">
        <v>126</v>
      </c>
      <c r="AA5" s="534"/>
      <c r="AB5" s="534"/>
      <c r="AC5" s="1"/>
      <c r="AD5"/>
      <c r="AE5"/>
    </row>
    <row r="6" spans="2:31" x14ac:dyDescent="0.25">
      <c r="B6" s="3" t="s">
        <v>84</v>
      </c>
      <c r="C6" s="543" t="s">
        <v>85</v>
      </c>
      <c r="D6" s="3" t="s">
        <v>86</v>
      </c>
      <c r="E6" s="3" t="s">
        <v>87</v>
      </c>
      <c r="F6" s="3" t="s">
        <v>88</v>
      </c>
      <c r="G6" s="3" t="s">
        <v>89</v>
      </c>
      <c r="H6" s="488">
        <f>497.5-497.1+0.6</f>
        <v>0.99999999999997724</v>
      </c>
      <c r="I6" s="3">
        <v>25</v>
      </c>
      <c r="J6" s="3">
        <v>2</v>
      </c>
      <c r="K6" s="3">
        <v>23</v>
      </c>
      <c r="M6" s="126">
        <f>Inputs!C14</f>
        <v>40</v>
      </c>
      <c r="N6" s="126">
        <f>Inputs!$C$15</f>
        <v>55</v>
      </c>
      <c r="O6" s="126">
        <f>Inputs!$C$14</f>
        <v>40</v>
      </c>
      <c r="P6" s="126">
        <f>Inputs!$C$16</f>
        <v>70</v>
      </c>
      <c r="S6" s="127">
        <f t="shared" ref="S6:S18" si="0">H6/M6</f>
        <v>2.4999999999999432E-2</v>
      </c>
      <c r="T6" s="127">
        <f t="shared" ref="T6:T18" si="1">H6/N6</f>
        <v>1.8181818181817768E-2</v>
      </c>
      <c r="U6" s="127">
        <f t="shared" ref="U6:U18" si="2">S6*K6</f>
        <v>0.57499999999998697</v>
      </c>
      <c r="V6" s="127">
        <f>T6*K6</f>
        <v>0.41818181818180866</v>
      </c>
      <c r="W6" s="127">
        <f>H6/O6</f>
        <v>2.4999999999999432E-2</v>
      </c>
      <c r="X6" s="127">
        <f>H6/P6</f>
        <v>1.4285714285713961E-2</v>
      </c>
      <c r="Y6" s="127">
        <f>W6*J6</f>
        <v>4.9999999999998865E-2</v>
      </c>
      <c r="Z6" s="127">
        <f>X6*J6</f>
        <v>2.8571428571427922E-2</v>
      </c>
    </row>
    <row r="7" spans="2:31" x14ac:dyDescent="0.25">
      <c r="B7" s="3" t="s">
        <v>84</v>
      </c>
      <c r="C7" s="543" t="s">
        <v>91</v>
      </c>
      <c r="D7" s="3" t="s">
        <v>92</v>
      </c>
      <c r="E7" s="3" t="s">
        <v>93</v>
      </c>
      <c r="F7" s="3" t="s">
        <v>94</v>
      </c>
      <c r="G7" s="3" t="s">
        <v>95</v>
      </c>
      <c r="H7" s="3">
        <f>391.3-389.6+0.6</f>
        <v>2.2999999999999887</v>
      </c>
      <c r="I7" s="3">
        <v>25</v>
      </c>
      <c r="J7" s="3">
        <v>2</v>
      </c>
      <c r="K7" s="3">
        <v>23</v>
      </c>
      <c r="M7" s="126">
        <f>Inputs!C17</f>
        <v>10</v>
      </c>
      <c r="N7" s="126">
        <f>Inputs!C18</f>
        <v>25</v>
      </c>
      <c r="O7" s="126">
        <f>Inputs!C17</f>
        <v>10</v>
      </c>
      <c r="P7" s="126">
        <f>Inputs!C19</f>
        <v>25</v>
      </c>
      <c r="S7" s="127">
        <f t="shared" si="0"/>
        <v>0.22999999999999887</v>
      </c>
      <c r="T7" s="127">
        <f t="shared" si="1"/>
        <v>9.1999999999999554E-2</v>
      </c>
      <c r="U7" s="127">
        <f t="shared" si="2"/>
        <v>5.2899999999999743</v>
      </c>
      <c r="V7" s="127">
        <f t="shared" ref="V7:V18" si="3">T7*K7</f>
        <v>2.1159999999999899</v>
      </c>
      <c r="W7" s="127">
        <f t="shared" ref="W7:W18" si="4">H7/O7</f>
        <v>0.22999999999999887</v>
      </c>
      <c r="X7" s="127">
        <f t="shared" ref="X7:X18" si="5">H7/P7</f>
        <v>9.1999999999999554E-2</v>
      </c>
      <c r="Y7" s="127">
        <f t="shared" ref="Y7:Y18" si="6">W7*J7</f>
        <v>0.45999999999999774</v>
      </c>
      <c r="Z7" s="127">
        <f t="shared" ref="Z7:Z18" si="7">X7*J7</f>
        <v>0.18399999999999911</v>
      </c>
    </row>
    <row r="8" spans="2:31" x14ac:dyDescent="0.25">
      <c r="B8" s="3" t="s">
        <v>84</v>
      </c>
      <c r="C8" s="543" t="s">
        <v>96</v>
      </c>
      <c r="D8" s="3" t="s">
        <v>97</v>
      </c>
      <c r="E8" s="3" t="s">
        <v>98</v>
      </c>
      <c r="F8" s="3" t="s">
        <v>99</v>
      </c>
      <c r="G8" s="3" t="s">
        <v>89</v>
      </c>
      <c r="H8" s="3">
        <f>502.9-501.2+0.6</f>
        <v>2.2999999999999887</v>
      </c>
      <c r="I8" s="3">
        <v>25</v>
      </c>
      <c r="J8" s="3">
        <v>2</v>
      </c>
      <c r="K8" s="3">
        <v>23</v>
      </c>
      <c r="M8" s="126">
        <f>Inputs!$C$14</f>
        <v>40</v>
      </c>
      <c r="N8" s="126">
        <f>Inputs!$C$15</f>
        <v>55</v>
      </c>
      <c r="O8" s="126">
        <f>Inputs!$C$14</f>
        <v>40</v>
      </c>
      <c r="P8" s="126">
        <f>Inputs!$C$16</f>
        <v>70</v>
      </c>
      <c r="S8" s="127">
        <f t="shared" si="0"/>
        <v>5.7499999999999718E-2</v>
      </c>
      <c r="T8" s="127">
        <f t="shared" si="1"/>
        <v>4.1818181818181616E-2</v>
      </c>
      <c r="U8" s="127">
        <f t="shared" si="2"/>
        <v>1.3224999999999936</v>
      </c>
      <c r="V8" s="127">
        <f t="shared" si="3"/>
        <v>0.96181818181817713</v>
      </c>
      <c r="W8" s="127">
        <f t="shared" si="4"/>
        <v>5.7499999999999718E-2</v>
      </c>
      <c r="X8" s="127">
        <f t="shared" si="5"/>
        <v>3.2857142857142696E-2</v>
      </c>
      <c r="Y8" s="127">
        <f t="shared" si="6"/>
        <v>0.11499999999999944</v>
      </c>
      <c r="Z8" s="127">
        <f t="shared" si="7"/>
        <v>6.5714285714285392E-2</v>
      </c>
    </row>
    <row r="9" spans="2:31" x14ac:dyDescent="0.25">
      <c r="B9" s="3" t="s">
        <v>84</v>
      </c>
      <c r="C9" s="543" t="s">
        <v>100</v>
      </c>
      <c r="D9" s="3" t="s">
        <v>101</v>
      </c>
      <c r="E9" s="3" t="s">
        <v>98</v>
      </c>
      <c r="F9" s="3" t="s">
        <v>102</v>
      </c>
      <c r="G9" s="3" t="s">
        <v>89</v>
      </c>
      <c r="H9" s="3">
        <f>495.3-493.6+0.6</f>
        <v>2.2999999999999887</v>
      </c>
      <c r="I9" s="3">
        <v>25</v>
      </c>
      <c r="J9" s="3">
        <v>2</v>
      </c>
      <c r="K9" s="3">
        <v>23</v>
      </c>
      <c r="M9" s="126">
        <f>Inputs!$C$14</f>
        <v>40</v>
      </c>
      <c r="N9" s="126">
        <f>Inputs!$C$15</f>
        <v>55</v>
      </c>
      <c r="O9" s="126">
        <f>Inputs!$C$14</f>
        <v>40</v>
      </c>
      <c r="P9" s="126">
        <f>Inputs!$C$16</f>
        <v>70</v>
      </c>
      <c r="S9" s="127">
        <f t="shared" si="0"/>
        <v>5.7499999999999718E-2</v>
      </c>
      <c r="T9" s="127">
        <f t="shared" si="1"/>
        <v>4.1818181818181616E-2</v>
      </c>
      <c r="U9" s="127">
        <f t="shared" si="2"/>
        <v>1.3224999999999936</v>
      </c>
      <c r="V9" s="127">
        <f t="shared" si="3"/>
        <v>0.96181818181817713</v>
      </c>
      <c r="W9" s="127">
        <f t="shared" si="4"/>
        <v>5.7499999999999718E-2</v>
      </c>
      <c r="X9" s="127">
        <f t="shared" si="5"/>
        <v>3.2857142857142696E-2</v>
      </c>
      <c r="Y9" s="127">
        <f t="shared" si="6"/>
        <v>0.11499999999999944</v>
      </c>
      <c r="Z9" s="127">
        <f t="shared" si="7"/>
        <v>6.5714285714285392E-2</v>
      </c>
    </row>
    <row r="10" spans="2:31" x14ac:dyDescent="0.25">
      <c r="B10" s="3" t="s">
        <v>84</v>
      </c>
      <c r="C10" s="543">
        <v>485.4</v>
      </c>
      <c r="D10" s="3" t="s">
        <v>103</v>
      </c>
      <c r="E10" s="3" t="s">
        <v>87</v>
      </c>
      <c r="F10" s="3" t="s">
        <v>104</v>
      </c>
      <c r="G10" s="3" t="s">
        <v>89</v>
      </c>
      <c r="H10" s="3">
        <v>0.6</v>
      </c>
      <c r="I10" s="3">
        <v>25</v>
      </c>
      <c r="J10" s="3">
        <v>2</v>
      </c>
      <c r="K10" s="3">
        <v>23</v>
      </c>
      <c r="M10" s="126">
        <f>Inputs!$C$14</f>
        <v>40</v>
      </c>
      <c r="N10" s="126">
        <f>Inputs!$C$15</f>
        <v>55</v>
      </c>
      <c r="O10" s="126">
        <f>Inputs!$C$14</f>
        <v>40</v>
      </c>
      <c r="P10" s="126">
        <f>Inputs!$C$16</f>
        <v>70</v>
      </c>
      <c r="S10" s="127">
        <f t="shared" si="0"/>
        <v>1.4999999999999999E-2</v>
      </c>
      <c r="T10" s="127">
        <f t="shared" si="1"/>
        <v>1.0909090909090908E-2</v>
      </c>
      <c r="U10" s="127">
        <f t="shared" si="2"/>
        <v>0.34499999999999997</v>
      </c>
      <c r="V10" s="127">
        <f t="shared" si="3"/>
        <v>0.25090909090909091</v>
      </c>
      <c r="W10" s="127">
        <f t="shared" si="4"/>
        <v>1.4999999999999999E-2</v>
      </c>
      <c r="X10" s="127">
        <f t="shared" si="5"/>
        <v>8.5714285714285719E-3</v>
      </c>
      <c r="Y10" s="127">
        <f t="shared" si="6"/>
        <v>0.03</v>
      </c>
      <c r="Z10" s="127">
        <f t="shared" si="7"/>
        <v>1.7142857142857144E-2</v>
      </c>
    </row>
    <row r="11" spans="2:31" x14ac:dyDescent="0.25">
      <c r="B11" s="3" t="s">
        <v>84</v>
      </c>
      <c r="C11" s="543">
        <v>463</v>
      </c>
      <c r="D11" s="3" t="s">
        <v>105</v>
      </c>
      <c r="E11" s="3" t="s">
        <v>87</v>
      </c>
      <c r="F11" s="3" t="s">
        <v>104</v>
      </c>
      <c r="G11" s="3" t="s">
        <v>89</v>
      </c>
      <c r="H11" s="3">
        <v>0.6</v>
      </c>
      <c r="I11" s="3">
        <v>25</v>
      </c>
      <c r="J11" s="3">
        <v>2</v>
      </c>
      <c r="K11" s="3">
        <v>23</v>
      </c>
      <c r="M11" s="126">
        <f>Inputs!$C$14</f>
        <v>40</v>
      </c>
      <c r="N11" s="126">
        <f>Inputs!$C$15</f>
        <v>55</v>
      </c>
      <c r="O11" s="126">
        <f>Inputs!$C$14</f>
        <v>40</v>
      </c>
      <c r="P11" s="126">
        <f>Inputs!$C$16</f>
        <v>70</v>
      </c>
      <c r="S11" s="127">
        <f t="shared" si="0"/>
        <v>1.4999999999999999E-2</v>
      </c>
      <c r="T11" s="127">
        <f t="shared" si="1"/>
        <v>1.0909090909090908E-2</v>
      </c>
      <c r="U11" s="127">
        <f t="shared" si="2"/>
        <v>0.34499999999999997</v>
      </c>
      <c r="V11" s="127">
        <f t="shared" si="3"/>
        <v>0.25090909090909091</v>
      </c>
      <c r="W11" s="127">
        <f t="shared" si="4"/>
        <v>1.4999999999999999E-2</v>
      </c>
      <c r="X11" s="127">
        <f t="shared" si="5"/>
        <v>8.5714285714285719E-3</v>
      </c>
      <c r="Y11" s="127">
        <f t="shared" si="6"/>
        <v>0.03</v>
      </c>
      <c r="Z11" s="127">
        <f t="shared" si="7"/>
        <v>1.7142857142857144E-2</v>
      </c>
    </row>
    <row r="12" spans="2:31" x14ac:dyDescent="0.25">
      <c r="B12" s="3" t="s">
        <v>84</v>
      </c>
      <c r="C12" s="543" t="s">
        <v>106</v>
      </c>
      <c r="D12" s="3" t="s">
        <v>107</v>
      </c>
      <c r="E12" s="3" t="s">
        <v>87</v>
      </c>
      <c r="F12" s="3" t="s">
        <v>88</v>
      </c>
      <c r="G12" s="3" t="s">
        <v>89</v>
      </c>
      <c r="H12" s="3">
        <f>461.2- 459.4+0.6</f>
        <v>2.4000000000000115</v>
      </c>
      <c r="I12" s="3">
        <v>25</v>
      </c>
      <c r="J12" s="3">
        <v>2</v>
      </c>
      <c r="K12" s="3">
        <v>23</v>
      </c>
      <c r="M12" s="126">
        <f>Inputs!$C$14</f>
        <v>40</v>
      </c>
      <c r="N12" s="126">
        <f>Inputs!$C$15</f>
        <v>55</v>
      </c>
      <c r="O12" s="126">
        <f>Inputs!$C$14</f>
        <v>40</v>
      </c>
      <c r="P12" s="126">
        <f>Inputs!$C$16</f>
        <v>70</v>
      </c>
      <c r="S12" s="127">
        <f t="shared" si="0"/>
        <v>6.0000000000000289E-2</v>
      </c>
      <c r="T12" s="127">
        <f t="shared" si="1"/>
        <v>4.3636363636363848E-2</v>
      </c>
      <c r="U12" s="127">
        <f t="shared" si="2"/>
        <v>1.3800000000000066</v>
      </c>
      <c r="V12" s="127">
        <f t="shared" si="3"/>
        <v>1.0036363636363685</v>
      </c>
      <c r="W12" s="127">
        <f t="shared" si="4"/>
        <v>6.0000000000000289E-2</v>
      </c>
      <c r="X12" s="127">
        <f t="shared" si="5"/>
        <v>3.4285714285714447E-2</v>
      </c>
      <c r="Y12" s="127">
        <f t="shared" si="6"/>
        <v>0.12000000000000058</v>
      </c>
      <c r="Z12" s="127">
        <f t="shared" si="7"/>
        <v>6.8571428571428894E-2</v>
      </c>
    </row>
    <row r="13" spans="2:31" x14ac:dyDescent="0.25">
      <c r="B13" s="3" t="s">
        <v>84</v>
      </c>
      <c r="C13" s="543">
        <v>435.3</v>
      </c>
      <c r="D13" s="3" t="s">
        <v>108</v>
      </c>
      <c r="E13" s="3" t="s">
        <v>87</v>
      </c>
      <c r="F13" s="3" t="s">
        <v>88</v>
      </c>
      <c r="G13" s="3" t="s">
        <v>89</v>
      </c>
      <c r="H13" s="3">
        <v>0.6</v>
      </c>
      <c r="I13" s="3">
        <v>25</v>
      </c>
      <c r="J13" s="3">
        <v>2</v>
      </c>
      <c r="K13" s="3">
        <v>23</v>
      </c>
      <c r="M13" s="126">
        <f>Inputs!$C$14</f>
        <v>40</v>
      </c>
      <c r="N13" s="126">
        <f>Inputs!$C$15</f>
        <v>55</v>
      </c>
      <c r="O13" s="126">
        <f>Inputs!$C$14</f>
        <v>40</v>
      </c>
      <c r="P13" s="126">
        <f>Inputs!$C$16</f>
        <v>70</v>
      </c>
      <c r="S13" s="127">
        <f t="shared" si="0"/>
        <v>1.4999999999999999E-2</v>
      </c>
      <c r="T13" s="127">
        <f t="shared" si="1"/>
        <v>1.0909090909090908E-2</v>
      </c>
      <c r="U13" s="127">
        <f t="shared" si="2"/>
        <v>0.34499999999999997</v>
      </c>
      <c r="V13" s="127">
        <f t="shared" si="3"/>
        <v>0.25090909090909091</v>
      </c>
      <c r="W13" s="127">
        <f t="shared" si="4"/>
        <v>1.4999999999999999E-2</v>
      </c>
      <c r="X13" s="127">
        <f t="shared" si="5"/>
        <v>8.5714285714285719E-3</v>
      </c>
      <c r="Y13" s="127">
        <f t="shared" si="6"/>
        <v>0.03</v>
      </c>
      <c r="Z13" s="127">
        <f t="shared" si="7"/>
        <v>1.7142857142857144E-2</v>
      </c>
    </row>
    <row r="14" spans="2:31" x14ac:dyDescent="0.25">
      <c r="B14" s="3" t="s">
        <v>84</v>
      </c>
      <c r="C14" s="543">
        <v>431.1</v>
      </c>
      <c r="D14" s="3" t="s">
        <v>108</v>
      </c>
      <c r="E14" s="3" t="s">
        <v>87</v>
      </c>
      <c r="F14" s="3" t="s">
        <v>109</v>
      </c>
      <c r="G14" s="3" t="s">
        <v>89</v>
      </c>
      <c r="H14" s="3">
        <v>0.6</v>
      </c>
      <c r="I14" s="3">
        <v>25</v>
      </c>
      <c r="J14" s="3">
        <v>2</v>
      </c>
      <c r="K14" s="3">
        <v>23</v>
      </c>
      <c r="M14" s="126">
        <f>Inputs!$C$14</f>
        <v>40</v>
      </c>
      <c r="N14" s="126">
        <f>Inputs!$C$15</f>
        <v>55</v>
      </c>
      <c r="O14" s="126">
        <f>Inputs!$C$14</f>
        <v>40</v>
      </c>
      <c r="P14" s="126">
        <f>Inputs!$C$16</f>
        <v>70</v>
      </c>
      <c r="S14" s="127">
        <f t="shared" si="0"/>
        <v>1.4999999999999999E-2</v>
      </c>
      <c r="T14" s="127">
        <f t="shared" si="1"/>
        <v>1.0909090909090908E-2</v>
      </c>
      <c r="U14" s="127">
        <f t="shared" si="2"/>
        <v>0.34499999999999997</v>
      </c>
      <c r="V14" s="127">
        <f t="shared" si="3"/>
        <v>0.25090909090909091</v>
      </c>
      <c r="W14" s="127">
        <f t="shared" si="4"/>
        <v>1.4999999999999999E-2</v>
      </c>
      <c r="X14" s="127">
        <f t="shared" si="5"/>
        <v>8.5714285714285719E-3</v>
      </c>
      <c r="Y14" s="127">
        <f t="shared" si="6"/>
        <v>0.03</v>
      </c>
      <c r="Z14" s="127">
        <f t="shared" si="7"/>
        <v>1.7142857142857144E-2</v>
      </c>
    </row>
    <row r="15" spans="2:31" x14ac:dyDescent="0.25">
      <c r="B15" s="3" t="s">
        <v>110</v>
      </c>
      <c r="C15" s="543">
        <v>389.6</v>
      </c>
      <c r="D15" s="3" t="s">
        <v>111</v>
      </c>
      <c r="E15" s="3" t="s">
        <v>112</v>
      </c>
      <c r="F15" s="3" t="s">
        <v>707</v>
      </c>
      <c r="G15" s="3" t="s">
        <v>114</v>
      </c>
      <c r="H15" s="3">
        <v>0.6</v>
      </c>
      <c r="I15" s="3">
        <v>25</v>
      </c>
      <c r="J15" s="3">
        <v>2</v>
      </c>
      <c r="K15" s="3">
        <v>23</v>
      </c>
      <c r="M15" s="126">
        <f>Inputs!$C$14</f>
        <v>40</v>
      </c>
      <c r="N15" s="126">
        <f>Inputs!$C$15</f>
        <v>55</v>
      </c>
      <c r="O15" s="126">
        <f>Inputs!$C$14</f>
        <v>40</v>
      </c>
      <c r="P15" s="126">
        <f>Inputs!$C$16</f>
        <v>70</v>
      </c>
      <c r="S15" s="127">
        <f t="shared" si="0"/>
        <v>1.4999999999999999E-2</v>
      </c>
      <c r="T15" s="127">
        <f t="shared" si="1"/>
        <v>1.0909090909090908E-2</v>
      </c>
      <c r="U15" s="127">
        <f t="shared" si="2"/>
        <v>0.34499999999999997</v>
      </c>
      <c r="V15" s="127">
        <f t="shared" si="3"/>
        <v>0.25090909090909091</v>
      </c>
      <c r="W15" s="127">
        <f t="shared" si="4"/>
        <v>1.4999999999999999E-2</v>
      </c>
      <c r="X15" s="127">
        <f t="shared" si="5"/>
        <v>8.5714285714285719E-3</v>
      </c>
      <c r="Y15" s="127">
        <f t="shared" si="6"/>
        <v>0.03</v>
      </c>
      <c r="Z15" s="127">
        <f t="shared" si="7"/>
        <v>1.7142857142857144E-2</v>
      </c>
    </row>
    <row r="16" spans="2:31" x14ac:dyDescent="0.25">
      <c r="B16" s="3" t="s">
        <v>110</v>
      </c>
      <c r="C16" s="543">
        <v>408.3</v>
      </c>
      <c r="D16" s="3" t="s">
        <v>115</v>
      </c>
      <c r="E16" s="3" t="s">
        <v>112</v>
      </c>
      <c r="F16" s="3" t="s">
        <v>707</v>
      </c>
      <c r="G16" s="3" t="s">
        <v>114</v>
      </c>
      <c r="H16" s="3">
        <v>0.6</v>
      </c>
      <c r="I16" s="3">
        <v>25</v>
      </c>
      <c r="J16" s="3">
        <v>2</v>
      </c>
      <c r="K16" s="3">
        <v>23</v>
      </c>
      <c r="M16" s="126">
        <f>Inputs!$C$14</f>
        <v>40</v>
      </c>
      <c r="N16" s="126">
        <f>Inputs!$C$15</f>
        <v>55</v>
      </c>
      <c r="O16" s="126">
        <f>Inputs!$C$14</f>
        <v>40</v>
      </c>
      <c r="P16" s="126">
        <f>Inputs!$C$16</f>
        <v>70</v>
      </c>
      <c r="S16" s="127">
        <f t="shared" si="0"/>
        <v>1.4999999999999999E-2</v>
      </c>
      <c r="T16" s="127">
        <f t="shared" si="1"/>
        <v>1.0909090909090908E-2</v>
      </c>
      <c r="U16" s="127">
        <f t="shared" si="2"/>
        <v>0.34499999999999997</v>
      </c>
      <c r="V16" s="127">
        <f t="shared" si="3"/>
        <v>0.25090909090909091</v>
      </c>
      <c r="W16" s="127">
        <f t="shared" si="4"/>
        <v>1.4999999999999999E-2</v>
      </c>
      <c r="X16" s="127">
        <f t="shared" si="5"/>
        <v>8.5714285714285719E-3</v>
      </c>
      <c r="Y16" s="127">
        <f t="shared" si="6"/>
        <v>0.03</v>
      </c>
      <c r="Z16" s="127">
        <f t="shared" si="7"/>
        <v>1.7142857142857144E-2</v>
      </c>
    </row>
    <row r="17" spans="2:26" x14ac:dyDescent="0.25">
      <c r="B17" s="3" t="s">
        <v>110</v>
      </c>
      <c r="C17" s="543">
        <v>346.5</v>
      </c>
      <c r="D17" s="3" t="s">
        <v>110</v>
      </c>
      <c r="E17" s="3" t="s">
        <v>116</v>
      </c>
      <c r="F17" s="3" t="s">
        <v>708</v>
      </c>
      <c r="G17" s="3" t="s">
        <v>118</v>
      </c>
      <c r="H17" s="3">
        <v>0.6</v>
      </c>
      <c r="I17" s="3">
        <v>25</v>
      </c>
      <c r="J17" s="3">
        <v>2</v>
      </c>
      <c r="K17" s="3">
        <v>23</v>
      </c>
      <c r="M17" s="126">
        <f>Inputs!$C$14</f>
        <v>40</v>
      </c>
      <c r="N17" s="126">
        <f>Inputs!$C$15</f>
        <v>55</v>
      </c>
      <c r="O17" s="126">
        <f>Inputs!$C$14</f>
        <v>40</v>
      </c>
      <c r="P17" s="126">
        <f>Inputs!$C$16</f>
        <v>70</v>
      </c>
      <c r="S17" s="127">
        <f t="shared" si="0"/>
        <v>1.4999999999999999E-2</v>
      </c>
      <c r="T17" s="127">
        <f t="shared" si="1"/>
        <v>1.0909090909090908E-2</v>
      </c>
      <c r="U17" s="127">
        <f t="shared" si="2"/>
        <v>0.34499999999999997</v>
      </c>
      <c r="V17" s="127">
        <f t="shared" si="3"/>
        <v>0.25090909090909091</v>
      </c>
      <c r="W17" s="127">
        <f t="shared" si="4"/>
        <v>1.4999999999999999E-2</v>
      </c>
      <c r="X17" s="127">
        <f t="shared" si="5"/>
        <v>8.5714285714285719E-3</v>
      </c>
      <c r="Y17" s="127">
        <f t="shared" si="6"/>
        <v>0.03</v>
      </c>
      <c r="Z17" s="127">
        <f t="shared" si="7"/>
        <v>1.7142857142857144E-2</v>
      </c>
    </row>
    <row r="18" spans="2:26" x14ac:dyDescent="0.25">
      <c r="B18" s="3" t="s">
        <v>110</v>
      </c>
      <c r="C18" s="543">
        <v>388.89</v>
      </c>
      <c r="D18" s="3" t="s">
        <v>111</v>
      </c>
      <c r="E18" s="3" t="s">
        <v>116</v>
      </c>
      <c r="F18" s="3" t="s">
        <v>708</v>
      </c>
      <c r="G18" s="3" t="s">
        <v>118</v>
      </c>
      <c r="H18" s="3">
        <v>0.6</v>
      </c>
      <c r="I18" s="3">
        <v>25</v>
      </c>
      <c r="J18" s="3">
        <v>2</v>
      </c>
      <c r="K18" s="3">
        <v>23</v>
      </c>
      <c r="M18" s="126">
        <f>Inputs!$C$14</f>
        <v>40</v>
      </c>
      <c r="N18" s="126">
        <f>Inputs!$C$15</f>
        <v>55</v>
      </c>
      <c r="O18" s="126">
        <f>Inputs!$C$14</f>
        <v>40</v>
      </c>
      <c r="P18" s="126">
        <f>Inputs!$C$16</f>
        <v>70</v>
      </c>
      <c r="S18" s="127">
        <f t="shared" si="0"/>
        <v>1.4999999999999999E-2</v>
      </c>
      <c r="T18" s="127">
        <f t="shared" si="1"/>
        <v>1.0909090909090908E-2</v>
      </c>
      <c r="U18" s="127">
        <f t="shared" si="2"/>
        <v>0.34499999999999997</v>
      </c>
      <c r="V18" s="127">
        <f t="shared" si="3"/>
        <v>0.25090909090909091</v>
      </c>
      <c r="W18" s="127">
        <f t="shared" si="4"/>
        <v>1.4999999999999999E-2</v>
      </c>
      <c r="X18" s="127">
        <f t="shared" si="5"/>
        <v>8.5714285714285719E-3</v>
      </c>
      <c r="Y18" s="127">
        <f t="shared" si="6"/>
        <v>0.03</v>
      </c>
      <c r="Z18" s="127">
        <f t="shared" si="7"/>
        <v>1.7142857142857144E-2</v>
      </c>
    </row>
    <row r="19" spans="2:26" x14ac:dyDescent="0.25">
      <c r="B19" s="412" t="s">
        <v>715</v>
      </c>
      <c r="M19" s="412" t="s">
        <v>178</v>
      </c>
      <c r="S19" s="128"/>
      <c r="T19" s="128"/>
      <c r="U19" s="127">
        <f>SUM(U6:U18)</f>
        <v>12.649999999999959</v>
      </c>
      <c r="V19" s="127">
        <f>SUM(V6:V18)</f>
        <v>7.4687272727272491</v>
      </c>
      <c r="W19" s="127"/>
      <c r="X19" s="127"/>
      <c r="Y19" s="127">
        <f>SUM(Y6:Y18)</f>
        <v>1.0999999999999961</v>
      </c>
      <c r="Z19" s="127">
        <f>SUM(Z6:Z18)</f>
        <v>0.54971428571428371</v>
      </c>
    </row>
    <row r="20" spans="2:26" x14ac:dyDescent="0.25">
      <c r="S20" t="s">
        <v>565</v>
      </c>
    </row>
  </sheetData>
  <mergeCells count="5">
    <mergeCell ref="M4:N4"/>
    <mergeCell ref="O4:P4"/>
    <mergeCell ref="W4:Z4"/>
    <mergeCell ref="I4:K4"/>
    <mergeCell ref="S4:V4"/>
  </mergeCells>
  <pageMargins left="0.7" right="0.7" top="0.75" bottom="0.75" header="0.3" footer="0.3"/>
  <pageSetup orientation="portrait" r:id="rId1"/>
  <ignoredErrors>
    <ignoredError sqref="N8:N18"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B345C-E0F7-41F7-993D-3CD242EBC4F2}">
  <dimension ref="B3:M25"/>
  <sheetViews>
    <sheetView workbookViewId="0">
      <selection activeCell="D6" sqref="D6"/>
    </sheetView>
  </sheetViews>
  <sheetFormatPr defaultRowHeight="15" x14ac:dyDescent="0.25"/>
  <cols>
    <col min="2" max="2" width="11" bestFit="1" customWidth="1"/>
    <col min="3" max="3" width="10.7109375" bestFit="1" customWidth="1"/>
    <col min="4" max="4" width="17.28515625" bestFit="1" customWidth="1"/>
    <col min="5" max="5" width="18.42578125" bestFit="1" customWidth="1"/>
    <col min="6" max="6" width="59" bestFit="1" customWidth="1"/>
    <col min="7" max="7" width="18.7109375" bestFit="1" customWidth="1"/>
    <col min="8" max="8" width="12.85546875" customWidth="1"/>
    <col min="9" max="9" width="14.28515625" customWidth="1"/>
    <col min="10" max="10" width="14.85546875" customWidth="1"/>
  </cols>
  <sheetData>
    <row r="3" spans="2:13" x14ac:dyDescent="0.25">
      <c r="B3" t="s">
        <v>587</v>
      </c>
      <c r="J3" s="415" t="s">
        <v>77</v>
      </c>
      <c r="K3" s="412" t="s">
        <v>71</v>
      </c>
      <c r="L3" s="105"/>
      <c r="M3" s="105"/>
    </row>
    <row r="4" spans="2:13" x14ac:dyDescent="0.25">
      <c r="J4" s="415" t="s">
        <v>584</v>
      </c>
      <c r="K4" s="416" t="s">
        <v>585</v>
      </c>
      <c r="L4" s="105"/>
      <c r="M4" s="105"/>
    </row>
    <row r="5" spans="2:13" x14ac:dyDescent="0.25">
      <c r="B5" s="418" t="s">
        <v>78</v>
      </c>
      <c r="C5" s="418" t="s">
        <v>79</v>
      </c>
      <c r="D5" s="418" t="s">
        <v>80</v>
      </c>
      <c r="E5" s="418" t="s">
        <v>81</v>
      </c>
      <c r="F5" s="418" t="s">
        <v>82</v>
      </c>
      <c r="G5" s="418" t="s">
        <v>83</v>
      </c>
      <c r="H5" s="418" t="s">
        <v>72</v>
      </c>
      <c r="J5" s="105"/>
      <c r="K5" s="105"/>
      <c r="L5" s="105"/>
      <c r="M5" s="105"/>
    </row>
    <row r="6" spans="2:13" x14ac:dyDescent="0.25">
      <c r="B6" s="3" t="s">
        <v>84</v>
      </c>
      <c r="C6" s="3" t="s">
        <v>85</v>
      </c>
      <c r="D6" s="3" t="s">
        <v>86</v>
      </c>
      <c r="E6" s="3" t="s">
        <v>87</v>
      </c>
      <c r="F6" s="3" t="s">
        <v>88</v>
      </c>
      <c r="G6" s="3" t="s">
        <v>89</v>
      </c>
      <c r="H6" s="264">
        <v>350000</v>
      </c>
    </row>
    <row r="7" spans="2:13" x14ac:dyDescent="0.25">
      <c r="B7" s="3" t="s">
        <v>84</v>
      </c>
      <c r="C7" s="3" t="s">
        <v>91</v>
      </c>
      <c r="D7" s="3" t="s">
        <v>92</v>
      </c>
      <c r="E7" s="3" t="s">
        <v>93</v>
      </c>
      <c r="F7" s="3" t="s">
        <v>94</v>
      </c>
      <c r="G7" s="3" t="s">
        <v>95</v>
      </c>
      <c r="H7" s="417">
        <f>645000</f>
        <v>645000</v>
      </c>
    </row>
    <row r="8" spans="2:13" x14ac:dyDescent="0.25">
      <c r="B8" s="3" t="s">
        <v>84</v>
      </c>
      <c r="C8" s="3" t="s">
        <v>96</v>
      </c>
      <c r="D8" s="3" t="s">
        <v>97</v>
      </c>
      <c r="E8" s="3" t="s">
        <v>98</v>
      </c>
      <c r="F8" s="3" t="s">
        <v>99</v>
      </c>
      <c r="G8" s="3" t="s">
        <v>89</v>
      </c>
      <c r="H8" s="264">
        <v>1122000</v>
      </c>
    </row>
    <row r="9" spans="2:13" x14ac:dyDescent="0.25">
      <c r="B9" s="3" t="s">
        <v>84</v>
      </c>
      <c r="C9" s="3" t="s">
        <v>100</v>
      </c>
      <c r="D9" s="3" t="s">
        <v>101</v>
      </c>
      <c r="E9" s="3" t="s">
        <v>98</v>
      </c>
      <c r="F9" s="3" t="s">
        <v>102</v>
      </c>
      <c r="G9" s="3" t="s">
        <v>89</v>
      </c>
      <c r="H9" s="264">
        <v>535000</v>
      </c>
    </row>
    <row r="10" spans="2:13" x14ac:dyDescent="0.25">
      <c r="B10" s="3" t="s">
        <v>84</v>
      </c>
      <c r="C10" s="3">
        <v>485.4</v>
      </c>
      <c r="D10" s="3" t="s">
        <v>103</v>
      </c>
      <c r="E10" s="3" t="s">
        <v>87</v>
      </c>
      <c r="F10" s="3" t="s">
        <v>104</v>
      </c>
      <c r="G10" s="3" t="s">
        <v>89</v>
      </c>
      <c r="H10" s="264">
        <v>185000</v>
      </c>
    </row>
    <row r="11" spans="2:13" x14ac:dyDescent="0.25">
      <c r="B11" s="3" t="s">
        <v>84</v>
      </c>
      <c r="C11" s="3">
        <v>463</v>
      </c>
      <c r="D11" s="3" t="s">
        <v>105</v>
      </c>
      <c r="E11" s="3" t="s">
        <v>87</v>
      </c>
      <c r="F11" s="3" t="s">
        <v>104</v>
      </c>
      <c r="G11" s="3" t="s">
        <v>89</v>
      </c>
      <c r="H11" s="264">
        <v>265000</v>
      </c>
    </row>
    <row r="12" spans="2:13" x14ac:dyDescent="0.25">
      <c r="B12" s="3" t="s">
        <v>84</v>
      </c>
      <c r="C12" s="3" t="s">
        <v>106</v>
      </c>
      <c r="D12" s="3" t="s">
        <v>107</v>
      </c>
      <c r="E12" s="3" t="s">
        <v>87</v>
      </c>
      <c r="F12" s="3" t="s">
        <v>88</v>
      </c>
      <c r="G12" s="3" t="s">
        <v>89</v>
      </c>
      <c r="H12" s="264">
        <v>190000</v>
      </c>
    </row>
    <row r="13" spans="2:13" x14ac:dyDescent="0.25">
      <c r="B13" s="3" t="s">
        <v>84</v>
      </c>
      <c r="C13" s="3">
        <v>435.3</v>
      </c>
      <c r="D13" s="3" t="s">
        <v>108</v>
      </c>
      <c r="E13" s="3" t="s">
        <v>87</v>
      </c>
      <c r="F13" s="3" t="s">
        <v>88</v>
      </c>
      <c r="G13" s="3" t="s">
        <v>89</v>
      </c>
      <c r="H13" s="264">
        <v>210000</v>
      </c>
    </row>
    <row r="14" spans="2:13" x14ac:dyDescent="0.25">
      <c r="B14" s="3" t="s">
        <v>84</v>
      </c>
      <c r="C14" s="3">
        <v>431.1</v>
      </c>
      <c r="D14" s="3" t="s">
        <v>108</v>
      </c>
      <c r="E14" s="3" t="s">
        <v>87</v>
      </c>
      <c r="F14" s="3" t="s">
        <v>109</v>
      </c>
      <c r="G14" s="3" t="s">
        <v>89</v>
      </c>
      <c r="H14" s="264">
        <v>165000</v>
      </c>
    </row>
    <row r="15" spans="2:13" x14ac:dyDescent="0.25">
      <c r="B15" s="3" t="s">
        <v>110</v>
      </c>
      <c r="C15" s="3">
        <v>389.6</v>
      </c>
      <c r="D15" s="3" t="s">
        <v>111</v>
      </c>
      <c r="E15" s="3" t="s">
        <v>112</v>
      </c>
      <c r="F15" s="3" t="s">
        <v>113</v>
      </c>
      <c r="G15" s="3" t="s">
        <v>114</v>
      </c>
      <c r="H15" s="264">
        <v>150000</v>
      </c>
    </row>
    <row r="16" spans="2:13" x14ac:dyDescent="0.25">
      <c r="B16" s="3" t="s">
        <v>110</v>
      </c>
      <c r="C16" s="3">
        <v>408.3</v>
      </c>
      <c r="D16" s="3" t="s">
        <v>115</v>
      </c>
      <c r="E16" s="3" t="s">
        <v>112</v>
      </c>
      <c r="F16" s="3" t="s">
        <v>113</v>
      </c>
      <c r="G16" s="3" t="s">
        <v>114</v>
      </c>
      <c r="H16" s="264">
        <v>150000</v>
      </c>
    </row>
    <row r="17" spans="2:9" x14ac:dyDescent="0.25">
      <c r="B17" s="3" t="s">
        <v>110</v>
      </c>
      <c r="C17" s="3">
        <v>346.5</v>
      </c>
      <c r="D17" s="3" t="s">
        <v>110</v>
      </c>
      <c r="E17" s="3" t="s">
        <v>116</v>
      </c>
      <c r="F17" s="3" t="s">
        <v>117</v>
      </c>
      <c r="G17" s="3" t="s">
        <v>118</v>
      </c>
      <c r="H17" s="264">
        <v>453560</v>
      </c>
    </row>
    <row r="18" spans="2:9" x14ac:dyDescent="0.25">
      <c r="B18" s="3" t="s">
        <v>110</v>
      </c>
      <c r="C18" s="3">
        <v>388.89</v>
      </c>
      <c r="D18" s="3" t="s">
        <v>111</v>
      </c>
      <c r="E18" s="3" t="s">
        <v>116</v>
      </c>
      <c r="F18" s="3" t="s">
        <v>117</v>
      </c>
      <c r="G18" s="3" t="s">
        <v>118</v>
      </c>
      <c r="H18" s="264">
        <v>183816</v>
      </c>
    </row>
    <row r="19" spans="2:9" x14ac:dyDescent="0.25">
      <c r="H19" s="115"/>
    </row>
    <row r="20" spans="2:9" x14ac:dyDescent="0.25">
      <c r="H20" s="115"/>
    </row>
    <row r="21" spans="2:9" x14ac:dyDescent="0.25">
      <c r="G21" s="3"/>
      <c r="H21" s="419" t="s">
        <v>167</v>
      </c>
      <c r="I21" s="419" t="s">
        <v>134</v>
      </c>
    </row>
    <row r="22" spans="2:9" x14ac:dyDescent="0.25">
      <c r="G22" s="3" t="s">
        <v>34</v>
      </c>
      <c r="H22" s="264">
        <f>SUM(H6:H18)</f>
        <v>4604376</v>
      </c>
      <c r="I22" s="43">
        <f>H22/K.Deflator!$C$91*K.Deflator!$C$89</f>
        <v>4288429.0311976383</v>
      </c>
    </row>
    <row r="23" spans="2:9" x14ac:dyDescent="0.25">
      <c r="G23" s="3" t="s">
        <v>35</v>
      </c>
      <c r="H23" s="43">
        <f>H22*0.2</f>
        <v>920875.20000000007</v>
      </c>
      <c r="I23" s="43">
        <f>H23/K.Deflator!$C$91*K.Deflator!$C$89</f>
        <v>857685.80623952765</v>
      </c>
    </row>
    <row r="24" spans="2:9" x14ac:dyDescent="0.25">
      <c r="G24" s="3" t="s">
        <v>166</v>
      </c>
      <c r="H24" s="43">
        <f>5%*H22</f>
        <v>230218.80000000002</v>
      </c>
      <c r="I24" s="43">
        <f>H24/K.Deflator!$C$91*K.Deflator!$C$89</f>
        <v>214421.45155988191</v>
      </c>
    </row>
    <row r="25" spans="2:9" x14ac:dyDescent="0.25">
      <c r="G25" s="3" t="s">
        <v>37</v>
      </c>
      <c r="H25" s="43">
        <f>SUM(H22:H24)</f>
        <v>5755470</v>
      </c>
      <c r="I25" s="43">
        <f>H25/K.Deflator!$C$91*K.Deflator!$C$89</f>
        <v>5360536.2889970476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ECD63-6DFD-47C5-9426-FCB747E31146}">
  <sheetPr>
    <tabColor rgb="FF517755"/>
  </sheetPr>
  <dimension ref="A1:K71"/>
  <sheetViews>
    <sheetView topLeftCell="A18" workbookViewId="0">
      <selection activeCell="D45" sqref="D45"/>
    </sheetView>
  </sheetViews>
  <sheetFormatPr defaultColWidth="0" defaultRowHeight="14.45" customHeight="1" zeroHeight="1" x14ac:dyDescent="0.25"/>
  <cols>
    <col min="1" max="2" width="2.140625" customWidth="1"/>
    <col min="3" max="3" width="44.140625" bestFit="1" customWidth="1"/>
    <col min="4" max="4" width="12" bestFit="1" customWidth="1"/>
    <col min="5" max="5" width="9.140625" customWidth="1"/>
    <col min="6" max="6" width="9.5703125" bestFit="1" customWidth="1"/>
    <col min="7" max="7" width="11.140625" bestFit="1" customWidth="1"/>
    <col min="8" max="8" width="11.28515625" bestFit="1" customWidth="1"/>
    <col min="9" max="9" width="9.140625" customWidth="1"/>
    <col min="10" max="11" width="0" hidden="1" customWidth="1"/>
    <col min="12" max="16384" width="9.140625" hidden="1"/>
  </cols>
  <sheetData>
    <row r="1" spans="1:11" ht="15" x14ac:dyDescent="0.25">
      <c r="A1" s="105"/>
      <c r="B1" s="105"/>
      <c r="C1" s="105"/>
      <c r="D1" s="105"/>
      <c r="E1" s="105"/>
      <c r="F1" s="105"/>
      <c r="G1" s="105"/>
      <c r="H1" s="105"/>
      <c r="I1" s="105"/>
      <c r="J1" s="105"/>
      <c r="K1" s="105"/>
    </row>
    <row r="2" spans="1:11" ht="15" x14ac:dyDescent="0.25">
      <c r="A2" s="105"/>
      <c r="B2" s="296" t="s">
        <v>456</v>
      </c>
      <c r="C2" s="105"/>
      <c r="D2" s="105"/>
      <c r="E2" s="105"/>
      <c r="F2" s="412" t="s">
        <v>77</v>
      </c>
      <c r="G2" s="412" t="s">
        <v>562</v>
      </c>
      <c r="H2" s="105"/>
      <c r="I2" s="105"/>
      <c r="J2" s="105"/>
      <c r="K2" s="105"/>
    </row>
    <row r="3" spans="1:11" ht="15" x14ac:dyDescent="0.25">
      <c r="A3" s="105"/>
      <c r="B3" s="105"/>
      <c r="C3" s="105"/>
      <c r="D3" s="105"/>
      <c r="E3" s="105"/>
      <c r="F3" s="412" t="s">
        <v>584</v>
      </c>
      <c r="G3" s="412" t="s">
        <v>585</v>
      </c>
      <c r="H3" s="105"/>
      <c r="I3" s="105"/>
      <c r="J3" s="105"/>
      <c r="K3" s="105"/>
    </row>
    <row r="4" spans="1:11" ht="15" x14ac:dyDescent="0.25">
      <c r="A4" s="105"/>
      <c r="B4" s="106" t="s">
        <v>457</v>
      </c>
      <c r="C4" s="105"/>
      <c r="D4" s="105"/>
      <c r="E4" s="105"/>
      <c r="F4" s="105"/>
      <c r="G4" s="105"/>
      <c r="H4" s="105"/>
      <c r="I4" s="105"/>
      <c r="J4" s="105"/>
      <c r="K4" s="105"/>
    </row>
    <row r="5" spans="1:11" ht="15" x14ac:dyDescent="0.25">
      <c r="A5" s="105"/>
      <c r="B5" s="105"/>
      <c r="C5" s="105"/>
      <c r="D5" s="105"/>
      <c r="E5" s="105"/>
      <c r="F5" s="105"/>
      <c r="G5" s="105"/>
      <c r="H5" s="105"/>
      <c r="I5" s="105"/>
      <c r="J5" s="105"/>
      <c r="K5" s="105"/>
    </row>
    <row r="6" spans="1:11" ht="15" x14ac:dyDescent="0.25">
      <c r="A6" s="105"/>
      <c r="B6" s="105"/>
      <c r="C6" s="129" t="s">
        <v>203</v>
      </c>
      <c r="D6" s="349">
        <v>1.67</v>
      </c>
      <c r="E6" s="105"/>
      <c r="F6" s="105"/>
      <c r="G6" s="105"/>
      <c r="H6" s="105"/>
      <c r="I6" s="105"/>
      <c r="J6" s="105"/>
      <c r="K6" s="105"/>
    </row>
    <row r="7" spans="1:11" ht="15" x14ac:dyDescent="0.25">
      <c r="A7" s="105"/>
      <c r="B7" s="105"/>
      <c r="C7" s="157" t="s">
        <v>204</v>
      </c>
      <c r="D7" s="350">
        <v>1</v>
      </c>
      <c r="E7" s="105"/>
      <c r="F7" s="105"/>
      <c r="G7" s="105"/>
      <c r="H7" s="105"/>
      <c r="I7" s="105"/>
      <c r="J7" s="105"/>
      <c r="K7" s="105"/>
    </row>
    <row r="8" spans="1:11" ht="15" x14ac:dyDescent="0.25">
      <c r="A8" s="105"/>
      <c r="B8" s="105"/>
      <c r="C8" s="158" t="s">
        <v>205</v>
      </c>
      <c r="D8" s="351">
        <v>2028</v>
      </c>
      <c r="E8" s="105"/>
      <c r="F8" s="105"/>
      <c r="G8" s="105"/>
      <c r="H8" s="105"/>
      <c r="I8" s="105"/>
      <c r="J8" s="105"/>
      <c r="K8" s="105"/>
    </row>
    <row r="9" spans="1:11" ht="15" x14ac:dyDescent="0.25">
      <c r="A9" s="105"/>
      <c r="B9" s="105"/>
      <c r="C9" s="105"/>
      <c r="D9" s="105"/>
      <c r="E9" s="105"/>
      <c r="F9" s="105"/>
      <c r="G9" s="105"/>
      <c r="H9" s="105"/>
      <c r="I9" s="105"/>
      <c r="J9" s="105"/>
      <c r="K9" s="105"/>
    </row>
    <row r="10" spans="1:11" ht="15" x14ac:dyDescent="0.25">
      <c r="A10" s="105"/>
      <c r="B10" s="105"/>
      <c r="C10" s="129"/>
      <c r="D10" s="738" t="s">
        <v>199</v>
      </c>
      <c r="E10" s="738"/>
      <c r="F10" s="738"/>
      <c r="G10" s="738"/>
      <c r="H10" s="738"/>
      <c r="I10" s="105"/>
      <c r="J10" s="105"/>
      <c r="K10" s="105"/>
    </row>
    <row r="11" spans="1:11" ht="15" x14ac:dyDescent="0.25">
      <c r="A11" s="105"/>
      <c r="B11" s="105"/>
      <c r="C11" s="129"/>
      <c r="D11" s="130" t="s">
        <v>193</v>
      </c>
      <c r="E11" s="130" t="s">
        <v>194</v>
      </c>
      <c r="F11" s="130" t="s">
        <v>195</v>
      </c>
      <c r="G11" s="130" t="s">
        <v>196</v>
      </c>
      <c r="H11" s="130" t="s">
        <v>197</v>
      </c>
      <c r="I11" s="105"/>
      <c r="J11" s="105"/>
      <c r="K11" s="105"/>
    </row>
    <row r="12" spans="1:11" ht="15" x14ac:dyDescent="0.25">
      <c r="A12" s="105"/>
      <c r="B12" s="105"/>
      <c r="C12" s="157" t="s">
        <v>200</v>
      </c>
      <c r="D12" s="352">
        <f>1-D13</f>
        <v>0.94</v>
      </c>
      <c r="E12" s="188">
        <f>1-E13</f>
        <v>0.9</v>
      </c>
      <c r="F12" s="188">
        <f>1-F13</f>
        <v>0.96</v>
      </c>
      <c r="G12" s="188">
        <f>1-G13</f>
        <v>0.96</v>
      </c>
      <c r="H12" s="188">
        <f>1-H13</f>
        <v>0.94</v>
      </c>
      <c r="I12" s="105"/>
      <c r="J12" s="105"/>
      <c r="K12" s="105"/>
    </row>
    <row r="13" spans="1:11" ht="15" x14ac:dyDescent="0.25">
      <c r="A13" s="105"/>
      <c r="B13" s="105"/>
      <c r="C13" s="157" t="s">
        <v>201</v>
      </c>
      <c r="D13" s="188">
        <v>0.06</v>
      </c>
      <c r="E13" s="188">
        <v>0.1</v>
      </c>
      <c r="F13" s="188">
        <v>0.04</v>
      </c>
      <c r="G13" s="188">
        <v>0.04</v>
      </c>
      <c r="H13" s="188">
        <v>0.06</v>
      </c>
      <c r="I13" s="105"/>
      <c r="J13" s="105"/>
      <c r="K13" s="105"/>
    </row>
    <row r="14" spans="1:11" ht="15" x14ac:dyDescent="0.25">
      <c r="A14" s="105"/>
      <c r="B14" s="105"/>
      <c r="C14" s="353" t="s">
        <v>202</v>
      </c>
      <c r="D14" s="354">
        <f>$E$14</f>
        <v>1.0422669929199158E-2</v>
      </c>
      <c r="E14" s="354">
        <v>1.0422669929199158E-2</v>
      </c>
      <c r="F14" s="354">
        <f>$E$14</f>
        <v>1.0422669929199158E-2</v>
      </c>
      <c r="G14" s="354">
        <f>$E$14</f>
        <v>1.0422669929199158E-2</v>
      </c>
      <c r="H14" s="354">
        <f>$E$14</f>
        <v>1.0422669929199158E-2</v>
      </c>
      <c r="I14" s="105"/>
      <c r="J14" s="105"/>
      <c r="K14" s="105"/>
    </row>
    <row r="15" spans="1:11" ht="15" x14ac:dyDescent="0.25">
      <c r="A15" s="105"/>
      <c r="B15" s="105"/>
      <c r="C15" s="157" t="s">
        <v>225</v>
      </c>
      <c r="D15" s="189">
        <v>16</v>
      </c>
      <c r="E15" s="189">
        <v>29.15</v>
      </c>
      <c r="F15" s="189">
        <v>4</v>
      </c>
      <c r="G15" s="189">
        <v>4</v>
      </c>
      <c r="H15" s="189">
        <v>9.5</v>
      </c>
      <c r="I15" s="105"/>
      <c r="J15" s="105"/>
      <c r="K15" s="105"/>
    </row>
    <row r="16" spans="1:11" ht="15" x14ac:dyDescent="0.25">
      <c r="A16" s="105"/>
      <c r="B16" s="105"/>
      <c r="C16" s="157" t="s">
        <v>226</v>
      </c>
      <c r="D16" s="188">
        <v>1</v>
      </c>
      <c r="E16" s="188">
        <v>1</v>
      </c>
      <c r="F16" s="188">
        <v>1</v>
      </c>
      <c r="G16" s="188">
        <v>1</v>
      </c>
      <c r="H16" s="188">
        <v>1</v>
      </c>
      <c r="I16" s="105"/>
      <c r="J16" s="105"/>
      <c r="K16" s="105"/>
    </row>
    <row r="17" spans="1:11" ht="15" x14ac:dyDescent="0.25">
      <c r="A17" s="105"/>
      <c r="B17" s="105"/>
      <c r="C17" s="129" t="s">
        <v>227</v>
      </c>
      <c r="D17" s="355">
        <v>0.4</v>
      </c>
      <c r="E17" s="355">
        <v>0.4</v>
      </c>
      <c r="F17" s="355">
        <v>0.4</v>
      </c>
      <c r="G17" s="355">
        <v>0</v>
      </c>
      <c r="H17" s="355">
        <v>0</v>
      </c>
      <c r="I17" s="105"/>
      <c r="J17" s="105"/>
      <c r="K17" s="105"/>
    </row>
    <row r="18" spans="1:11" ht="15" x14ac:dyDescent="0.25">
      <c r="A18" s="105"/>
      <c r="B18" s="105"/>
      <c r="C18" s="157" t="s">
        <v>228</v>
      </c>
      <c r="D18" s="190">
        <v>5.0999999999999996</v>
      </c>
      <c r="E18" s="190">
        <v>5.0999999999999996</v>
      </c>
      <c r="F18" s="190">
        <v>0.3</v>
      </c>
      <c r="G18" s="190">
        <v>0</v>
      </c>
      <c r="H18" s="190">
        <v>0</v>
      </c>
      <c r="I18" s="105"/>
      <c r="J18" s="105"/>
      <c r="K18" s="105"/>
    </row>
    <row r="19" spans="1:11" ht="15" x14ac:dyDescent="0.25">
      <c r="A19" s="105"/>
      <c r="B19" s="105"/>
      <c r="C19" s="158" t="s">
        <v>229</v>
      </c>
      <c r="D19" s="191">
        <f>8/60</f>
        <v>0.13333333333333333</v>
      </c>
      <c r="E19" s="191">
        <f>8/60</f>
        <v>0.13333333333333333</v>
      </c>
      <c r="F19" s="191">
        <f>0.3/(40)</f>
        <v>7.4999999999999997E-3</v>
      </c>
      <c r="G19" s="191">
        <v>0</v>
      </c>
      <c r="H19" s="191">
        <v>0</v>
      </c>
      <c r="I19" s="105"/>
      <c r="J19" s="105"/>
      <c r="K19" s="105"/>
    </row>
    <row r="20" spans="1:11" ht="15" x14ac:dyDescent="0.25">
      <c r="A20" s="105"/>
      <c r="B20" s="105"/>
      <c r="C20" s="105"/>
      <c r="D20" s="105"/>
      <c r="E20" s="105"/>
      <c r="F20" s="105"/>
      <c r="G20" s="105"/>
      <c r="H20" s="105"/>
      <c r="I20" s="105"/>
      <c r="J20" s="105"/>
      <c r="K20" s="105"/>
    </row>
    <row r="21" spans="1:11" ht="15" x14ac:dyDescent="0.25">
      <c r="A21" s="105"/>
      <c r="B21" s="106" t="s">
        <v>458</v>
      </c>
      <c r="C21" s="105"/>
      <c r="D21" s="105"/>
      <c r="E21" s="105"/>
      <c r="F21" s="105"/>
      <c r="G21" s="105"/>
      <c r="H21" s="105"/>
      <c r="I21" s="105"/>
      <c r="J21" s="105"/>
      <c r="K21" s="105"/>
    </row>
    <row r="22" spans="1:11" ht="15" x14ac:dyDescent="0.25">
      <c r="A22" s="105"/>
      <c r="B22" s="105"/>
      <c r="C22" s="105"/>
      <c r="D22" s="105"/>
      <c r="E22" s="105"/>
      <c r="F22" s="105"/>
      <c r="G22" s="105"/>
      <c r="H22" s="105"/>
      <c r="I22" s="105"/>
      <c r="J22" s="105"/>
      <c r="K22" s="105"/>
    </row>
    <row r="23" spans="1:11" ht="15" x14ac:dyDescent="0.25">
      <c r="A23" s="105"/>
      <c r="B23" s="105"/>
      <c r="C23" s="129" t="s">
        <v>459</v>
      </c>
      <c r="D23" s="356">
        <v>5300</v>
      </c>
      <c r="E23" s="105"/>
      <c r="F23" s="105"/>
      <c r="G23" s="105"/>
      <c r="H23" s="105"/>
      <c r="I23" s="105"/>
      <c r="J23" s="105"/>
      <c r="K23" s="105"/>
    </row>
    <row r="24" spans="1:11" ht="15" x14ac:dyDescent="0.25">
      <c r="A24" s="105"/>
      <c r="B24" s="105"/>
      <c r="C24" s="157" t="s">
        <v>460</v>
      </c>
      <c r="D24" s="188">
        <v>0.1</v>
      </c>
      <c r="E24" s="105"/>
      <c r="F24" s="105"/>
      <c r="G24" s="105"/>
      <c r="H24" s="105"/>
      <c r="I24" s="105"/>
      <c r="J24" s="105"/>
      <c r="K24" s="105"/>
    </row>
    <row r="25" spans="1:11" ht="15" x14ac:dyDescent="0.25">
      <c r="A25" s="105"/>
      <c r="B25" s="105"/>
      <c r="C25" s="157" t="s">
        <v>461</v>
      </c>
      <c r="D25" s="189">
        <v>20</v>
      </c>
      <c r="E25" s="105"/>
      <c r="F25" s="105"/>
      <c r="G25" s="105"/>
      <c r="H25" s="105"/>
      <c r="I25" s="105"/>
      <c r="J25" s="105"/>
      <c r="K25" s="105"/>
    </row>
    <row r="26" spans="1:11" ht="15" x14ac:dyDescent="0.25">
      <c r="A26" s="105"/>
      <c r="B26" s="105"/>
      <c r="C26" s="157" t="s">
        <v>462</v>
      </c>
      <c r="D26" s="357">
        <f>((D23/5280)/D25)*60</f>
        <v>3.0113636363636367</v>
      </c>
      <c r="E26" s="105"/>
      <c r="F26" s="105"/>
      <c r="G26" s="105"/>
      <c r="H26" s="105"/>
      <c r="I26" s="105"/>
      <c r="J26" s="105"/>
      <c r="K26" s="105"/>
    </row>
    <row r="27" spans="1:11" ht="15" x14ac:dyDescent="0.25">
      <c r="A27" s="105"/>
      <c r="B27" s="105"/>
      <c r="C27" s="157" t="s">
        <v>463</v>
      </c>
      <c r="D27" s="358">
        <f>D25*(1+$D$24)</f>
        <v>22</v>
      </c>
      <c r="E27" s="105"/>
      <c r="F27" s="105"/>
      <c r="G27" s="105"/>
      <c r="H27" s="105"/>
      <c r="I27" s="105"/>
      <c r="J27" s="105"/>
      <c r="K27" s="105"/>
    </row>
    <row r="28" spans="1:11" ht="15" x14ac:dyDescent="0.25">
      <c r="A28" s="105"/>
      <c r="B28" s="105"/>
      <c r="C28" s="158" t="s">
        <v>464</v>
      </c>
      <c r="D28" s="359">
        <f>((D23/5280)/D27)*60</f>
        <v>2.7376033057851243</v>
      </c>
      <c r="E28" s="105"/>
      <c r="F28" s="105"/>
      <c r="G28" s="105"/>
      <c r="H28" s="105"/>
      <c r="I28" s="105"/>
      <c r="J28" s="105"/>
      <c r="K28" s="105"/>
    </row>
    <row r="29" spans="1:11" ht="15" x14ac:dyDescent="0.25">
      <c r="A29" s="105"/>
      <c r="B29" s="105"/>
      <c r="E29" s="105"/>
      <c r="F29" s="105"/>
      <c r="G29" s="105"/>
      <c r="H29" s="105"/>
      <c r="I29" s="105"/>
      <c r="J29" s="105"/>
      <c r="K29" s="105"/>
    </row>
    <row r="30" spans="1:11" ht="15" x14ac:dyDescent="0.25">
      <c r="A30" s="105"/>
      <c r="B30" s="105"/>
      <c r="D30" s="130" t="s">
        <v>193</v>
      </c>
      <c r="E30" s="130" t="s">
        <v>194</v>
      </c>
      <c r="F30" s="130" t="s">
        <v>195</v>
      </c>
      <c r="G30" s="130" t="s">
        <v>196</v>
      </c>
      <c r="H30" s="130" t="s">
        <v>197</v>
      </c>
      <c r="I30" s="105"/>
      <c r="J30" s="105"/>
      <c r="K30" s="105"/>
    </row>
    <row r="31" spans="1:11" ht="15" x14ac:dyDescent="0.25">
      <c r="A31" s="105"/>
      <c r="B31" s="105"/>
      <c r="C31" s="129" t="s">
        <v>465</v>
      </c>
      <c r="D31" s="356">
        <v>22</v>
      </c>
      <c r="E31" s="356">
        <v>22</v>
      </c>
      <c r="F31" s="356">
        <v>26</v>
      </c>
      <c r="G31" s="356"/>
      <c r="H31" s="356"/>
      <c r="I31" s="105"/>
      <c r="J31" s="105"/>
      <c r="K31" s="105"/>
    </row>
    <row r="32" spans="1:11" ht="15" x14ac:dyDescent="0.25">
      <c r="A32" s="105"/>
      <c r="B32" s="105"/>
      <c r="C32" s="157" t="s">
        <v>466</v>
      </c>
      <c r="D32" s="357">
        <f>(D$31*$D$26)/60</f>
        <v>1.1041666666666667</v>
      </c>
      <c r="E32" s="357">
        <f>(E$31*$D$26)/60</f>
        <v>1.1041666666666667</v>
      </c>
      <c r="F32" s="357">
        <f>(F$31*$D$26)/60</f>
        <v>1.3049242424242427</v>
      </c>
      <c r="G32" s="157"/>
      <c r="H32" s="157"/>
      <c r="I32" s="105"/>
      <c r="J32" s="105"/>
      <c r="K32" s="105"/>
    </row>
    <row r="33" spans="1:11" ht="15" x14ac:dyDescent="0.25">
      <c r="A33" s="105"/>
      <c r="B33" s="105"/>
      <c r="C33" s="158" t="s">
        <v>467</v>
      </c>
      <c r="D33" s="359">
        <f>(D$31*$D$28)/60</f>
        <v>1.0037878787878789</v>
      </c>
      <c r="E33" s="359">
        <f>(E$31*$D$28)/60</f>
        <v>1.0037878787878789</v>
      </c>
      <c r="F33" s="359">
        <f>(F$31*$D$28)/60</f>
        <v>1.1862947658402205</v>
      </c>
      <c r="G33" s="158"/>
      <c r="H33" s="158"/>
      <c r="I33" s="105"/>
      <c r="J33" s="105"/>
      <c r="K33" s="105"/>
    </row>
    <row r="34" spans="1:11" ht="15" x14ac:dyDescent="0.25">
      <c r="A34" s="105"/>
      <c r="B34" s="105"/>
      <c r="C34" s="105"/>
      <c r="D34" s="105"/>
      <c r="E34" s="105"/>
      <c r="F34" s="105"/>
      <c r="G34" s="105"/>
      <c r="H34" s="105"/>
      <c r="I34" s="105"/>
      <c r="J34" s="105"/>
      <c r="K34" s="105"/>
    </row>
    <row r="35" spans="1:11" ht="15" x14ac:dyDescent="0.25">
      <c r="A35" s="105"/>
      <c r="B35" s="105"/>
      <c r="C35" s="129" t="s">
        <v>736</v>
      </c>
      <c r="D35" s="356">
        <v>3.1</v>
      </c>
      <c r="E35" s="105"/>
      <c r="F35" s="105"/>
      <c r="G35" s="105"/>
      <c r="H35" s="105"/>
      <c r="I35" s="105"/>
      <c r="J35" s="105"/>
      <c r="K35" s="105"/>
    </row>
    <row r="36" spans="1:11" ht="15" x14ac:dyDescent="0.25">
      <c r="A36" s="105"/>
      <c r="B36" s="105"/>
      <c r="C36" s="157" t="s">
        <v>460</v>
      </c>
      <c r="D36" s="188">
        <v>0.1</v>
      </c>
      <c r="E36" s="105"/>
      <c r="F36" s="105"/>
      <c r="G36" s="105"/>
      <c r="H36" s="105"/>
      <c r="I36" s="105"/>
      <c r="J36" s="105"/>
      <c r="K36" s="105"/>
    </row>
    <row r="37" spans="1:11" ht="15" x14ac:dyDescent="0.25">
      <c r="A37" s="105"/>
      <c r="B37" s="105"/>
      <c r="C37" s="157" t="s">
        <v>461</v>
      </c>
      <c r="D37" s="189">
        <v>20</v>
      </c>
      <c r="E37" s="105"/>
      <c r="F37" s="105"/>
      <c r="G37" s="105"/>
      <c r="H37" s="105"/>
      <c r="I37" s="105"/>
      <c r="J37" s="105"/>
      <c r="K37" s="105"/>
    </row>
    <row r="38" spans="1:11" ht="15" x14ac:dyDescent="0.25">
      <c r="A38" s="105"/>
      <c r="B38" s="105"/>
      <c r="C38" s="157" t="s">
        <v>462</v>
      </c>
      <c r="D38" s="357">
        <v>9.3000000000000007</v>
      </c>
      <c r="E38" s="105"/>
      <c r="F38" s="105"/>
      <c r="G38" s="105"/>
      <c r="H38" s="105"/>
      <c r="I38" s="105"/>
      <c r="J38" s="105"/>
      <c r="K38" s="105"/>
    </row>
    <row r="39" spans="1:11" ht="15" x14ac:dyDescent="0.25">
      <c r="A39" s="105"/>
      <c r="B39" s="105"/>
      <c r="C39" s="157" t="s">
        <v>463</v>
      </c>
      <c r="D39" s="358">
        <v>22</v>
      </c>
      <c r="E39" s="105"/>
      <c r="F39" s="105"/>
      <c r="G39" s="105"/>
      <c r="H39" s="105"/>
      <c r="I39" s="105"/>
      <c r="J39" s="105"/>
      <c r="K39" s="105"/>
    </row>
    <row r="40" spans="1:11" ht="15" x14ac:dyDescent="0.25">
      <c r="A40" s="105"/>
      <c r="B40" s="105"/>
      <c r="C40" s="158" t="s">
        <v>464</v>
      </c>
      <c r="D40" s="359">
        <v>8.4545454545454533</v>
      </c>
      <c r="E40" s="105"/>
      <c r="F40" s="105"/>
      <c r="G40" s="105"/>
      <c r="H40" s="105"/>
      <c r="I40" s="105"/>
      <c r="J40" s="105"/>
      <c r="K40" s="105"/>
    </row>
    <row r="41" spans="1:11" ht="15" x14ac:dyDescent="0.25">
      <c r="A41" s="105"/>
      <c r="B41" s="105"/>
      <c r="C41" s="105"/>
      <c r="D41" s="105"/>
      <c r="E41" s="105"/>
      <c r="F41" s="105"/>
      <c r="G41" s="105"/>
      <c r="H41" s="105"/>
      <c r="I41" s="105"/>
      <c r="J41" s="105"/>
      <c r="K41" s="105"/>
    </row>
    <row r="42" spans="1:11" ht="15" x14ac:dyDescent="0.25">
      <c r="A42" s="105"/>
      <c r="B42" s="105"/>
      <c r="C42" s="105"/>
      <c r="D42" s="130" t="s">
        <v>193</v>
      </c>
      <c r="E42" s="130" t="s">
        <v>194</v>
      </c>
      <c r="F42" s="130" t="s">
        <v>195</v>
      </c>
      <c r="G42" s="130" t="s">
        <v>196</v>
      </c>
      <c r="H42" s="130" t="s">
        <v>197</v>
      </c>
      <c r="I42" s="105"/>
      <c r="J42" s="105"/>
      <c r="K42" s="105"/>
    </row>
    <row r="43" spans="1:11" ht="15" x14ac:dyDescent="0.25">
      <c r="A43" s="105"/>
      <c r="B43" s="105"/>
      <c r="C43" s="129" t="s">
        <v>737</v>
      </c>
      <c r="D43" s="356">
        <v>2</v>
      </c>
      <c r="E43" s="356">
        <v>2</v>
      </c>
      <c r="F43" s="356">
        <v>2</v>
      </c>
      <c r="G43" s="356"/>
      <c r="H43" s="356"/>
      <c r="I43" s="105"/>
      <c r="J43" s="105"/>
      <c r="K43" s="105"/>
    </row>
    <row r="44" spans="1:11" ht="15" x14ac:dyDescent="0.25">
      <c r="A44" s="105"/>
      <c r="B44" s="105"/>
      <c r="C44" s="157" t="s">
        <v>466</v>
      </c>
      <c r="D44" s="357">
        <f>(D$43*$D$38)/60</f>
        <v>0.31</v>
      </c>
      <c r="E44" s="357">
        <f t="shared" ref="E44:F44" si="0">(E$43*$D$38)/60</f>
        <v>0.31</v>
      </c>
      <c r="F44" s="357">
        <f t="shared" si="0"/>
        <v>0.31</v>
      </c>
      <c r="G44" s="157"/>
      <c r="H44" s="157"/>
      <c r="I44" s="105"/>
      <c r="J44" s="105"/>
      <c r="K44" s="105"/>
    </row>
    <row r="45" spans="1:11" ht="15" x14ac:dyDescent="0.25">
      <c r="A45" s="105"/>
      <c r="B45" s="105"/>
      <c r="C45" s="158" t="s">
        <v>467</v>
      </c>
      <c r="D45" s="359">
        <f>(D$43*$D$40)/60</f>
        <v>0.2818181818181818</v>
      </c>
      <c r="E45" s="359">
        <f t="shared" ref="E45:F45" si="1">(E$43*$D$40)/60</f>
        <v>0.2818181818181818</v>
      </c>
      <c r="F45" s="359">
        <f t="shared" si="1"/>
        <v>0.2818181818181818</v>
      </c>
      <c r="G45" s="158"/>
      <c r="H45" s="158"/>
      <c r="I45" s="105"/>
      <c r="J45" s="105"/>
      <c r="K45" s="105"/>
    </row>
    <row r="46" spans="1:11" ht="15" x14ac:dyDescent="0.25">
      <c r="A46" s="105"/>
      <c r="B46" s="105"/>
      <c r="C46" s="105"/>
      <c r="D46" s="105"/>
      <c r="E46" s="105"/>
      <c r="F46" s="105"/>
      <c r="G46" s="105"/>
      <c r="H46" s="105"/>
      <c r="I46" s="105"/>
      <c r="J46" s="105"/>
      <c r="K46" s="105"/>
    </row>
    <row r="47" spans="1:11" ht="15" x14ac:dyDescent="0.25">
      <c r="A47" s="105"/>
      <c r="B47" s="105"/>
      <c r="C47" s="105"/>
      <c r="D47" s="791">
        <v>2022</v>
      </c>
      <c r="E47" s="791">
        <v>2029</v>
      </c>
      <c r="F47" s="791">
        <v>2040</v>
      </c>
      <c r="G47" s="105"/>
      <c r="H47" s="105"/>
      <c r="I47" s="105"/>
      <c r="J47" s="105"/>
      <c r="K47" s="105"/>
    </row>
    <row r="48" spans="1:11" ht="15" x14ac:dyDescent="0.25">
      <c r="A48" s="105"/>
      <c r="B48" s="105"/>
      <c r="C48" s="353" t="s">
        <v>738</v>
      </c>
      <c r="D48" s="792">
        <v>63051</v>
      </c>
      <c r="E48" s="792">
        <v>114600</v>
      </c>
      <c r="F48" s="793">
        <f>E48*((1.01)^(F47-E47))</f>
        <v>127855.59252784528</v>
      </c>
      <c r="G48" s="105"/>
      <c r="H48" s="105"/>
      <c r="I48" s="105"/>
      <c r="J48" s="105"/>
      <c r="K48" s="105"/>
    </row>
    <row r="49" spans="1:11" ht="15" x14ac:dyDescent="0.25">
      <c r="A49" s="105"/>
      <c r="B49" s="105"/>
      <c r="C49" s="353" t="s">
        <v>739</v>
      </c>
      <c r="D49" s="792"/>
      <c r="E49" s="794">
        <f>(E48/D48)^(1/(E47-D47))-1</f>
        <v>8.9106567583860707E-2</v>
      </c>
      <c r="F49" s="794">
        <f>(F48/E48)^(1/(F47-E47))-1</f>
        <v>1.0000000000000009E-2</v>
      </c>
      <c r="G49" s="105"/>
      <c r="H49" s="105"/>
      <c r="I49" s="105"/>
      <c r="J49" s="105"/>
      <c r="K49" s="105"/>
    </row>
    <row r="50" spans="1:11" ht="15" x14ac:dyDescent="0.25">
      <c r="A50" s="105"/>
      <c r="B50" s="105"/>
      <c r="C50" s="353" t="s">
        <v>740</v>
      </c>
      <c r="D50" s="792">
        <f>364*2</f>
        <v>728</v>
      </c>
      <c r="E50" s="792">
        <f>364*2</f>
        <v>728</v>
      </c>
      <c r="F50" s="792">
        <f>364*2</f>
        <v>728</v>
      </c>
      <c r="G50" s="105"/>
      <c r="H50" s="105"/>
      <c r="I50" s="105"/>
      <c r="J50" s="105"/>
      <c r="K50" s="105"/>
    </row>
    <row r="51" spans="1:11" ht="15" x14ac:dyDescent="0.25">
      <c r="A51" s="105"/>
      <c r="B51" s="105"/>
      <c r="C51" s="353" t="s">
        <v>741</v>
      </c>
      <c r="D51" s="795">
        <f>182/237</f>
        <v>0.76793248945147674</v>
      </c>
      <c r="E51" s="795">
        <f>182/237</f>
        <v>0.76793248945147674</v>
      </c>
      <c r="F51" s="795">
        <f>182/237</f>
        <v>0.76793248945147674</v>
      </c>
      <c r="G51" s="105"/>
      <c r="H51" s="105"/>
      <c r="I51" s="105"/>
      <c r="J51" s="105"/>
      <c r="K51" s="105"/>
    </row>
    <row r="52" spans="1:11" ht="15" x14ac:dyDescent="0.25">
      <c r="A52" s="105"/>
      <c r="B52" s="105"/>
      <c r="C52" s="353" t="s">
        <v>742</v>
      </c>
      <c r="D52" s="793">
        <f>(D48*D51)/D50</f>
        <v>66.509493670886073</v>
      </c>
      <c r="E52" s="793">
        <f>(E48*E51)/E50</f>
        <v>120.88607594936708</v>
      </c>
      <c r="F52" s="793">
        <f>(F48*F51)/F50</f>
        <v>134.86876848928824</v>
      </c>
      <c r="G52" s="105"/>
      <c r="H52" s="105"/>
      <c r="I52" s="105"/>
      <c r="J52" s="105"/>
      <c r="K52" s="105"/>
    </row>
    <row r="53" spans="1:11" ht="15" x14ac:dyDescent="0.25">
      <c r="A53" s="105"/>
      <c r="B53" s="105"/>
      <c r="C53" s="353" t="s">
        <v>743</v>
      </c>
      <c r="D53" s="796">
        <f>(D52*D50*D44)</f>
        <v>15009.862531645569</v>
      </c>
      <c r="E53" s="796">
        <f t="shared" ref="E53:F53" si="2">(E52*E50*E44)</f>
        <v>27281.569620253162</v>
      </c>
      <c r="F53" s="796">
        <f t="shared" si="2"/>
        <v>30437.18367266257</v>
      </c>
      <c r="G53" s="105"/>
      <c r="H53" s="105"/>
      <c r="I53" s="105"/>
      <c r="J53" s="105"/>
      <c r="K53" s="105"/>
    </row>
    <row r="54" spans="1:11" ht="15" x14ac:dyDescent="0.25">
      <c r="A54" s="105"/>
      <c r="B54" s="105"/>
      <c r="C54" s="353" t="s">
        <v>744</v>
      </c>
      <c r="D54" s="796">
        <f>(D52*D50*D45)</f>
        <v>13645.329574223244</v>
      </c>
      <c r="E54" s="796">
        <f t="shared" ref="E54:F54" si="3">(E52*E50*E45)</f>
        <v>24801.426927502871</v>
      </c>
      <c r="F54" s="796">
        <f t="shared" si="3"/>
        <v>27670.166975147789</v>
      </c>
      <c r="G54" s="105"/>
      <c r="H54" s="105"/>
      <c r="I54" s="105"/>
      <c r="J54" s="105"/>
      <c r="K54" s="105"/>
    </row>
    <row r="55" spans="1:11" ht="15" x14ac:dyDescent="0.25">
      <c r="A55" s="105"/>
      <c r="B55" s="105"/>
      <c r="C55" s="105"/>
      <c r="D55" s="105"/>
      <c r="E55" s="105"/>
      <c r="F55" s="105"/>
      <c r="G55" s="105"/>
      <c r="H55" s="105"/>
      <c r="I55" s="105"/>
      <c r="J55" s="105"/>
      <c r="K55" s="105"/>
    </row>
    <row r="56" spans="1:11" ht="15" x14ac:dyDescent="0.25">
      <c r="A56" s="105"/>
      <c r="B56" s="106" t="s">
        <v>468</v>
      </c>
      <c r="C56" s="105"/>
      <c r="D56" s="105"/>
      <c r="E56" s="105"/>
      <c r="F56" s="105"/>
      <c r="G56" s="105"/>
      <c r="H56" s="105"/>
      <c r="I56" s="105"/>
      <c r="J56" s="105"/>
      <c r="K56" s="105"/>
    </row>
    <row r="57" spans="1:11" ht="15" x14ac:dyDescent="0.25">
      <c r="A57" s="105"/>
      <c r="B57" s="105"/>
      <c r="C57" s="105"/>
      <c r="D57" s="105"/>
      <c r="E57" s="105"/>
      <c r="F57" s="105"/>
      <c r="G57" s="105"/>
      <c r="H57" s="105"/>
      <c r="I57" s="105"/>
      <c r="J57" s="105"/>
      <c r="K57" s="105"/>
    </row>
    <row r="58" spans="1:11" ht="15" x14ac:dyDescent="0.25">
      <c r="A58" s="105"/>
      <c r="B58" s="105"/>
      <c r="C58" s="360" t="s">
        <v>469</v>
      </c>
      <c r="D58" s="356">
        <v>30</v>
      </c>
      <c r="E58" s="105"/>
      <c r="F58" s="498"/>
      <c r="G58" s="105"/>
      <c r="H58" s="105"/>
      <c r="I58" s="105"/>
      <c r="J58" s="105"/>
      <c r="K58" s="105"/>
    </row>
    <row r="59" spans="1:11" ht="15" x14ac:dyDescent="0.25">
      <c r="A59" s="105"/>
      <c r="B59" s="105"/>
      <c r="C59" s="160" t="s">
        <v>470</v>
      </c>
      <c r="D59" s="361">
        <f>Inputs!C57</f>
        <v>1.03</v>
      </c>
      <c r="E59" s="105"/>
      <c r="F59" s="105"/>
      <c r="G59" s="105"/>
      <c r="H59" s="105"/>
      <c r="I59" s="105"/>
      <c r="J59" s="105"/>
      <c r="K59" s="105"/>
    </row>
    <row r="60" spans="1:11" ht="15" x14ac:dyDescent="0.25">
      <c r="A60" s="105"/>
      <c r="B60" s="105"/>
      <c r="C60" s="160" t="s">
        <v>471</v>
      </c>
      <c r="D60" s="362">
        <f>Inputs!C55</f>
        <v>273</v>
      </c>
      <c r="E60" s="105"/>
      <c r="F60" s="105"/>
      <c r="G60" s="105"/>
      <c r="H60" s="105"/>
      <c r="I60" s="105"/>
      <c r="J60" s="105"/>
      <c r="K60" s="105"/>
    </row>
    <row r="61" spans="1:11" ht="15" x14ac:dyDescent="0.25">
      <c r="A61" s="105"/>
      <c r="B61" s="105"/>
      <c r="C61" s="160" t="s">
        <v>472</v>
      </c>
      <c r="D61" s="362">
        <f>Inputs!C89</f>
        <v>749</v>
      </c>
      <c r="E61" s="105"/>
      <c r="F61" s="105"/>
      <c r="G61" s="105"/>
      <c r="H61" s="105"/>
      <c r="I61" s="105"/>
      <c r="J61" s="105"/>
      <c r="K61" s="105"/>
    </row>
    <row r="62" spans="1:11" ht="15" x14ac:dyDescent="0.25">
      <c r="A62" s="105"/>
      <c r="B62" s="105"/>
      <c r="C62" s="160" t="s">
        <v>473</v>
      </c>
      <c r="D62" s="362">
        <f>Inputs!C90</f>
        <v>28</v>
      </c>
      <c r="E62" s="105"/>
      <c r="F62" s="105"/>
      <c r="G62" s="105"/>
      <c r="H62" s="105"/>
      <c r="I62" s="105"/>
      <c r="J62" s="105"/>
      <c r="K62" s="105"/>
    </row>
    <row r="63" spans="1:11" ht="15" x14ac:dyDescent="0.25">
      <c r="A63" s="105"/>
      <c r="B63" s="105"/>
      <c r="C63" s="160" t="s">
        <v>474</v>
      </c>
      <c r="D63" s="362">
        <f>Inputs!C87</f>
        <v>727</v>
      </c>
      <c r="E63" s="105"/>
      <c r="F63" s="105"/>
      <c r="G63" s="105"/>
      <c r="H63" s="105"/>
      <c r="I63" s="105"/>
      <c r="J63" s="105"/>
      <c r="K63" s="105"/>
    </row>
    <row r="64" spans="1:11" ht="15" x14ac:dyDescent="0.25">
      <c r="A64" s="105"/>
      <c r="B64" s="105"/>
      <c r="C64" s="160" t="s">
        <v>475</v>
      </c>
      <c r="D64" s="362">
        <f>Inputs!C85</f>
        <v>2202</v>
      </c>
      <c r="E64" s="105"/>
      <c r="F64" s="105"/>
      <c r="G64" s="105"/>
      <c r="H64" s="105"/>
      <c r="I64" s="105"/>
      <c r="J64" s="105"/>
      <c r="K64" s="105"/>
    </row>
    <row r="65" spans="1:9" ht="15" x14ac:dyDescent="0.25">
      <c r="A65" s="105"/>
      <c r="B65" s="105"/>
      <c r="C65" s="363" t="s">
        <v>476</v>
      </c>
      <c r="D65" s="364">
        <f>Inputs!C86</f>
        <v>280</v>
      </c>
      <c r="E65" s="105"/>
      <c r="F65" s="105"/>
      <c r="G65" s="105"/>
      <c r="H65" s="105"/>
      <c r="I65" s="105"/>
    </row>
    <row r="66" spans="1:9" ht="15" x14ac:dyDescent="0.25">
      <c r="A66" s="105"/>
      <c r="B66" s="105"/>
      <c r="C66" s="105"/>
      <c r="D66" s="105"/>
      <c r="E66" s="105"/>
      <c r="F66" s="105"/>
      <c r="G66" s="105"/>
      <c r="H66" s="105"/>
      <c r="I66" s="105"/>
    </row>
    <row r="67" spans="1:9" ht="15" x14ac:dyDescent="0.25">
      <c r="A67" s="105"/>
      <c r="B67" s="105"/>
      <c r="C67" s="360" t="s">
        <v>745</v>
      </c>
      <c r="D67" s="797">
        <v>799</v>
      </c>
      <c r="E67" s="105"/>
      <c r="F67" s="105"/>
      <c r="G67" s="105"/>
      <c r="H67" s="105"/>
    </row>
    <row r="68" spans="1:9" ht="15" x14ac:dyDescent="0.25">
      <c r="A68" s="105"/>
      <c r="B68" s="105"/>
      <c r="C68" s="160" t="s">
        <v>746</v>
      </c>
      <c r="D68" s="362">
        <v>2202</v>
      </c>
      <c r="E68" s="105"/>
      <c r="F68" s="105"/>
      <c r="G68" s="105"/>
      <c r="H68" s="105"/>
    </row>
    <row r="69" spans="1:9" ht="15" x14ac:dyDescent="0.25">
      <c r="A69" s="105"/>
      <c r="B69" s="105"/>
      <c r="C69" s="363" t="s">
        <v>747</v>
      </c>
      <c r="D69" s="364">
        <v>280</v>
      </c>
      <c r="E69" s="105"/>
      <c r="F69" s="105"/>
      <c r="G69" s="105"/>
      <c r="H69" s="105"/>
    </row>
    <row r="70" spans="1:9" ht="14.45" customHeight="1" x14ac:dyDescent="0.25"/>
    <row r="71" spans="1:9" ht="14.45" customHeight="1" x14ac:dyDescent="0.25"/>
  </sheetData>
  <mergeCells count="1">
    <mergeCell ref="D10:H10"/>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F8FBE-A107-48B6-BF9B-87C16A8FCD1F}">
  <sheetPr>
    <tabColor rgb="FF517755"/>
  </sheetPr>
  <dimension ref="A1:XFD86"/>
  <sheetViews>
    <sheetView zoomScale="78" zoomScaleNormal="78" workbookViewId="0">
      <pane xSplit="4" ySplit="10" topLeftCell="FV43" activePane="bottomRight" state="frozen"/>
      <selection pane="topRight" activeCell="H1" sqref="H1"/>
      <selection pane="bottomLeft" activeCell="A5" sqref="A5"/>
      <selection pane="bottomRight" activeCell="FX60" sqref="FX60"/>
    </sheetView>
  </sheetViews>
  <sheetFormatPr defaultColWidth="0" defaultRowHeight="15" zeroHeight="1" x14ac:dyDescent="0.25"/>
  <cols>
    <col min="1" max="1" width="1.85546875" customWidth="1"/>
    <col min="2" max="2" width="2" customWidth="1"/>
    <col min="3" max="3" width="2.28515625" customWidth="1"/>
    <col min="4" max="4" width="8.42578125" bestFit="1" customWidth="1"/>
    <col min="5" max="5" width="15.7109375" customWidth="1"/>
    <col min="6" max="6" width="13.7109375" customWidth="1"/>
    <col min="7" max="7" width="14.7109375" customWidth="1"/>
    <col min="8" max="8" width="15.7109375" customWidth="1"/>
    <col min="9" max="9" width="16" customWidth="1"/>
    <col min="10" max="10" width="15.7109375" customWidth="1"/>
    <col min="11" max="11" width="13.7109375" customWidth="1"/>
    <col min="12" max="12" width="14.7109375" customWidth="1"/>
    <col min="13" max="13" width="15.7109375" customWidth="1"/>
    <col min="14" max="14" width="16" customWidth="1"/>
    <col min="15" max="15" width="15.7109375" customWidth="1"/>
    <col min="16" max="16" width="13.7109375" customWidth="1"/>
    <col min="17" max="17" width="14.7109375" customWidth="1"/>
    <col min="18" max="18" width="15.7109375" customWidth="1"/>
    <col min="19" max="19" width="16" customWidth="1"/>
    <col min="20" max="20" width="15.7109375" customWidth="1"/>
    <col min="21" max="21" width="13.7109375" customWidth="1"/>
    <col min="22" max="22" width="14.7109375" customWidth="1"/>
    <col min="23" max="23" width="15.7109375" customWidth="1"/>
    <col min="24" max="24" width="16" customWidth="1"/>
    <col min="25" max="25" width="15.7109375" customWidth="1"/>
    <col min="26" max="26" width="13.7109375" customWidth="1"/>
    <col min="27" max="27" width="14.7109375" customWidth="1"/>
    <col min="28" max="28" width="15.7109375" customWidth="1"/>
    <col min="29" max="29" width="16" customWidth="1"/>
    <col min="30" max="30" width="15.7109375" customWidth="1"/>
    <col min="31" max="31" width="13.7109375" customWidth="1"/>
    <col min="32" max="32" width="14.7109375" customWidth="1"/>
    <col min="33" max="33" width="15.7109375" customWidth="1"/>
    <col min="34" max="34" width="16" customWidth="1"/>
    <col min="35" max="35" width="11.85546875" customWidth="1"/>
    <col min="36" max="36" width="15.7109375" customWidth="1"/>
    <col min="37" max="37" width="13.7109375" customWidth="1"/>
    <col min="38" max="38" width="14.7109375" customWidth="1"/>
    <col min="39" max="39" width="15.7109375" customWidth="1"/>
    <col min="40" max="40" width="16" customWidth="1"/>
    <col min="41" max="41" width="15.7109375" customWidth="1"/>
    <col min="42" max="42" width="13.7109375" customWidth="1"/>
    <col min="43" max="43" width="14.7109375" customWidth="1"/>
    <col min="44" max="44" width="15.7109375" customWidth="1"/>
    <col min="45" max="45" width="16" customWidth="1"/>
    <col min="46" max="46" width="15.7109375" customWidth="1"/>
    <col min="47" max="47" width="13.7109375" customWidth="1"/>
    <col min="48" max="48" width="14.7109375" customWidth="1"/>
    <col min="49" max="49" width="15.7109375" customWidth="1"/>
    <col min="50" max="50" width="16" customWidth="1"/>
    <col min="51" max="51" width="15.7109375" customWidth="1"/>
    <col min="52" max="52" width="13.7109375" customWidth="1"/>
    <col min="53" max="53" width="14.7109375" customWidth="1"/>
    <col min="54" max="54" width="15.7109375" customWidth="1"/>
    <col min="55" max="55" width="16" customWidth="1"/>
    <col min="56" max="56" width="15.7109375" customWidth="1"/>
    <col min="57" max="57" width="13.7109375" customWidth="1"/>
    <col min="58" max="58" width="14.7109375" customWidth="1"/>
    <col min="59" max="59" width="15.7109375" customWidth="1"/>
    <col min="60" max="60" width="16" customWidth="1"/>
    <col min="61" max="61" width="15.7109375" customWidth="1"/>
    <col min="62" max="62" width="13.7109375" customWidth="1"/>
    <col min="63" max="63" width="14.7109375" customWidth="1"/>
    <col min="64" max="64" width="15.7109375" customWidth="1"/>
    <col min="65" max="65" width="16" customWidth="1"/>
    <col min="66" max="66" width="15.7109375" bestFit="1" customWidth="1"/>
    <col min="67" max="67" width="13.7109375" bestFit="1" customWidth="1"/>
    <col min="68" max="68" width="14.7109375" bestFit="1" customWidth="1"/>
    <col min="69" max="69" width="15.7109375" bestFit="1" customWidth="1"/>
    <col min="70" max="70" width="16" bestFit="1" customWidth="1"/>
    <col min="71" max="71" width="15.7109375" bestFit="1" customWidth="1"/>
    <col min="72" max="72" width="13.7109375" bestFit="1" customWidth="1"/>
    <col min="73" max="73" width="14.7109375" bestFit="1" customWidth="1"/>
    <col min="74" max="74" width="15.7109375" bestFit="1" customWidth="1"/>
    <col min="75" max="75" width="16" bestFit="1" customWidth="1"/>
    <col min="76" max="77" width="16" customWidth="1"/>
    <col min="78" max="78" width="9.140625" customWidth="1"/>
    <col min="79" max="79" width="15.7109375" customWidth="1"/>
    <col min="80" max="80" width="13.7109375" customWidth="1"/>
    <col min="81" max="81" width="14.7109375" customWidth="1"/>
    <col min="82" max="82" width="15.7109375" customWidth="1"/>
    <col min="83" max="83" width="16" customWidth="1"/>
    <col min="84" max="84" width="15.7109375" customWidth="1"/>
    <col min="85" max="85" width="13.7109375" customWidth="1"/>
    <col min="86" max="86" width="14.7109375" customWidth="1"/>
    <col min="87" max="87" width="15.7109375" customWidth="1"/>
    <col min="88" max="88" width="16" customWidth="1"/>
    <col min="89" max="89" width="15.7109375" customWidth="1"/>
    <col min="90" max="90" width="13.7109375" customWidth="1"/>
    <col min="91" max="91" width="14.7109375" customWidth="1"/>
    <col min="92" max="92" width="15.7109375" customWidth="1"/>
    <col min="93" max="93" width="16" customWidth="1"/>
    <col min="94" max="94" width="15.7109375" customWidth="1"/>
    <col min="95" max="95" width="13.7109375" customWidth="1"/>
    <col min="96" max="96" width="19.5703125" customWidth="1"/>
    <col min="97" max="97" width="17.42578125" customWidth="1"/>
    <col min="98" max="98" width="17.28515625" customWidth="1"/>
    <col min="99" max="99" width="17" customWidth="1"/>
    <col min="100" max="101" width="16.7109375" customWidth="1"/>
    <col min="102" max="102" width="15" customWidth="1"/>
    <col min="103" max="103" width="16.42578125" customWidth="1"/>
    <col min="104" max="104" width="16.140625" customWidth="1"/>
    <col min="105" max="105" width="16" customWidth="1"/>
    <col min="106" max="106" width="16.85546875" customWidth="1"/>
    <col min="107" max="107" width="16" customWidth="1"/>
    <col min="108" max="108" width="16.28515625" customWidth="1"/>
    <col min="109" max="109" width="15.7109375" bestFit="1" customWidth="1"/>
    <col min="110" max="110" width="13.7109375" bestFit="1" customWidth="1"/>
    <col min="111" max="111" width="14.7109375" bestFit="1" customWidth="1"/>
    <col min="112" max="112" width="15.7109375" bestFit="1" customWidth="1"/>
    <col min="113" max="113" width="16" bestFit="1" customWidth="1"/>
    <col min="114" max="114" width="15.7109375" bestFit="1" customWidth="1"/>
    <col min="115" max="115" width="13.7109375" bestFit="1" customWidth="1"/>
    <col min="116" max="116" width="14.7109375" bestFit="1" customWidth="1"/>
    <col min="117" max="117" width="15.7109375" bestFit="1" customWidth="1"/>
    <col min="118" max="118" width="16" bestFit="1" customWidth="1"/>
    <col min="119" max="120" width="16" customWidth="1"/>
    <col min="121" max="121" width="9.140625" customWidth="1"/>
    <col min="122" max="122" width="15.7109375" bestFit="1" customWidth="1"/>
    <col min="123" max="123" width="13.7109375" customWidth="1"/>
    <col min="124" max="124" width="14.7109375" customWidth="1"/>
    <col min="125" max="125" width="15.7109375" customWidth="1"/>
    <col min="126" max="126" width="16" customWidth="1"/>
    <col min="127" max="127" width="15.7109375" customWidth="1"/>
    <col min="128" max="128" width="13.7109375" customWidth="1"/>
    <col min="129" max="129" width="14.7109375" customWidth="1"/>
    <col min="130" max="130" width="15.7109375" customWidth="1"/>
    <col min="131" max="131" width="16" customWidth="1"/>
    <col min="132" max="132" width="15.7109375" customWidth="1"/>
    <col min="133" max="133" width="13.7109375" customWidth="1"/>
    <col min="134" max="134" width="14.7109375" customWidth="1"/>
    <col min="135" max="135" width="15.7109375" customWidth="1"/>
    <col min="136" max="136" width="16" customWidth="1"/>
    <col min="137" max="137" width="15.7109375" customWidth="1"/>
    <col min="138" max="138" width="13.7109375" customWidth="1"/>
    <col min="139" max="139" width="14.7109375" customWidth="1"/>
    <col min="140" max="140" width="15.7109375" customWidth="1"/>
    <col min="141" max="141" width="16" customWidth="1"/>
    <col min="142" max="142" width="15.7109375" customWidth="1"/>
    <col min="143" max="143" width="13.7109375" customWidth="1"/>
    <col min="144" max="144" width="14.7109375" customWidth="1"/>
    <col min="145" max="145" width="15.7109375" customWidth="1"/>
    <col min="146" max="146" width="16" customWidth="1"/>
    <col min="147" max="147" width="15.7109375" customWidth="1"/>
    <col min="148" max="148" width="13.7109375" customWidth="1"/>
    <col min="149" max="149" width="14.7109375" customWidth="1"/>
    <col min="150" max="150" width="15.7109375" customWidth="1"/>
    <col min="151" max="151" width="16" customWidth="1"/>
    <col min="152" max="152" width="15.7109375" bestFit="1" customWidth="1"/>
    <col min="153" max="153" width="13.7109375" bestFit="1" customWidth="1"/>
    <col min="154" max="154" width="14.7109375" bestFit="1" customWidth="1"/>
    <col min="155" max="155" width="15.7109375" bestFit="1" customWidth="1"/>
    <col min="156" max="156" width="16" bestFit="1" customWidth="1"/>
    <col min="157" max="157" width="15.7109375" bestFit="1" customWidth="1"/>
    <col min="158" max="158" width="13.7109375" bestFit="1" customWidth="1"/>
    <col min="159" max="159" width="14.7109375" customWidth="1"/>
    <col min="160" max="160" width="15.7109375" bestFit="1" customWidth="1"/>
    <col min="161" max="161" width="16" bestFit="1" customWidth="1"/>
    <col min="162" max="163" width="16" customWidth="1"/>
    <col min="164" max="164" width="9.140625" customWidth="1"/>
    <col min="165" max="165" width="29.28515625" bestFit="1" customWidth="1"/>
    <col min="166" max="166" width="24.85546875" bestFit="1" customWidth="1"/>
    <col min="167" max="167" width="24.5703125" bestFit="1" customWidth="1"/>
    <col min="168" max="168" width="31" bestFit="1" customWidth="1"/>
    <col min="169" max="169" width="36.28515625" bestFit="1" customWidth="1"/>
    <col min="170" max="170" width="30.28515625" bestFit="1" customWidth="1"/>
    <col min="171" max="171" width="9.140625" customWidth="1"/>
    <col min="172" max="172" width="29.28515625" bestFit="1" customWidth="1"/>
    <col min="173" max="173" width="24.85546875" bestFit="1" customWidth="1"/>
    <col min="174" max="174" width="24.5703125" bestFit="1" customWidth="1"/>
    <col min="175" max="175" width="31" bestFit="1" customWidth="1"/>
    <col min="176" max="176" width="36.28515625" bestFit="1" customWidth="1"/>
    <col min="177" max="177" width="30.28515625" bestFit="1" customWidth="1"/>
    <col min="178" max="178" width="9.140625" customWidth="1"/>
    <col min="179" max="179" width="29.28515625" bestFit="1" customWidth="1"/>
    <col min="180" max="180" width="24.85546875" bestFit="1" customWidth="1"/>
    <col min="181" max="181" width="24.5703125" bestFit="1" customWidth="1"/>
    <col min="182" max="182" width="31" bestFit="1" customWidth="1"/>
    <col min="183" max="183" width="36.28515625" bestFit="1" customWidth="1"/>
    <col min="184" max="184" width="30.28515625" bestFit="1" customWidth="1"/>
    <col min="185" max="185" width="9.140625" customWidth="1"/>
    <col min="186" max="186" width="32.85546875" bestFit="1" customWidth="1"/>
    <col min="187" max="187" width="28.7109375" bestFit="1" customWidth="1"/>
    <col min="188" max="188" width="24.5703125" bestFit="1" customWidth="1"/>
    <col min="189" max="16383" width="9.140625" hidden="1"/>
    <col min="16384" max="16384" width="14.28515625" hidden="1" customWidth="1"/>
  </cols>
  <sheetData>
    <row r="1" spans="1:188" x14ac:dyDescent="0.25">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c r="AK1" s="105"/>
      <c r="AL1" s="105"/>
      <c r="AM1" s="105"/>
      <c r="AN1" s="105"/>
      <c r="AO1" s="105"/>
      <c r="AP1" s="105"/>
      <c r="AQ1" s="105"/>
      <c r="AR1" s="105"/>
      <c r="AS1" s="105"/>
      <c r="AT1" s="105"/>
      <c r="AU1" s="105"/>
      <c r="AV1" s="105"/>
      <c r="AW1" s="105"/>
      <c r="AX1" s="105"/>
      <c r="AY1" s="105"/>
      <c r="AZ1" s="105"/>
      <c r="BA1" s="105"/>
      <c r="BB1" s="105"/>
      <c r="BC1" s="105"/>
      <c r="BD1" s="105"/>
      <c r="BE1" s="105"/>
      <c r="BF1" s="105"/>
      <c r="BG1" s="105"/>
      <c r="BH1" s="105"/>
      <c r="BI1" s="105"/>
      <c r="BJ1" s="105"/>
      <c r="BK1" s="105"/>
      <c r="BL1" s="105"/>
      <c r="BM1" s="105"/>
      <c r="BN1" s="105"/>
      <c r="BO1" s="105"/>
      <c r="BP1" s="105"/>
      <c r="BQ1" s="105"/>
      <c r="BR1" s="105"/>
      <c r="BS1" s="105"/>
      <c r="BT1" s="105"/>
      <c r="BU1" s="105"/>
      <c r="BV1" s="105"/>
      <c r="BW1" s="105"/>
      <c r="BX1" s="105"/>
      <c r="BY1" s="105"/>
      <c r="BZ1" s="105"/>
      <c r="CA1" s="105"/>
      <c r="CB1" s="105"/>
      <c r="CC1" s="105"/>
      <c r="CD1" s="105"/>
      <c r="CE1" s="105"/>
      <c r="CF1" s="105"/>
      <c r="CG1" s="105"/>
      <c r="CH1" s="105"/>
      <c r="CI1" s="105"/>
      <c r="CJ1" s="105"/>
      <c r="CK1" s="105"/>
      <c r="CL1" s="105"/>
      <c r="CM1" s="105"/>
      <c r="CN1" s="105"/>
      <c r="CO1" s="105"/>
      <c r="CP1" s="105"/>
      <c r="CQ1" s="105"/>
      <c r="CR1" s="105"/>
      <c r="CS1" s="105"/>
      <c r="CT1" s="105"/>
      <c r="CU1" s="105"/>
      <c r="CV1" s="105"/>
      <c r="CW1" s="105"/>
      <c r="CX1" s="105"/>
      <c r="CY1" s="105"/>
      <c r="CZ1" s="105"/>
      <c r="DA1" s="105"/>
      <c r="DB1" s="105"/>
      <c r="DC1" s="105"/>
      <c r="DD1" s="105"/>
      <c r="DE1" s="105"/>
      <c r="DF1" s="105"/>
      <c r="DG1" s="105"/>
      <c r="DH1" s="105"/>
      <c r="DI1" s="105"/>
      <c r="DJ1" s="105"/>
      <c r="DK1" s="105"/>
      <c r="DL1" s="105"/>
      <c r="DM1" s="105"/>
      <c r="DN1" s="105"/>
      <c r="DO1" s="347"/>
      <c r="DP1" s="347"/>
      <c r="DQ1" s="105"/>
      <c r="DR1" s="105"/>
      <c r="DS1" s="105"/>
      <c r="DT1" s="105"/>
      <c r="DU1" s="105"/>
      <c r="DV1" s="105"/>
      <c r="DW1" s="105"/>
      <c r="DX1" s="105"/>
      <c r="DY1" s="105"/>
      <c r="DZ1" s="105"/>
      <c r="EA1" s="105"/>
      <c r="EB1" s="105"/>
      <c r="EC1" s="105"/>
      <c r="ED1" s="105"/>
      <c r="EE1" s="105"/>
      <c r="EF1" s="105"/>
      <c r="EG1" s="105"/>
      <c r="EH1" s="105"/>
      <c r="EI1" s="105"/>
      <c r="EJ1" s="105"/>
      <c r="EK1" s="105"/>
      <c r="EL1" s="105"/>
      <c r="EM1" s="105"/>
      <c r="EN1" s="105"/>
      <c r="EO1" s="105"/>
      <c r="EP1" s="105"/>
      <c r="EQ1" s="105"/>
      <c r="ER1" s="105"/>
      <c r="ES1" s="105"/>
      <c r="ET1" s="105"/>
      <c r="EU1" s="105"/>
      <c r="EV1" s="105"/>
      <c r="EW1" s="105"/>
      <c r="EX1" s="105"/>
      <c r="EY1" s="105"/>
      <c r="EZ1" s="105"/>
      <c r="FA1" s="105"/>
      <c r="FB1" s="105"/>
      <c r="FC1" s="105"/>
      <c r="FD1" s="105"/>
      <c r="FE1" s="105"/>
      <c r="FF1" s="105"/>
      <c r="FG1" s="105"/>
      <c r="FH1" s="105"/>
      <c r="FI1" s="105"/>
      <c r="FJ1" s="105"/>
      <c r="FK1" s="105"/>
      <c r="FL1" s="105"/>
      <c r="FM1" s="105"/>
      <c r="FN1" s="105"/>
      <c r="FO1" s="105"/>
      <c r="FP1" s="105"/>
      <c r="FQ1" s="105"/>
      <c r="FR1" s="105"/>
      <c r="FS1" s="105"/>
      <c r="FT1" s="105"/>
      <c r="FU1" s="105"/>
      <c r="FV1" s="105"/>
      <c r="FW1" s="105"/>
      <c r="FX1" s="105"/>
      <c r="FY1" s="105"/>
      <c r="FZ1" s="105"/>
      <c r="GA1" s="105"/>
      <c r="GB1" s="105"/>
      <c r="GC1" s="105"/>
      <c r="GD1" s="105"/>
      <c r="GE1" s="105"/>
      <c r="GF1" s="105"/>
    </row>
    <row r="2" spans="1:188" x14ac:dyDescent="0.25">
      <c r="A2" s="105"/>
      <c r="B2" s="106" t="s">
        <v>182</v>
      </c>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412" t="s">
        <v>77</v>
      </c>
      <c r="AM2" s="412" t="s">
        <v>562</v>
      </c>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347"/>
      <c r="BY2" s="347"/>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05"/>
      <c r="DK2" s="105"/>
      <c r="DL2" s="105"/>
      <c r="DM2" s="105"/>
      <c r="DN2" s="105"/>
      <c r="DO2" s="347"/>
      <c r="DP2" s="347"/>
      <c r="DQ2" s="105"/>
      <c r="DR2" s="105"/>
      <c r="DS2" s="105"/>
      <c r="DT2" s="105"/>
      <c r="DU2" s="105"/>
      <c r="DV2" s="105"/>
      <c r="DW2" s="105"/>
      <c r="DX2" s="105"/>
      <c r="DY2" s="105"/>
      <c r="DZ2" s="105"/>
      <c r="EA2" s="105"/>
      <c r="EB2" s="105"/>
      <c r="EC2" s="105"/>
      <c r="ED2" s="105"/>
      <c r="EE2" s="105"/>
      <c r="EF2" s="105"/>
      <c r="EG2" s="105"/>
      <c r="EH2" s="105"/>
      <c r="EI2" s="105"/>
      <c r="EJ2" s="105"/>
      <c r="EK2" s="105"/>
      <c r="EL2" s="105"/>
      <c r="EM2" s="105"/>
      <c r="EN2" s="105"/>
      <c r="EO2" s="105"/>
      <c r="EP2" s="105"/>
      <c r="EQ2" s="105"/>
      <c r="ER2" s="105"/>
      <c r="ES2" s="105"/>
      <c r="ET2" s="105"/>
      <c r="EU2" s="105"/>
      <c r="EV2" s="105"/>
      <c r="EW2" s="105"/>
      <c r="EX2" s="105"/>
      <c r="EY2" s="105"/>
      <c r="EZ2" s="105"/>
      <c r="FA2" s="105"/>
      <c r="FB2" s="105"/>
      <c r="FC2" s="105"/>
      <c r="FD2" s="105"/>
      <c r="FE2" s="105"/>
      <c r="FF2" s="105"/>
      <c r="FG2" s="105"/>
      <c r="FH2" s="105"/>
      <c r="FI2" s="105"/>
      <c r="FJ2" s="105"/>
      <c r="FK2" s="105"/>
      <c r="FL2" s="105"/>
      <c r="FM2" s="105"/>
      <c r="FN2" s="105"/>
      <c r="FO2" s="105"/>
      <c r="FP2" s="105"/>
      <c r="FQ2" s="105"/>
      <c r="FR2" s="105"/>
      <c r="FS2" s="105"/>
      <c r="FT2" s="105"/>
      <c r="FU2" s="105"/>
      <c r="FV2" s="105"/>
      <c r="FW2" s="105"/>
      <c r="FX2" s="105"/>
      <c r="FY2" s="105"/>
      <c r="FZ2" s="105"/>
      <c r="GA2" s="105"/>
      <c r="GB2" s="105"/>
      <c r="GC2" s="105"/>
      <c r="GD2" s="105"/>
      <c r="GE2" s="105"/>
      <c r="GF2" s="105"/>
    </row>
    <row r="3" spans="1:188" x14ac:dyDescent="0.25">
      <c r="A3" s="105"/>
      <c r="B3" s="105" t="s">
        <v>192</v>
      </c>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c r="AH3" s="105"/>
      <c r="AI3" s="105"/>
      <c r="AJ3" s="105"/>
      <c r="AK3" s="105"/>
      <c r="AL3" s="412" t="s">
        <v>584</v>
      </c>
      <c r="AM3" s="412" t="s">
        <v>585</v>
      </c>
      <c r="AN3" s="105"/>
      <c r="AO3" s="105"/>
      <c r="AP3" s="105"/>
      <c r="AQ3" s="105"/>
      <c r="AR3" s="105"/>
      <c r="AS3" s="105"/>
      <c r="AT3" s="105"/>
      <c r="AU3" s="105"/>
      <c r="AV3" s="105"/>
      <c r="AW3" s="105"/>
      <c r="AX3" s="105"/>
      <c r="AY3" s="105"/>
      <c r="AZ3" s="105"/>
      <c r="BA3" s="105"/>
      <c r="BB3" s="105"/>
      <c r="BC3" s="105"/>
      <c r="BD3" s="105"/>
      <c r="BE3" s="105"/>
      <c r="BF3" s="105"/>
      <c r="BG3" s="105"/>
      <c r="BH3" s="105"/>
      <c r="BI3" s="105"/>
      <c r="BJ3" s="105"/>
      <c r="BK3" s="105"/>
      <c r="BL3" s="105"/>
      <c r="BM3" s="105"/>
      <c r="BN3" s="105"/>
      <c r="BO3" s="105"/>
      <c r="BP3" s="105"/>
      <c r="BQ3" s="105"/>
      <c r="BR3" s="105"/>
      <c r="BS3" s="105"/>
      <c r="BT3" s="105"/>
      <c r="BU3" s="105"/>
      <c r="BV3" s="105"/>
      <c r="BW3" s="105"/>
      <c r="BX3" s="347"/>
      <c r="BY3" s="347"/>
      <c r="BZ3" s="105"/>
      <c r="CA3" s="105"/>
      <c r="CB3" s="105"/>
      <c r="CC3" s="105"/>
      <c r="CD3" s="105"/>
      <c r="CE3" s="105"/>
      <c r="CF3" s="105"/>
      <c r="CG3" s="105"/>
      <c r="CH3" s="105"/>
      <c r="CI3" s="105"/>
      <c r="CJ3" s="105"/>
      <c r="CK3" s="105"/>
      <c r="CL3" s="105"/>
      <c r="CM3" s="105"/>
      <c r="CN3" s="105"/>
      <c r="CO3" s="105"/>
      <c r="CP3" s="105"/>
      <c r="CQ3" s="105"/>
      <c r="CR3" s="105"/>
      <c r="CS3" s="105"/>
      <c r="CT3" s="105"/>
      <c r="CU3" s="105"/>
      <c r="CV3" s="105"/>
      <c r="CW3" s="105"/>
      <c r="CX3" s="105"/>
      <c r="CY3" s="105"/>
      <c r="CZ3" s="105"/>
      <c r="DA3" s="105"/>
      <c r="DB3" s="105"/>
      <c r="DC3" s="105"/>
      <c r="DD3" s="105"/>
      <c r="DE3" s="105"/>
      <c r="DF3" s="105"/>
      <c r="DG3" s="105"/>
      <c r="DH3" s="105"/>
      <c r="DI3" s="105"/>
      <c r="DJ3" s="105"/>
      <c r="DK3" s="105"/>
      <c r="DL3" s="105"/>
      <c r="DM3" s="105"/>
      <c r="DN3" s="105"/>
      <c r="DO3" s="347"/>
      <c r="DP3" s="347"/>
      <c r="DQ3" s="105"/>
      <c r="DR3" s="105"/>
      <c r="DS3" s="105"/>
      <c r="DT3" s="105"/>
      <c r="DU3" s="105"/>
      <c r="DV3" s="105"/>
      <c r="DW3" s="105"/>
      <c r="DX3" s="105"/>
      <c r="DY3" s="105"/>
      <c r="DZ3" s="105"/>
      <c r="EA3" s="105"/>
      <c r="EB3" s="105"/>
      <c r="EC3" s="105"/>
      <c r="ED3" s="105"/>
      <c r="EE3" s="105"/>
      <c r="EF3" s="105"/>
      <c r="EG3" s="105"/>
      <c r="EH3" s="105"/>
      <c r="EI3" s="105"/>
      <c r="EJ3" s="105"/>
      <c r="EK3" s="105"/>
      <c r="EL3" s="105"/>
      <c r="EM3" s="105"/>
      <c r="EN3" s="105"/>
      <c r="EO3" s="105"/>
      <c r="EP3" s="105"/>
      <c r="EQ3" s="105"/>
      <c r="ER3" s="105"/>
      <c r="ES3" s="105"/>
      <c r="ET3" s="105"/>
      <c r="EU3" s="105"/>
      <c r="EV3" s="105"/>
      <c r="EW3" s="105"/>
      <c r="EX3" s="105"/>
      <c r="EY3" s="105"/>
      <c r="EZ3" s="105"/>
      <c r="FA3" s="105"/>
      <c r="FB3" s="105"/>
      <c r="FC3" s="105"/>
      <c r="FD3" s="105"/>
      <c r="FE3" s="105"/>
      <c r="FF3" s="105"/>
      <c r="FG3" s="105"/>
      <c r="FH3" s="105"/>
      <c r="FI3" s="105"/>
      <c r="FJ3" s="105"/>
      <c r="FK3" s="105"/>
      <c r="FL3" s="105"/>
      <c r="FM3" s="105"/>
      <c r="FN3" s="105"/>
      <c r="FO3" s="105"/>
      <c r="FP3" s="105"/>
      <c r="FQ3" s="105"/>
      <c r="FR3" s="105"/>
      <c r="FS3" s="105"/>
      <c r="FT3" s="105"/>
      <c r="FU3" s="105"/>
      <c r="FV3" s="105"/>
      <c r="FW3" s="105"/>
      <c r="FX3" s="105"/>
      <c r="FY3" s="105"/>
      <c r="FZ3" s="105"/>
      <c r="GA3" s="105"/>
      <c r="GB3" s="105"/>
      <c r="GC3" s="105"/>
      <c r="GD3" s="105"/>
      <c r="GE3" s="105"/>
      <c r="GF3" s="105"/>
    </row>
    <row r="4" spans="1:188" x14ac:dyDescent="0.25">
      <c r="A4" s="105"/>
      <c r="B4" s="105" t="s">
        <v>198</v>
      </c>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c r="BC4" s="105"/>
      <c r="BD4" s="105"/>
      <c r="BE4" s="105"/>
      <c r="BF4" s="105"/>
      <c r="BG4" s="105"/>
      <c r="BH4" s="105"/>
      <c r="BI4" s="105"/>
      <c r="BJ4" s="105"/>
      <c r="BK4" s="105"/>
      <c r="BL4" s="105"/>
      <c r="BM4" s="105"/>
      <c r="BN4" s="105"/>
      <c r="BO4" s="105"/>
      <c r="BP4" s="105"/>
      <c r="BQ4" s="105"/>
      <c r="BR4" s="105"/>
      <c r="BS4" s="105"/>
      <c r="BT4" s="105"/>
      <c r="BU4" s="105"/>
      <c r="BV4" s="105"/>
      <c r="BW4" s="105"/>
      <c r="BX4" s="347"/>
      <c r="BY4" s="347"/>
      <c r="BZ4" s="105"/>
      <c r="CA4" s="105"/>
      <c r="CB4" s="105"/>
      <c r="CC4" s="105"/>
      <c r="CD4" s="105"/>
      <c r="CE4" s="105"/>
      <c r="CF4" s="105"/>
      <c r="CG4" s="105"/>
      <c r="CH4" s="105"/>
      <c r="CI4" s="105"/>
      <c r="CJ4" s="105"/>
      <c r="CK4" s="105"/>
      <c r="CL4" s="105"/>
      <c r="CM4" s="105"/>
      <c r="CN4" s="105"/>
      <c r="CO4" s="105"/>
      <c r="CP4" s="105"/>
      <c r="CQ4" s="105"/>
      <c r="CR4" s="105"/>
      <c r="CS4" s="105"/>
      <c r="CT4" s="105"/>
      <c r="CU4" s="105"/>
      <c r="CV4" s="105"/>
      <c r="CW4" s="105"/>
      <c r="CX4" s="105"/>
      <c r="CY4" s="105"/>
      <c r="CZ4" s="105"/>
      <c r="DA4" s="105"/>
      <c r="DB4" s="105"/>
      <c r="DC4" s="105"/>
      <c r="DD4" s="105"/>
      <c r="DE4" s="105"/>
      <c r="DF4" s="105"/>
      <c r="DG4" s="105"/>
      <c r="DH4" s="105"/>
      <c r="DI4" s="105"/>
      <c r="DJ4" s="105"/>
      <c r="DK4" s="105"/>
      <c r="DL4" s="105"/>
      <c r="DM4" s="105"/>
      <c r="DN4" s="105"/>
      <c r="DO4" s="347"/>
      <c r="DP4" s="347"/>
      <c r="DQ4" s="105"/>
      <c r="DR4" s="105"/>
      <c r="DS4" s="105"/>
      <c r="DT4" s="105"/>
      <c r="DU4" s="105"/>
      <c r="DV4" s="105"/>
      <c r="DW4" s="105"/>
      <c r="DX4" s="105"/>
      <c r="DY4" s="105"/>
      <c r="DZ4" s="105"/>
      <c r="EA4" s="105"/>
      <c r="EB4" s="105"/>
      <c r="EC4" s="105"/>
      <c r="ED4" s="105"/>
      <c r="EE4" s="105"/>
      <c r="EF4" s="105"/>
      <c r="EG4" s="105"/>
      <c r="EH4" s="105"/>
      <c r="EI4" s="105"/>
      <c r="EJ4" s="105"/>
      <c r="EK4" s="105"/>
      <c r="EL4" s="105"/>
      <c r="EM4" s="105"/>
      <c r="EN4" s="105"/>
      <c r="EO4" s="105"/>
      <c r="EP4" s="105"/>
      <c r="EQ4" s="105"/>
      <c r="ER4" s="105"/>
      <c r="ES4" s="105"/>
      <c r="ET4" s="105"/>
      <c r="EU4" s="105"/>
      <c r="EV4" s="105"/>
      <c r="EW4" s="105"/>
      <c r="EX4" s="105"/>
      <c r="EY4" s="105"/>
      <c r="EZ4" s="105"/>
      <c r="FA4" s="105"/>
      <c r="FB4" s="105"/>
      <c r="FC4" s="105"/>
      <c r="FD4" s="105"/>
      <c r="FE4" s="105"/>
      <c r="FF4" s="105"/>
      <c r="FG4" s="105"/>
      <c r="FH4" s="105"/>
      <c r="FI4" s="105"/>
      <c r="FJ4" s="105"/>
      <c r="FK4" s="105"/>
      <c r="FL4" s="105"/>
      <c r="FM4" s="105"/>
      <c r="FN4" s="105"/>
      <c r="FO4" s="105"/>
      <c r="FP4" s="105"/>
      <c r="FQ4" s="105"/>
      <c r="FR4" s="105"/>
      <c r="FS4" s="105"/>
      <c r="FT4" s="105"/>
      <c r="FU4" s="105"/>
      <c r="FV4" s="105"/>
      <c r="FW4" s="105"/>
      <c r="FX4" s="105"/>
      <c r="FY4" s="105"/>
      <c r="FZ4" s="105"/>
      <c r="GA4" s="105"/>
      <c r="GB4" s="105"/>
      <c r="GC4" s="105"/>
      <c r="GD4" s="105"/>
      <c r="GE4" s="105"/>
      <c r="GF4" s="105"/>
    </row>
    <row r="5" spans="1:188" x14ac:dyDescent="0.25">
      <c r="A5" s="105"/>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5"/>
      <c r="BE5" s="105"/>
      <c r="BF5" s="105"/>
      <c r="BG5" s="105"/>
      <c r="BH5" s="105"/>
      <c r="BI5" s="105"/>
      <c r="BJ5" s="105"/>
      <c r="BK5" s="105"/>
      <c r="BL5" s="105"/>
      <c r="BM5" s="105"/>
      <c r="BN5" s="105"/>
      <c r="BO5" s="105"/>
      <c r="BP5" s="105"/>
      <c r="BQ5" s="105"/>
      <c r="BR5" s="105"/>
      <c r="BS5" s="105"/>
      <c r="BT5" s="105"/>
      <c r="BU5" s="105"/>
      <c r="BV5" s="105"/>
      <c r="BW5" s="105"/>
      <c r="BX5" s="347"/>
      <c r="BY5" s="347"/>
      <c r="BZ5" s="105"/>
      <c r="CA5" s="105"/>
      <c r="CB5" s="105"/>
      <c r="CC5" s="105"/>
      <c r="CD5" s="105"/>
      <c r="CE5" s="105"/>
      <c r="CF5" s="105"/>
      <c r="CG5" s="105"/>
      <c r="CH5" s="105"/>
      <c r="CI5" s="105"/>
      <c r="CJ5" s="105"/>
      <c r="CK5" s="105"/>
      <c r="CL5" s="105"/>
      <c r="CM5" s="105"/>
      <c r="CN5" s="105"/>
      <c r="CO5" s="105"/>
      <c r="CP5" s="105"/>
      <c r="CQ5" s="105"/>
      <c r="CR5" s="105"/>
      <c r="CS5" s="105"/>
      <c r="CT5" s="105"/>
      <c r="CU5" s="105"/>
      <c r="CV5" s="105"/>
      <c r="CW5" s="105"/>
      <c r="CX5" s="105"/>
      <c r="CY5" s="105"/>
      <c r="CZ5" s="105"/>
      <c r="DA5" s="105"/>
      <c r="DB5" s="105"/>
      <c r="DC5" s="105"/>
      <c r="DD5" s="105"/>
      <c r="DE5" s="105"/>
      <c r="DF5" s="105"/>
      <c r="DG5" s="105"/>
      <c r="DH5" s="105"/>
      <c r="DI5" s="105"/>
      <c r="DJ5" s="105"/>
      <c r="DK5" s="105"/>
      <c r="DL5" s="105"/>
      <c r="DM5" s="105"/>
      <c r="DN5" s="105"/>
      <c r="DO5" s="347"/>
      <c r="DP5" s="347"/>
      <c r="DQ5" s="105"/>
      <c r="DR5" s="105"/>
      <c r="DS5" s="105"/>
      <c r="DT5" s="105"/>
      <c r="DU5" s="105"/>
      <c r="DV5" s="105"/>
      <c r="DW5" s="105"/>
      <c r="DX5" s="105"/>
      <c r="DY5" s="105"/>
      <c r="DZ5" s="105"/>
      <c r="EA5" s="105"/>
      <c r="EB5" s="105"/>
      <c r="EC5" s="105"/>
      <c r="ED5" s="105"/>
      <c r="EE5" s="105"/>
      <c r="EF5" s="105"/>
      <c r="EG5" s="105"/>
      <c r="EH5" s="105"/>
      <c r="EI5" s="105"/>
      <c r="EJ5" s="105"/>
      <c r="EK5" s="105"/>
      <c r="EL5" s="105"/>
      <c r="EM5" s="105"/>
      <c r="EN5" s="105"/>
      <c r="EO5" s="105"/>
      <c r="EP5" s="105"/>
      <c r="EQ5" s="105"/>
      <c r="ER5" s="105"/>
      <c r="ES5" s="105"/>
      <c r="ET5" s="105"/>
      <c r="EU5" s="105"/>
      <c r="EV5" s="105"/>
      <c r="EW5" s="105"/>
      <c r="EX5" s="105"/>
      <c r="EY5" s="105"/>
      <c r="EZ5" s="105"/>
      <c r="FA5" s="105"/>
      <c r="FB5" s="105"/>
      <c r="FC5" s="105"/>
      <c r="FD5" s="105"/>
      <c r="FE5" s="105"/>
      <c r="FF5" s="105"/>
      <c r="FG5" s="105"/>
      <c r="FH5" s="105"/>
      <c r="FI5" s="105"/>
      <c r="FJ5" s="105"/>
      <c r="FK5" s="105"/>
      <c r="FL5" s="105"/>
      <c r="FM5" s="105"/>
      <c r="FN5" s="105"/>
      <c r="FO5" s="105"/>
      <c r="FP5" s="105"/>
      <c r="FQ5" s="105"/>
      <c r="FR5" s="105"/>
      <c r="FS5" s="105"/>
      <c r="FT5" s="105"/>
      <c r="FU5" s="105"/>
      <c r="FV5" s="105"/>
      <c r="FW5" s="105"/>
      <c r="FX5" s="105"/>
      <c r="FY5" s="105"/>
      <c r="FZ5" s="105"/>
      <c r="GA5" s="105"/>
      <c r="GB5" s="105"/>
      <c r="GC5" s="105"/>
      <c r="GD5" s="105"/>
      <c r="GE5" s="105"/>
      <c r="GF5" s="105"/>
    </row>
    <row r="6" spans="1:188" x14ac:dyDescent="0.25">
      <c r="A6" s="105"/>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c r="AE6" s="105"/>
      <c r="AF6" s="105"/>
      <c r="AG6" s="105"/>
      <c r="AH6" s="105"/>
      <c r="AI6" s="105"/>
      <c r="AJ6" s="105"/>
      <c r="AK6" s="105"/>
      <c r="AL6" s="105"/>
      <c r="AM6" s="105"/>
      <c r="AN6" s="105"/>
      <c r="AO6" s="105"/>
      <c r="AP6" s="105"/>
      <c r="AQ6" s="105"/>
      <c r="AR6" s="105"/>
      <c r="AS6" s="105"/>
      <c r="AT6" s="105"/>
      <c r="AU6" s="105"/>
      <c r="AV6" s="105"/>
      <c r="AW6" s="105"/>
      <c r="AX6" s="105"/>
      <c r="AY6" s="105"/>
      <c r="AZ6" s="105"/>
      <c r="BA6" s="105"/>
      <c r="BB6" s="105"/>
      <c r="BC6" s="105"/>
      <c r="BD6" s="105"/>
      <c r="BE6" s="105"/>
      <c r="BF6" s="105"/>
      <c r="BG6" s="105"/>
      <c r="BH6" s="105"/>
      <c r="BI6" s="105"/>
      <c r="BJ6" s="105"/>
      <c r="BK6" s="105"/>
      <c r="BL6" s="105"/>
      <c r="BM6" s="105"/>
      <c r="BN6" s="105"/>
      <c r="BO6" s="105"/>
      <c r="BP6" s="105"/>
      <c r="BQ6" s="105"/>
      <c r="BR6" s="105"/>
      <c r="BS6" s="105"/>
      <c r="BT6" s="105"/>
      <c r="BU6" s="105"/>
      <c r="BV6" s="105"/>
      <c r="BW6" s="105"/>
      <c r="BX6" s="347"/>
      <c r="BY6" s="347"/>
      <c r="BZ6" s="105"/>
      <c r="CA6" s="105"/>
      <c r="CB6" s="105"/>
      <c r="CC6" s="105"/>
      <c r="CD6" s="105"/>
      <c r="CE6" s="105"/>
      <c r="CF6" s="105"/>
      <c r="CG6" s="105"/>
      <c r="CH6" s="105"/>
      <c r="CI6" s="105"/>
      <c r="CJ6" s="105"/>
      <c r="CK6" s="105"/>
      <c r="CL6" s="105"/>
      <c r="CM6" s="105"/>
      <c r="CN6" s="105"/>
      <c r="CO6" s="105"/>
      <c r="CP6" s="105"/>
      <c r="CQ6" s="105"/>
      <c r="CR6" s="105"/>
      <c r="CS6" s="105"/>
      <c r="CT6" s="105"/>
      <c r="CU6" s="105"/>
      <c r="CV6" s="105"/>
      <c r="CW6" s="105"/>
      <c r="CX6" s="105"/>
      <c r="CY6" s="105"/>
      <c r="CZ6" s="105"/>
      <c r="DA6" s="105"/>
      <c r="DB6" s="105"/>
      <c r="DC6" s="105"/>
      <c r="DD6" s="105"/>
      <c r="DE6" s="105"/>
      <c r="DF6" s="105"/>
      <c r="DG6" s="105"/>
      <c r="DH6" s="105"/>
      <c r="DI6" s="105"/>
      <c r="DJ6" s="105"/>
      <c r="DK6" s="105"/>
      <c r="DL6" s="105"/>
      <c r="DM6" s="105"/>
      <c r="DN6" s="105"/>
      <c r="DO6" s="347"/>
      <c r="DP6" s="347"/>
      <c r="DQ6" s="105"/>
      <c r="DR6" s="105"/>
      <c r="DS6" s="105"/>
      <c r="DT6" s="105"/>
      <c r="DU6" s="105"/>
      <c r="DV6" s="105"/>
      <c r="DW6" s="105"/>
      <c r="DX6" s="105"/>
      <c r="DY6" s="105"/>
      <c r="DZ6" s="105"/>
      <c r="EA6" s="105"/>
      <c r="EB6" s="105"/>
      <c r="EC6" s="105"/>
      <c r="ED6" s="105"/>
      <c r="EE6" s="105"/>
      <c r="EF6" s="105"/>
      <c r="EG6" s="105"/>
      <c r="EH6" s="105"/>
      <c r="EI6" s="105"/>
      <c r="EJ6" s="105"/>
      <c r="EK6" s="105"/>
      <c r="EL6" s="105"/>
      <c r="EM6" s="105"/>
      <c r="EN6" s="105"/>
      <c r="EO6" s="105"/>
      <c r="EP6" s="105"/>
      <c r="EQ6" s="105"/>
      <c r="ER6" s="105"/>
      <c r="ES6" s="105"/>
      <c r="ET6" s="105"/>
      <c r="EU6" s="105"/>
      <c r="EV6" s="105"/>
      <c r="EW6" s="105"/>
      <c r="EX6" s="105"/>
      <c r="EY6" s="105"/>
      <c r="EZ6" s="105"/>
      <c r="FA6" s="105"/>
      <c r="FB6" s="105"/>
      <c r="FC6" s="105"/>
      <c r="FD6" s="105"/>
      <c r="FE6" s="105"/>
      <c r="FF6" s="105"/>
      <c r="FG6" s="105"/>
      <c r="FH6" s="105"/>
      <c r="FI6" s="105"/>
      <c r="FJ6" s="105"/>
      <c r="FK6" s="105"/>
      <c r="FL6" s="105"/>
      <c r="FM6" s="105"/>
      <c r="FN6" s="105"/>
      <c r="FO6" s="105"/>
      <c r="FP6" s="105"/>
      <c r="FQ6" s="105"/>
      <c r="FR6" s="105"/>
      <c r="FS6" s="105"/>
      <c r="FT6" s="105"/>
      <c r="FU6" s="105"/>
      <c r="FV6" s="105"/>
      <c r="FW6" s="105"/>
      <c r="FX6" s="105"/>
      <c r="FY6" s="105"/>
      <c r="FZ6" s="105"/>
      <c r="GA6" s="105"/>
      <c r="GB6" s="105"/>
      <c r="GC6" s="105"/>
      <c r="GD6" s="105"/>
      <c r="GE6" s="105"/>
      <c r="GF6" s="105"/>
    </row>
    <row r="7" spans="1:188" ht="15.75" thickBot="1" x14ac:dyDescent="0.3">
      <c r="A7" s="105"/>
      <c r="B7" s="105"/>
      <c r="C7" s="105"/>
      <c r="D7" s="749" t="s">
        <v>443</v>
      </c>
      <c r="E7" s="750"/>
      <c r="F7" s="750"/>
      <c r="G7" s="750"/>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1"/>
      <c r="AI7" s="105"/>
      <c r="AJ7" s="749" t="s">
        <v>444</v>
      </c>
      <c r="AK7" s="750"/>
      <c r="AL7" s="750"/>
      <c r="AM7" s="750"/>
      <c r="AN7" s="750"/>
      <c r="AO7" s="750"/>
      <c r="AP7" s="750"/>
      <c r="AQ7" s="750"/>
      <c r="AR7" s="750"/>
      <c r="AS7" s="750"/>
      <c r="AT7" s="750"/>
      <c r="AU7" s="750"/>
      <c r="AV7" s="750"/>
      <c r="AW7" s="750"/>
      <c r="AX7" s="750"/>
      <c r="AY7" s="750"/>
      <c r="AZ7" s="750"/>
      <c r="BA7" s="750"/>
      <c r="BB7" s="750"/>
      <c r="BC7" s="750"/>
      <c r="BD7" s="750"/>
      <c r="BE7" s="750"/>
      <c r="BF7" s="750"/>
      <c r="BG7" s="750"/>
      <c r="BH7" s="750"/>
      <c r="BI7" s="750"/>
      <c r="BJ7" s="750"/>
      <c r="BK7" s="750"/>
      <c r="BL7" s="750"/>
      <c r="BM7" s="750"/>
      <c r="BN7" s="750"/>
      <c r="BO7" s="750"/>
      <c r="BP7" s="750"/>
      <c r="BQ7" s="750"/>
      <c r="BR7" s="750"/>
      <c r="BS7" s="750"/>
      <c r="BT7" s="750"/>
      <c r="BU7" s="750"/>
      <c r="BV7" s="750"/>
      <c r="BW7" s="751"/>
      <c r="BX7" s="348"/>
      <c r="BY7" s="348"/>
      <c r="BZ7" s="105"/>
      <c r="CA7" s="749" t="s">
        <v>445</v>
      </c>
      <c r="CB7" s="750"/>
      <c r="CC7" s="750"/>
      <c r="CD7" s="750"/>
      <c r="CE7" s="750"/>
      <c r="CF7" s="750"/>
      <c r="CG7" s="750"/>
      <c r="CH7" s="750"/>
      <c r="CI7" s="750"/>
      <c r="CJ7" s="750"/>
      <c r="CK7" s="750"/>
      <c r="CL7" s="750"/>
      <c r="CM7" s="750"/>
      <c r="CN7" s="750"/>
      <c r="CO7" s="750"/>
      <c r="CP7" s="750"/>
      <c r="CQ7" s="750"/>
      <c r="CR7" s="750"/>
      <c r="CS7" s="750"/>
      <c r="CT7" s="750"/>
      <c r="CU7" s="750"/>
      <c r="CV7" s="750"/>
      <c r="CW7" s="750"/>
      <c r="CX7" s="750"/>
      <c r="CY7" s="750"/>
      <c r="CZ7" s="750"/>
      <c r="DA7" s="750"/>
      <c r="DB7" s="750"/>
      <c r="DC7" s="750"/>
      <c r="DD7" s="750"/>
      <c r="DE7" s="750"/>
      <c r="DF7" s="750"/>
      <c r="DG7" s="750"/>
      <c r="DH7" s="750"/>
      <c r="DI7" s="750"/>
      <c r="DJ7" s="750"/>
      <c r="DK7" s="750"/>
      <c r="DL7" s="750"/>
      <c r="DM7" s="750"/>
      <c r="DN7" s="751"/>
      <c r="DO7" s="348"/>
      <c r="DP7" s="348"/>
      <c r="DQ7" s="105"/>
      <c r="DR7" s="749" t="s">
        <v>446</v>
      </c>
      <c r="DS7" s="750"/>
      <c r="DT7" s="750"/>
      <c r="DU7" s="750"/>
      <c r="DV7" s="750"/>
      <c r="DW7" s="750"/>
      <c r="DX7" s="750"/>
      <c r="DY7" s="750"/>
      <c r="DZ7" s="750"/>
      <c r="EA7" s="750"/>
      <c r="EB7" s="750"/>
      <c r="EC7" s="750"/>
      <c r="ED7" s="750"/>
      <c r="EE7" s="750"/>
      <c r="EF7" s="750"/>
      <c r="EG7" s="750"/>
      <c r="EH7" s="750"/>
      <c r="EI7" s="750"/>
      <c r="EJ7" s="750"/>
      <c r="EK7" s="750"/>
      <c r="EL7" s="750"/>
      <c r="EM7" s="750"/>
      <c r="EN7" s="750"/>
      <c r="EO7" s="750"/>
      <c r="EP7" s="750"/>
      <c r="EQ7" s="750"/>
      <c r="ER7" s="750"/>
      <c r="ES7" s="750"/>
      <c r="ET7" s="750"/>
      <c r="EU7" s="750"/>
      <c r="EV7" s="750"/>
      <c r="EW7" s="750"/>
      <c r="EX7" s="750"/>
      <c r="EY7" s="750"/>
      <c r="EZ7" s="750"/>
      <c r="FA7" s="750"/>
      <c r="FB7" s="750"/>
      <c r="FC7" s="750"/>
      <c r="FD7" s="750"/>
      <c r="FE7" s="751"/>
      <c r="FF7" s="752" t="s">
        <v>481</v>
      </c>
      <c r="FG7" s="752" t="s">
        <v>482</v>
      </c>
      <c r="FH7" s="105"/>
      <c r="FI7" s="748" t="s">
        <v>733</v>
      </c>
      <c r="FJ7" s="748"/>
      <c r="FK7" s="748"/>
      <c r="FL7" s="748"/>
      <c r="FM7" s="748"/>
      <c r="FN7" s="748"/>
      <c r="FO7" s="105"/>
      <c r="FP7" s="748" t="s">
        <v>734</v>
      </c>
      <c r="FQ7" s="748"/>
      <c r="FR7" s="748"/>
      <c r="FS7" s="748"/>
      <c r="FT7" s="748"/>
      <c r="FU7" s="748"/>
      <c r="FV7" s="105"/>
      <c r="FW7" s="748" t="s">
        <v>748</v>
      </c>
      <c r="FX7" s="748"/>
      <c r="FY7" s="748"/>
      <c r="FZ7" s="748"/>
      <c r="GA7" s="748"/>
      <c r="GB7" s="748"/>
      <c r="GC7" s="105"/>
      <c r="GD7" s="798" t="s">
        <v>749</v>
      </c>
      <c r="GE7" s="798"/>
      <c r="GF7" s="798"/>
    </row>
    <row r="8" spans="1:188" x14ac:dyDescent="0.25">
      <c r="A8" s="105"/>
      <c r="C8" s="105"/>
      <c r="D8" s="129"/>
      <c r="E8" s="738" t="s">
        <v>183</v>
      </c>
      <c r="F8" s="738"/>
      <c r="G8" s="738"/>
      <c r="H8" s="738"/>
      <c r="I8" s="738"/>
      <c r="J8" s="738" t="s">
        <v>184</v>
      </c>
      <c r="K8" s="738"/>
      <c r="L8" s="738"/>
      <c r="M8" s="738"/>
      <c r="N8" s="738"/>
      <c r="O8" s="738" t="s">
        <v>185</v>
      </c>
      <c r="P8" s="738"/>
      <c r="Q8" s="738"/>
      <c r="R8" s="738"/>
      <c r="S8" s="738"/>
      <c r="T8" s="738" t="s">
        <v>215</v>
      </c>
      <c r="U8" s="738"/>
      <c r="V8" s="738"/>
      <c r="W8" s="738"/>
      <c r="X8" s="738"/>
      <c r="Y8" s="745" t="s">
        <v>216</v>
      </c>
      <c r="Z8" s="746"/>
      <c r="AA8" s="746"/>
      <c r="AB8" s="746"/>
      <c r="AC8" s="747"/>
      <c r="AD8" s="745" t="s">
        <v>217</v>
      </c>
      <c r="AE8" s="746"/>
      <c r="AF8" s="746"/>
      <c r="AG8" s="746"/>
      <c r="AH8" s="747"/>
      <c r="AI8" s="178"/>
      <c r="AJ8" s="738" t="s">
        <v>447</v>
      </c>
      <c r="AK8" s="738"/>
      <c r="AL8" s="738"/>
      <c r="AM8" s="738"/>
      <c r="AN8" s="738"/>
      <c r="AO8" s="738" t="s">
        <v>448</v>
      </c>
      <c r="AP8" s="738"/>
      <c r="AQ8" s="738"/>
      <c r="AR8" s="738"/>
      <c r="AS8" s="738"/>
      <c r="AT8" s="738" t="s">
        <v>186</v>
      </c>
      <c r="AU8" s="738"/>
      <c r="AV8" s="738"/>
      <c r="AW8" s="738"/>
      <c r="AX8" s="738"/>
      <c r="AY8" s="738" t="s">
        <v>187</v>
      </c>
      <c r="AZ8" s="738"/>
      <c r="BA8" s="738"/>
      <c r="BB8" s="738"/>
      <c r="BC8" s="738"/>
      <c r="BD8" s="738" t="s">
        <v>188</v>
      </c>
      <c r="BE8" s="738"/>
      <c r="BF8" s="738"/>
      <c r="BG8" s="738"/>
      <c r="BH8" s="738"/>
      <c r="BI8" s="738" t="s">
        <v>189</v>
      </c>
      <c r="BJ8" s="738"/>
      <c r="BK8" s="738"/>
      <c r="BL8" s="738"/>
      <c r="BM8" s="738"/>
      <c r="BN8" s="738" t="s">
        <v>190</v>
      </c>
      <c r="BO8" s="738"/>
      <c r="BP8" s="738"/>
      <c r="BQ8" s="738"/>
      <c r="BR8" s="738"/>
      <c r="BS8" s="738" t="s">
        <v>191</v>
      </c>
      <c r="BT8" s="738"/>
      <c r="BU8" s="738"/>
      <c r="BV8" s="738"/>
      <c r="BW8" s="739"/>
      <c r="BX8" s="341"/>
      <c r="BY8" s="342"/>
      <c r="BZ8" s="105"/>
      <c r="CA8" s="738" t="s">
        <v>218</v>
      </c>
      <c r="CB8" s="738"/>
      <c r="CC8" s="738"/>
      <c r="CD8" s="738"/>
      <c r="CE8" s="738"/>
      <c r="CF8" s="738" t="s">
        <v>449</v>
      </c>
      <c r="CG8" s="738"/>
      <c r="CH8" s="738"/>
      <c r="CI8" s="738"/>
      <c r="CJ8" s="738"/>
      <c r="CK8" s="738" t="s">
        <v>219</v>
      </c>
      <c r="CL8" s="738"/>
      <c r="CM8" s="738"/>
      <c r="CN8" s="738"/>
      <c r="CO8" s="738"/>
      <c r="CP8" s="738" t="s">
        <v>220</v>
      </c>
      <c r="CQ8" s="738"/>
      <c r="CR8" s="738"/>
      <c r="CS8" s="738"/>
      <c r="CT8" s="738"/>
      <c r="CU8" s="738" t="s">
        <v>221</v>
      </c>
      <c r="CV8" s="738"/>
      <c r="CW8" s="738"/>
      <c r="CX8" s="738"/>
      <c r="CY8" s="738"/>
      <c r="CZ8" s="738" t="s">
        <v>222</v>
      </c>
      <c r="DA8" s="738"/>
      <c r="DB8" s="738"/>
      <c r="DC8" s="738"/>
      <c r="DD8" s="738"/>
      <c r="DE8" s="738" t="s">
        <v>223</v>
      </c>
      <c r="DF8" s="738"/>
      <c r="DG8" s="738"/>
      <c r="DH8" s="738"/>
      <c r="DI8" s="738"/>
      <c r="DJ8" s="738" t="s">
        <v>224</v>
      </c>
      <c r="DK8" s="738"/>
      <c r="DL8" s="738"/>
      <c r="DM8" s="738"/>
      <c r="DN8" s="739"/>
      <c r="DO8" s="740" t="s">
        <v>479</v>
      </c>
      <c r="DP8" s="742" t="s">
        <v>480</v>
      </c>
      <c r="DQ8" s="105"/>
      <c r="DR8" s="738" t="s">
        <v>447</v>
      </c>
      <c r="DS8" s="738"/>
      <c r="DT8" s="738"/>
      <c r="DU8" s="738"/>
      <c r="DV8" s="738"/>
      <c r="DW8" s="738" t="s">
        <v>448</v>
      </c>
      <c r="DX8" s="738"/>
      <c r="DY8" s="738"/>
      <c r="DZ8" s="738"/>
      <c r="EA8" s="738"/>
      <c r="EB8" s="738" t="s">
        <v>186</v>
      </c>
      <c r="EC8" s="738"/>
      <c r="ED8" s="738"/>
      <c r="EE8" s="738"/>
      <c r="EF8" s="738"/>
      <c r="EG8" s="738" t="s">
        <v>187</v>
      </c>
      <c r="EH8" s="738"/>
      <c r="EI8" s="738"/>
      <c r="EJ8" s="738"/>
      <c r="EK8" s="738"/>
      <c r="EL8" s="738" t="s">
        <v>188</v>
      </c>
      <c r="EM8" s="738"/>
      <c r="EN8" s="738"/>
      <c r="EO8" s="738"/>
      <c r="EP8" s="738"/>
      <c r="EQ8" s="738" t="s">
        <v>189</v>
      </c>
      <c r="ER8" s="738"/>
      <c r="ES8" s="738"/>
      <c r="ET8" s="738"/>
      <c r="EU8" s="738"/>
      <c r="EV8" s="738" t="s">
        <v>190</v>
      </c>
      <c r="EW8" s="738"/>
      <c r="EX8" s="738"/>
      <c r="EY8" s="738"/>
      <c r="EZ8" s="738"/>
      <c r="FA8" s="738" t="s">
        <v>191</v>
      </c>
      <c r="FB8" s="738"/>
      <c r="FC8" s="738"/>
      <c r="FD8" s="738"/>
      <c r="FE8" s="738"/>
      <c r="FF8" s="752"/>
      <c r="FG8" s="752"/>
      <c r="FH8" s="105"/>
      <c r="FI8" s="130" t="s">
        <v>450</v>
      </c>
      <c r="FJ8" s="130" t="s">
        <v>451</v>
      </c>
      <c r="FK8" s="130" t="s">
        <v>452</v>
      </c>
      <c r="FL8" s="130" t="s">
        <v>453</v>
      </c>
      <c r="FM8" s="130" t="s">
        <v>454</v>
      </c>
      <c r="FN8" s="130" t="s">
        <v>455</v>
      </c>
      <c r="FO8" s="105"/>
      <c r="FP8" s="130" t="s">
        <v>450</v>
      </c>
      <c r="FQ8" s="130" t="s">
        <v>451</v>
      </c>
      <c r="FR8" s="130" t="s">
        <v>452</v>
      </c>
      <c r="FS8" s="130" t="s">
        <v>453</v>
      </c>
      <c r="FT8" s="130" t="s">
        <v>454</v>
      </c>
      <c r="FU8" s="130" t="s">
        <v>455</v>
      </c>
      <c r="FV8" s="105"/>
      <c r="FW8" s="130" t="s">
        <v>450</v>
      </c>
      <c r="FX8" s="130" t="s">
        <v>451</v>
      </c>
      <c r="FY8" s="130" t="s">
        <v>452</v>
      </c>
      <c r="FZ8" s="130" t="s">
        <v>453</v>
      </c>
      <c r="GA8" s="130" t="s">
        <v>454</v>
      </c>
      <c r="GB8" s="130" t="s">
        <v>455</v>
      </c>
      <c r="GC8" s="105"/>
      <c r="GD8" s="130" t="s">
        <v>750</v>
      </c>
      <c r="GE8" s="130" t="s">
        <v>751</v>
      </c>
      <c r="GF8" s="130" t="s">
        <v>752</v>
      </c>
    </row>
    <row r="9" spans="1:188" x14ac:dyDescent="0.25">
      <c r="A9" s="105"/>
      <c r="C9" s="105"/>
      <c r="D9" s="129"/>
      <c r="E9" s="131" t="s">
        <v>193</v>
      </c>
      <c r="F9" s="132" t="s">
        <v>194</v>
      </c>
      <c r="G9" s="132" t="s">
        <v>195</v>
      </c>
      <c r="H9" s="133" t="s">
        <v>196</v>
      </c>
      <c r="I9" s="134" t="s">
        <v>197</v>
      </c>
      <c r="J9" s="131" t="s">
        <v>193</v>
      </c>
      <c r="K9" s="132" t="s">
        <v>194</v>
      </c>
      <c r="L9" s="132" t="s">
        <v>195</v>
      </c>
      <c r="M9" s="133" t="s">
        <v>196</v>
      </c>
      <c r="N9" s="134" t="s">
        <v>197</v>
      </c>
      <c r="O9" s="131" t="s">
        <v>193</v>
      </c>
      <c r="P9" s="132" t="s">
        <v>194</v>
      </c>
      <c r="Q9" s="132" t="s">
        <v>195</v>
      </c>
      <c r="R9" s="133" t="s">
        <v>196</v>
      </c>
      <c r="S9" s="134" t="s">
        <v>197</v>
      </c>
      <c r="T9" s="131" t="s">
        <v>193</v>
      </c>
      <c r="U9" s="132" t="s">
        <v>194</v>
      </c>
      <c r="V9" s="132" t="s">
        <v>195</v>
      </c>
      <c r="W9" s="133" t="s">
        <v>196</v>
      </c>
      <c r="X9" s="133" t="s">
        <v>197</v>
      </c>
      <c r="Y9" s="131" t="s">
        <v>193</v>
      </c>
      <c r="Z9" s="132" t="s">
        <v>194</v>
      </c>
      <c r="AA9" s="132" t="s">
        <v>195</v>
      </c>
      <c r="AB9" s="133" t="s">
        <v>196</v>
      </c>
      <c r="AC9" s="134" t="s">
        <v>197</v>
      </c>
      <c r="AD9" s="131" t="s">
        <v>193</v>
      </c>
      <c r="AE9" s="132" t="s">
        <v>194</v>
      </c>
      <c r="AF9" s="132" t="s">
        <v>195</v>
      </c>
      <c r="AG9" s="133" t="s">
        <v>196</v>
      </c>
      <c r="AH9" s="134" t="s">
        <v>197</v>
      </c>
      <c r="AI9" s="178"/>
      <c r="AJ9" s="131" t="s">
        <v>193</v>
      </c>
      <c r="AK9" s="132" t="s">
        <v>194</v>
      </c>
      <c r="AL9" s="132" t="s">
        <v>195</v>
      </c>
      <c r="AM9" s="133" t="s">
        <v>196</v>
      </c>
      <c r="AN9" s="134" t="s">
        <v>197</v>
      </c>
      <c r="AO9" s="131" t="s">
        <v>193</v>
      </c>
      <c r="AP9" s="132" t="s">
        <v>194</v>
      </c>
      <c r="AQ9" s="132" t="s">
        <v>195</v>
      </c>
      <c r="AR9" s="133" t="s">
        <v>196</v>
      </c>
      <c r="AS9" s="134" t="s">
        <v>197</v>
      </c>
      <c r="AT9" s="131" t="s">
        <v>193</v>
      </c>
      <c r="AU9" s="132" t="s">
        <v>194</v>
      </c>
      <c r="AV9" s="132" t="s">
        <v>195</v>
      </c>
      <c r="AW9" s="133" t="s">
        <v>196</v>
      </c>
      <c r="AX9" s="134" t="s">
        <v>197</v>
      </c>
      <c r="AY9" s="131" t="s">
        <v>193</v>
      </c>
      <c r="AZ9" s="132" t="s">
        <v>194</v>
      </c>
      <c r="BA9" s="132" t="s">
        <v>195</v>
      </c>
      <c r="BB9" s="133" t="s">
        <v>196</v>
      </c>
      <c r="BC9" s="134" t="s">
        <v>197</v>
      </c>
      <c r="BD9" s="131" t="s">
        <v>193</v>
      </c>
      <c r="BE9" s="132" t="s">
        <v>194</v>
      </c>
      <c r="BF9" s="132" t="s">
        <v>195</v>
      </c>
      <c r="BG9" s="133" t="s">
        <v>196</v>
      </c>
      <c r="BH9" s="134" t="s">
        <v>197</v>
      </c>
      <c r="BI9" s="131" t="s">
        <v>193</v>
      </c>
      <c r="BJ9" s="132" t="s">
        <v>194</v>
      </c>
      <c r="BK9" s="132" t="s">
        <v>195</v>
      </c>
      <c r="BL9" s="133" t="s">
        <v>196</v>
      </c>
      <c r="BM9" s="134" t="s">
        <v>197</v>
      </c>
      <c r="BN9" s="131" t="s">
        <v>193</v>
      </c>
      <c r="BO9" s="132" t="s">
        <v>194</v>
      </c>
      <c r="BP9" s="132" t="s">
        <v>195</v>
      </c>
      <c r="BQ9" s="133" t="s">
        <v>196</v>
      </c>
      <c r="BR9" s="134" t="s">
        <v>197</v>
      </c>
      <c r="BS9" s="131" t="s">
        <v>193</v>
      </c>
      <c r="BT9" s="132" t="s">
        <v>194</v>
      </c>
      <c r="BU9" s="132" t="s">
        <v>195</v>
      </c>
      <c r="BV9" s="133" t="s">
        <v>196</v>
      </c>
      <c r="BW9" s="133" t="s">
        <v>197</v>
      </c>
      <c r="BX9" s="741" t="s">
        <v>478</v>
      </c>
      <c r="BY9" s="744" t="s">
        <v>477</v>
      </c>
      <c r="BZ9" s="105"/>
      <c r="CA9" s="131" t="s">
        <v>193</v>
      </c>
      <c r="CB9" s="132" t="s">
        <v>194</v>
      </c>
      <c r="CC9" s="132" t="s">
        <v>195</v>
      </c>
      <c r="CD9" s="133" t="s">
        <v>196</v>
      </c>
      <c r="CE9" s="134" t="s">
        <v>197</v>
      </c>
      <c r="CF9" s="131" t="s">
        <v>193</v>
      </c>
      <c r="CG9" s="132" t="s">
        <v>194</v>
      </c>
      <c r="CH9" s="132" t="s">
        <v>195</v>
      </c>
      <c r="CI9" s="133" t="s">
        <v>196</v>
      </c>
      <c r="CJ9" s="134" t="s">
        <v>197</v>
      </c>
      <c r="CK9" s="131" t="s">
        <v>193</v>
      </c>
      <c r="CL9" s="132" t="s">
        <v>194</v>
      </c>
      <c r="CM9" s="132" t="s">
        <v>195</v>
      </c>
      <c r="CN9" s="133" t="s">
        <v>196</v>
      </c>
      <c r="CO9" s="134" t="s">
        <v>197</v>
      </c>
      <c r="CP9" s="131" t="s">
        <v>193</v>
      </c>
      <c r="CQ9" s="132" t="s">
        <v>194</v>
      </c>
      <c r="CR9" s="132" t="s">
        <v>195</v>
      </c>
      <c r="CS9" s="133" t="s">
        <v>196</v>
      </c>
      <c r="CT9" s="134" t="s">
        <v>197</v>
      </c>
      <c r="CU9" s="131" t="s">
        <v>193</v>
      </c>
      <c r="CV9" s="132" t="s">
        <v>194</v>
      </c>
      <c r="CW9" s="132" t="s">
        <v>195</v>
      </c>
      <c r="CX9" s="133" t="s">
        <v>196</v>
      </c>
      <c r="CY9" s="134" t="s">
        <v>197</v>
      </c>
      <c r="CZ9" s="131" t="s">
        <v>193</v>
      </c>
      <c r="DA9" s="132" t="s">
        <v>194</v>
      </c>
      <c r="DB9" s="132" t="s">
        <v>195</v>
      </c>
      <c r="DC9" s="133" t="s">
        <v>196</v>
      </c>
      <c r="DD9" s="134" t="s">
        <v>197</v>
      </c>
      <c r="DE9" s="131" t="s">
        <v>193</v>
      </c>
      <c r="DF9" s="132" t="s">
        <v>194</v>
      </c>
      <c r="DG9" s="132" t="s">
        <v>195</v>
      </c>
      <c r="DH9" s="133" t="s">
        <v>196</v>
      </c>
      <c r="DI9" s="134" t="s">
        <v>197</v>
      </c>
      <c r="DJ9" s="131" t="s">
        <v>193</v>
      </c>
      <c r="DK9" s="132" t="s">
        <v>194</v>
      </c>
      <c r="DL9" s="132" t="s">
        <v>195</v>
      </c>
      <c r="DM9" s="133" t="s">
        <v>196</v>
      </c>
      <c r="DN9" s="133" t="s">
        <v>197</v>
      </c>
      <c r="DO9" s="741"/>
      <c r="DP9" s="743"/>
      <c r="DQ9" s="105"/>
      <c r="DR9" s="131" t="s">
        <v>193</v>
      </c>
      <c r="DS9" s="132" t="s">
        <v>194</v>
      </c>
      <c r="DT9" s="132" t="s">
        <v>195</v>
      </c>
      <c r="DU9" s="133" t="s">
        <v>196</v>
      </c>
      <c r="DV9" s="134" t="s">
        <v>197</v>
      </c>
      <c r="DW9" s="131" t="s">
        <v>193</v>
      </c>
      <c r="DX9" s="132" t="s">
        <v>194</v>
      </c>
      <c r="DY9" s="132" t="s">
        <v>195</v>
      </c>
      <c r="DZ9" s="133" t="s">
        <v>196</v>
      </c>
      <c r="EA9" s="134" t="s">
        <v>197</v>
      </c>
      <c r="EB9" s="131" t="s">
        <v>193</v>
      </c>
      <c r="EC9" s="132" t="s">
        <v>194</v>
      </c>
      <c r="ED9" s="132" t="s">
        <v>195</v>
      </c>
      <c r="EE9" s="133" t="s">
        <v>196</v>
      </c>
      <c r="EF9" s="134" t="s">
        <v>197</v>
      </c>
      <c r="EG9" s="131" t="s">
        <v>193</v>
      </c>
      <c r="EH9" s="132" t="s">
        <v>194</v>
      </c>
      <c r="EI9" s="132" t="s">
        <v>195</v>
      </c>
      <c r="EJ9" s="133" t="s">
        <v>196</v>
      </c>
      <c r="EK9" s="134" t="s">
        <v>197</v>
      </c>
      <c r="EL9" s="131" t="s">
        <v>193</v>
      </c>
      <c r="EM9" s="132" t="s">
        <v>194</v>
      </c>
      <c r="EN9" s="132" t="s">
        <v>195</v>
      </c>
      <c r="EO9" s="133" t="s">
        <v>196</v>
      </c>
      <c r="EP9" s="134" t="s">
        <v>197</v>
      </c>
      <c r="EQ9" s="131" t="s">
        <v>193</v>
      </c>
      <c r="ER9" s="132" t="s">
        <v>194</v>
      </c>
      <c r="ES9" s="132" t="s">
        <v>195</v>
      </c>
      <c r="ET9" s="133" t="s">
        <v>196</v>
      </c>
      <c r="EU9" s="134" t="s">
        <v>197</v>
      </c>
      <c r="EV9" s="131" t="s">
        <v>193</v>
      </c>
      <c r="EW9" s="132" t="s">
        <v>194</v>
      </c>
      <c r="EX9" s="132" t="s">
        <v>195</v>
      </c>
      <c r="EY9" s="133" t="s">
        <v>196</v>
      </c>
      <c r="EZ9" s="134" t="s">
        <v>197</v>
      </c>
      <c r="FA9" s="131" t="s">
        <v>193</v>
      </c>
      <c r="FB9" s="132" t="s">
        <v>194</v>
      </c>
      <c r="FC9" s="132" t="s">
        <v>195</v>
      </c>
      <c r="FD9" s="133" t="s">
        <v>196</v>
      </c>
      <c r="FE9" s="134" t="s">
        <v>197</v>
      </c>
      <c r="FF9" s="752"/>
      <c r="FG9" s="752"/>
      <c r="FH9" s="105"/>
      <c r="FI9" s="132" t="s">
        <v>194</v>
      </c>
      <c r="FJ9" s="132" t="s">
        <v>194</v>
      </c>
      <c r="FK9" s="132" t="s">
        <v>194</v>
      </c>
      <c r="FL9" s="132" t="s">
        <v>194</v>
      </c>
      <c r="FM9" s="132" t="s">
        <v>194</v>
      </c>
      <c r="FN9" s="132" t="s">
        <v>194</v>
      </c>
      <c r="FO9" s="105"/>
      <c r="FP9" s="132" t="s">
        <v>194</v>
      </c>
      <c r="FQ9" s="132" t="s">
        <v>194</v>
      </c>
      <c r="FR9" s="132" t="s">
        <v>194</v>
      </c>
      <c r="FS9" s="132" t="s">
        <v>194</v>
      </c>
      <c r="FT9" s="132" t="s">
        <v>194</v>
      </c>
      <c r="FU9" s="132" t="s">
        <v>194</v>
      </c>
      <c r="FV9" s="105"/>
      <c r="FW9" s="132" t="s">
        <v>194</v>
      </c>
      <c r="FX9" s="132" t="s">
        <v>194</v>
      </c>
      <c r="FY9" s="132" t="s">
        <v>194</v>
      </c>
      <c r="FZ9" s="132" t="s">
        <v>194</v>
      </c>
      <c r="GA9" s="132" t="s">
        <v>194</v>
      </c>
      <c r="GB9" s="132" t="s">
        <v>194</v>
      </c>
      <c r="GC9" s="105"/>
      <c r="GD9" s="132" t="s">
        <v>194</v>
      </c>
      <c r="GE9" s="132" t="s">
        <v>194</v>
      </c>
      <c r="GF9" s="134" t="s">
        <v>194</v>
      </c>
    </row>
    <row r="10" spans="1:188" ht="26.25" customHeight="1" thickBot="1" x14ac:dyDescent="0.3">
      <c r="A10" s="105"/>
      <c r="C10" s="105"/>
      <c r="D10" s="135" t="s">
        <v>31</v>
      </c>
      <c r="E10" s="136"/>
      <c r="F10" s="137"/>
      <c r="G10" s="137"/>
      <c r="H10" s="138"/>
      <c r="I10" s="139"/>
      <c r="J10" s="136"/>
      <c r="K10" s="137"/>
      <c r="L10" s="137"/>
      <c r="M10" s="138"/>
      <c r="N10" s="139"/>
      <c r="O10" s="136"/>
      <c r="P10" s="137"/>
      <c r="Q10" s="137"/>
      <c r="R10" s="138"/>
      <c r="S10" s="139"/>
      <c r="T10" s="136"/>
      <c r="U10" s="137"/>
      <c r="V10" s="137"/>
      <c r="W10" s="138"/>
      <c r="X10" s="138"/>
      <c r="Y10" s="136"/>
      <c r="Z10" s="137"/>
      <c r="AA10" s="137"/>
      <c r="AB10" s="138"/>
      <c r="AC10" s="139"/>
      <c r="AD10" s="136"/>
      <c r="AE10" s="137"/>
      <c r="AF10" s="137"/>
      <c r="AG10" s="138"/>
      <c r="AH10" s="139"/>
      <c r="AI10" s="105"/>
      <c r="AJ10" s="136"/>
      <c r="AK10" s="137"/>
      <c r="AL10" s="137"/>
      <c r="AM10" s="138"/>
      <c r="AN10" s="139"/>
      <c r="AO10" s="136"/>
      <c r="AP10" s="137"/>
      <c r="AQ10" s="137"/>
      <c r="AR10" s="138"/>
      <c r="AS10" s="139"/>
      <c r="AT10" s="136"/>
      <c r="AU10" s="137"/>
      <c r="AV10" s="137"/>
      <c r="AW10" s="138"/>
      <c r="AX10" s="139"/>
      <c r="AY10" s="136"/>
      <c r="AZ10" s="137"/>
      <c r="BA10" s="137"/>
      <c r="BB10" s="138"/>
      <c r="BC10" s="139"/>
      <c r="BD10" s="136"/>
      <c r="BE10" s="137"/>
      <c r="BF10" s="137"/>
      <c r="BG10" s="138"/>
      <c r="BH10" s="139"/>
      <c r="BI10" s="136"/>
      <c r="BJ10" s="137"/>
      <c r="BK10" s="137"/>
      <c r="BL10" s="138"/>
      <c r="BM10" s="139"/>
      <c r="BN10" s="136"/>
      <c r="BO10" s="137"/>
      <c r="BP10" s="137"/>
      <c r="BQ10" s="138"/>
      <c r="BR10" s="139"/>
      <c r="BS10" s="136"/>
      <c r="BT10" s="137"/>
      <c r="BU10" s="137"/>
      <c r="BV10" s="138"/>
      <c r="BW10" s="138"/>
      <c r="BX10" s="741"/>
      <c r="BY10" s="744"/>
      <c r="BZ10" s="105"/>
      <c r="CA10" s="136"/>
      <c r="CB10" s="137"/>
      <c r="CC10" s="137"/>
      <c r="CD10" s="138"/>
      <c r="CE10" s="139"/>
      <c r="CF10" s="136"/>
      <c r="CG10" s="137"/>
      <c r="CH10" s="137"/>
      <c r="CI10" s="138"/>
      <c r="CJ10" s="139"/>
      <c r="CK10" s="136"/>
      <c r="CL10" s="137"/>
      <c r="CM10" s="137"/>
      <c r="CN10" s="138"/>
      <c r="CO10" s="139"/>
      <c r="CP10" s="136"/>
      <c r="CQ10" s="137"/>
      <c r="CR10" s="137"/>
      <c r="CS10" s="138"/>
      <c r="CT10" s="139"/>
      <c r="CU10" s="136"/>
      <c r="CV10" s="137"/>
      <c r="CW10" s="137"/>
      <c r="CX10" s="138"/>
      <c r="CY10" s="139"/>
      <c r="CZ10" s="136"/>
      <c r="DA10" s="137"/>
      <c r="DB10" s="137"/>
      <c r="DC10" s="138"/>
      <c r="DD10" s="139"/>
      <c r="DE10" s="136"/>
      <c r="DF10" s="137"/>
      <c r="DG10" s="137"/>
      <c r="DH10" s="138"/>
      <c r="DI10" s="139"/>
      <c r="DJ10" s="136"/>
      <c r="DK10" s="137"/>
      <c r="DL10" s="137"/>
      <c r="DM10" s="138"/>
      <c r="DN10" s="138"/>
      <c r="DO10" s="741"/>
      <c r="DP10" s="743"/>
      <c r="DQ10" s="105"/>
      <c r="DR10" s="136"/>
      <c r="DS10" s="137"/>
      <c r="DT10" s="137"/>
      <c r="DU10" s="138"/>
      <c r="DV10" s="139"/>
      <c r="DW10" s="136"/>
      <c r="DX10" s="137"/>
      <c r="DY10" s="137"/>
      <c r="DZ10" s="138"/>
      <c r="EA10" s="139"/>
      <c r="EB10" s="136"/>
      <c r="EC10" s="137"/>
      <c r="ED10" s="137"/>
      <c r="EE10" s="138"/>
      <c r="EF10" s="139"/>
      <c r="EG10" s="136"/>
      <c r="EH10" s="137"/>
      <c r="EI10" s="137"/>
      <c r="EJ10" s="138"/>
      <c r="EK10" s="139"/>
      <c r="EL10" s="136"/>
      <c r="EM10" s="137"/>
      <c r="EN10" s="137"/>
      <c r="EO10" s="138"/>
      <c r="EP10" s="139"/>
      <c r="EQ10" s="136"/>
      <c r="ER10" s="137"/>
      <c r="ES10" s="137"/>
      <c r="ET10" s="138"/>
      <c r="EU10" s="139"/>
      <c r="EV10" s="136"/>
      <c r="EW10" s="137"/>
      <c r="EX10" s="137"/>
      <c r="EY10" s="138"/>
      <c r="EZ10" s="139"/>
      <c r="FA10" s="136"/>
      <c r="FB10" s="137"/>
      <c r="FC10" s="137"/>
      <c r="FD10" s="138"/>
      <c r="FE10" s="139"/>
      <c r="FF10" s="752"/>
      <c r="FG10" s="752"/>
      <c r="FH10" s="105"/>
      <c r="FI10" s="137"/>
      <c r="FJ10" s="137"/>
      <c r="FK10" s="137"/>
      <c r="FL10" s="137"/>
      <c r="FM10" s="137"/>
      <c r="FN10" s="137"/>
      <c r="FO10" s="105"/>
      <c r="FP10" s="137"/>
      <c r="FQ10" s="137"/>
      <c r="FR10" s="137"/>
      <c r="FS10" s="137"/>
      <c r="FT10" s="137"/>
      <c r="FU10" s="137"/>
      <c r="FV10" s="105"/>
      <c r="FW10" s="137"/>
      <c r="FX10" s="137"/>
      <c r="FY10" s="137"/>
      <c r="FZ10" s="137"/>
      <c r="GA10" s="137"/>
      <c r="GB10" s="137"/>
      <c r="GC10" s="105"/>
      <c r="GD10" s="801"/>
      <c r="GE10" s="801"/>
      <c r="GF10" s="139"/>
    </row>
    <row r="11" spans="1:188" ht="15" customHeight="1" thickTop="1" x14ac:dyDescent="0.25">
      <c r="A11" s="105"/>
      <c r="B11" s="105"/>
      <c r="C11" s="159"/>
      <c r="D11" s="140">
        <v>1987</v>
      </c>
      <c r="E11" s="141">
        <v>400</v>
      </c>
      <c r="F11" s="142">
        <v>8000</v>
      </c>
      <c r="G11" s="142">
        <v>50</v>
      </c>
      <c r="H11" s="143">
        <v>30</v>
      </c>
      <c r="I11" s="144">
        <v>600</v>
      </c>
      <c r="J11" s="141">
        <f>E11*9%</f>
        <v>36</v>
      </c>
      <c r="K11" s="142">
        <f>F11*9%</f>
        <v>720</v>
      </c>
      <c r="L11" s="142">
        <f>G11*9%</f>
        <v>4.5</v>
      </c>
      <c r="M11" s="143">
        <f>H11*9%</f>
        <v>2.6999999999999997</v>
      </c>
      <c r="N11" s="144">
        <f>I11*9%</f>
        <v>54</v>
      </c>
      <c r="O11" s="141">
        <f>E11*5%</f>
        <v>20</v>
      </c>
      <c r="P11" s="142">
        <f>F11*5%</f>
        <v>400</v>
      </c>
      <c r="Q11" s="142">
        <f>G11*5%</f>
        <v>2.5</v>
      </c>
      <c r="R11" s="143">
        <f>H11*5%</f>
        <v>1.5</v>
      </c>
      <c r="S11" s="144">
        <f>I11*5%</f>
        <v>30</v>
      </c>
      <c r="T11" s="141">
        <f t="shared" ref="T11:U26" si="0">SUM(J11*70%,O11*30%)</f>
        <v>31.2</v>
      </c>
      <c r="U11" s="142">
        <f>SUM(K11*70%,P11*30%)</f>
        <v>624</v>
      </c>
      <c r="V11" s="142">
        <f t="shared" ref="V11:X26" si="1">SUM(L11*70%,Q11*30%)</f>
        <v>3.9</v>
      </c>
      <c r="W11" s="143">
        <f t="shared" si="1"/>
        <v>2.34</v>
      </c>
      <c r="X11" s="143">
        <f t="shared" si="1"/>
        <v>46.8</v>
      </c>
      <c r="Y11" s="141">
        <f>T11*'C.Davis-Inputs'!$D$17</f>
        <v>12.48</v>
      </c>
      <c r="Z11" s="142">
        <f>U11*'C.Davis-Inputs'!$E$17</f>
        <v>249.60000000000002</v>
      </c>
      <c r="AA11" s="142">
        <f>V11*'C.Davis-Inputs'!$F$17</f>
        <v>1.56</v>
      </c>
      <c r="AB11" s="143">
        <f>W11*'C.Davis-Inputs'!$G$17</f>
        <v>0</v>
      </c>
      <c r="AC11" s="144">
        <f>X11*'C.Davis-Inputs'!$H$17</f>
        <v>0</v>
      </c>
      <c r="AD11" s="141">
        <f>T11*(1-'C.Davis-Inputs'!$D$17)</f>
        <v>18.72</v>
      </c>
      <c r="AE11" s="142">
        <f>U11*(1-'C.Davis-Inputs'!$E$17)</f>
        <v>374.4</v>
      </c>
      <c r="AF11" s="142">
        <f>V11*(1-'C.Davis-Inputs'!$F$17)</f>
        <v>2.34</v>
      </c>
      <c r="AG11" s="143">
        <f>W11*(1-'C.Davis-Inputs'!$G$17)</f>
        <v>2.34</v>
      </c>
      <c r="AH11" s="144">
        <f>X11*(1-'C.Davis-Inputs'!$H$17)</f>
        <v>46.8</v>
      </c>
      <c r="AI11" s="187"/>
      <c r="AJ11" s="141">
        <f>SUM(AD11*'C.Davis-Inputs'!$D$15,Y11*'C.Davis-Inputs'!$D$15*'C.Davis-Inputs'!$D$19)</f>
        <v>326.14400000000001</v>
      </c>
      <c r="AK11" s="142">
        <f>SUM(AE11*'C.Davis-Inputs'!$E$15,Z11*'C.Davis-Inputs'!$E$15*'C.Davis-Inputs'!$E$19)</f>
        <v>11883.871999999998</v>
      </c>
      <c r="AL11" s="142">
        <f>SUM(AF11*'C.Davis-Inputs'!$F$15,AA11*'C.Davis-Inputs'!$F$15*'C.Davis-Inputs'!$F$19)</f>
        <v>9.4067999999999987</v>
      </c>
      <c r="AM11" s="143">
        <f>SUM(AG11*'C.Davis-Inputs'!$G$15,AB11*'C.Davis-Inputs'!$G$15*'C.Davis-Inputs'!$G$19)</f>
        <v>9.36</v>
      </c>
      <c r="AN11" s="144">
        <f>SUM(AH11*'C.Davis-Inputs'!$H$15,AC11*'C.Davis-Inputs'!$H$15*'C.Davis-Inputs'!$H$19)</f>
        <v>444.59999999999997</v>
      </c>
      <c r="AO11" s="141">
        <f>IF($D11&lt;'C.Davis-Inputs'!$D$8,AJ11,AJ11*(1-'C.Davis-Inputs'!$D$16))</f>
        <v>326.14400000000001</v>
      </c>
      <c r="AP11" s="142">
        <f>IF($D11&lt;'C.Davis-Inputs'!$D$8,AK11,AK11*(1-'C.Davis-Inputs'!$E$16))</f>
        <v>11883.871999999998</v>
      </c>
      <c r="AQ11" s="142">
        <f>IF($D11&lt;'C.Davis-Inputs'!$D$8,AL11,AL11*(1-'C.Davis-Inputs'!$F$16))</f>
        <v>9.4067999999999987</v>
      </c>
      <c r="AR11" s="143">
        <f>IF($D11&lt;'C.Davis-Inputs'!$D$8,AM11,AM11*(1-'C.Davis-Inputs'!$G$16))</f>
        <v>9.36</v>
      </c>
      <c r="AS11" s="144">
        <f>IF($D11&lt;'C.Davis-Inputs'!$D$8,AN11,AN11*(1-'C.Davis-Inputs'!$H$16))</f>
        <v>444.59999999999997</v>
      </c>
      <c r="AT11" s="145">
        <f>AJ11*'C.Davis-Inputs'!$D$6*'C.Davis-Inputs'!$D$12</f>
        <v>511.98085119999996</v>
      </c>
      <c r="AU11" s="146">
        <f>AK11*'C.Davis-Inputs'!$D$6*'C.Davis-Inputs'!$E$12</f>
        <v>17861.459615999996</v>
      </c>
      <c r="AV11" s="146">
        <f>AL11*'C.Davis-Inputs'!$D$6*'C.Davis-Inputs'!$F$12</f>
        <v>15.080981759999997</v>
      </c>
      <c r="AW11" s="147">
        <f>AM11*'C.Davis-Inputs'!$D$6*'C.Davis-Inputs'!$G$12</f>
        <v>15.005951999999997</v>
      </c>
      <c r="AX11" s="148">
        <f>AN11*'C.Davis-Inputs'!$D$6*'C.Davis-Inputs'!$H$12</f>
        <v>697.93307999999979</v>
      </c>
      <c r="AY11" s="145">
        <f>AJ11*'C.Davis-Inputs'!$D$7*'C.Davis-Inputs'!$D$13</f>
        <v>19.568639999999998</v>
      </c>
      <c r="AZ11" s="146">
        <f>AK11*'C.Davis-Inputs'!$D$7*'C.Davis-Inputs'!$E$13</f>
        <v>1188.3871999999999</v>
      </c>
      <c r="BA11" s="146">
        <f>AL11*'C.Davis-Inputs'!$D$7*'C.Davis-Inputs'!$F$13</f>
        <v>0.37627199999999994</v>
      </c>
      <c r="BB11" s="147">
        <f>AM11*'C.Davis-Inputs'!$D$7*'C.Davis-Inputs'!$G$13</f>
        <v>0.37440000000000001</v>
      </c>
      <c r="BC11" s="148">
        <f>AN11*'C.Davis-Inputs'!$D$7*'C.Davis-Inputs'!$H$13</f>
        <v>26.675999999999998</v>
      </c>
      <c r="BD11" s="149">
        <f>AO11*'C.Davis-Inputs'!$D$6*'C.Davis-Inputs'!$D$12</f>
        <v>511.98085119999996</v>
      </c>
      <c r="BE11" s="150">
        <f>AP11*'C.Davis-Inputs'!$D$6*'C.Davis-Inputs'!$E$12</f>
        <v>17861.459615999996</v>
      </c>
      <c r="BF11" s="150">
        <f>AQ11*'C.Davis-Inputs'!$D$6*'C.Davis-Inputs'!$F$12</f>
        <v>15.080981759999997</v>
      </c>
      <c r="BG11" s="151">
        <f>AR11*'C.Davis-Inputs'!$D$6*'C.Davis-Inputs'!$G$12</f>
        <v>15.005951999999997</v>
      </c>
      <c r="BH11" s="152">
        <f>AS11*'C.Davis-Inputs'!$D$6*'C.Davis-Inputs'!$H$12</f>
        <v>697.93307999999979</v>
      </c>
      <c r="BI11" s="149">
        <f>AO11*'C.Davis-Inputs'!$D$7*'C.Davis-Inputs'!$D$13</f>
        <v>19.568639999999998</v>
      </c>
      <c r="BJ11" s="150">
        <f>AP11*'C.Davis-Inputs'!$D$7*'C.Davis-Inputs'!$E$13</f>
        <v>1188.3871999999999</v>
      </c>
      <c r="BK11" s="150">
        <f>AQ11*'C.Davis-Inputs'!$D$7*'C.Davis-Inputs'!$F$13</f>
        <v>0.37627199999999994</v>
      </c>
      <c r="BL11" s="151">
        <f>AR11*'C.Davis-Inputs'!$D$7*'C.Davis-Inputs'!$G$13</f>
        <v>0.37440000000000001</v>
      </c>
      <c r="BM11" s="152">
        <f>AS11*'C.Davis-Inputs'!$D$7*'C.Davis-Inputs'!$H$13</f>
        <v>26.675999999999998</v>
      </c>
      <c r="BN11" s="153">
        <f t="shared" ref="BN11:BW26" si="2">AT11-BD11</f>
        <v>0</v>
      </c>
      <c r="BO11" s="154">
        <f t="shared" si="2"/>
        <v>0</v>
      </c>
      <c r="BP11" s="154">
        <f t="shared" si="2"/>
        <v>0</v>
      </c>
      <c r="BQ11" s="155">
        <f t="shared" si="2"/>
        <v>0</v>
      </c>
      <c r="BR11" s="156">
        <f t="shared" si="2"/>
        <v>0</v>
      </c>
      <c r="BS11" s="153">
        <f t="shared" si="2"/>
        <v>0</v>
      </c>
      <c r="BT11" s="154">
        <f t="shared" si="2"/>
        <v>0</v>
      </c>
      <c r="BU11" s="154">
        <f t="shared" si="2"/>
        <v>0</v>
      </c>
      <c r="BV11" s="155">
        <f t="shared" si="2"/>
        <v>0</v>
      </c>
      <c r="BW11" s="155">
        <f t="shared" si="2"/>
        <v>0</v>
      </c>
      <c r="BX11" s="343"/>
      <c r="BY11" s="344"/>
      <c r="BZ11" s="105"/>
      <c r="CA11" s="141">
        <f>Y11*'C.Davis-Inputs'!$D$15*'C.Davis-Inputs'!$D$18</f>
        <v>1018.3679999999999</v>
      </c>
      <c r="CB11" s="142">
        <f>Z11*'C.Davis-Inputs'!$E$15*'C.Davis-Inputs'!$E$18</f>
        <v>37106.784</v>
      </c>
      <c r="CC11" s="142">
        <f>AA11*'C.Davis-Inputs'!$F$15*'C.Davis-Inputs'!$F$18</f>
        <v>1.8719999999999999</v>
      </c>
      <c r="CD11" s="143">
        <f>AB11*'C.Davis-Inputs'!$G$15*'C.Davis-Inputs'!$G$18</f>
        <v>0</v>
      </c>
      <c r="CE11" s="144">
        <f>AC11*'C.Davis-Inputs'!$H$15*'C.Davis-Inputs'!$H$18</f>
        <v>0</v>
      </c>
      <c r="CF11" s="141">
        <f>IF($D11&lt;'C.Davis-Inputs'!$D$8,CA11,CA11*(1-'C.Davis-Inputs'!$D$16))</f>
        <v>1018.3679999999999</v>
      </c>
      <c r="CG11" s="142">
        <f>IF($D11&lt;'C.Davis-Inputs'!$D$8,CB11,CB11*(1-'C.Davis-Inputs'!$E$16))</f>
        <v>37106.784</v>
      </c>
      <c r="CH11" s="142">
        <f>IF($D11&lt;'C.Davis-Inputs'!$D$8,CC11,CC11*(1-'C.Davis-Inputs'!$F$16))</f>
        <v>1.8719999999999999</v>
      </c>
      <c r="CI11" s="143">
        <f>IF($D11&lt;'C.Davis-Inputs'!$D$8,CD11,CD11*(1-'C.Davis-Inputs'!$G$16))</f>
        <v>0</v>
      </c>
      <c r="CJ11" s="144">
        <f>IF($D11&lt;'C.Davis-Inputs'!$D$8,CE11,CE11*(1-'C.Davis-Inputs'!$H$16))</f>
        <v>0</v>
      </c>
      <c r="CK11" s="145">
        <f>CA11*'C.Davis-Inputs'!$D$6*'C.Davis-Inputs'!$D$12</f>
        <v>1598.6340863999999</v>
      </c>
      <c r="CL11" s="146">
        <f>CB11*'C.Davis-Inputs'!$D$6*'C.Davis-Inputs'!$E$12</f>
        <v>55771.496352000002</v>
      </c>
      <c r="CM11" s="146">
        <f>CC11*'C.Davis-Inputs'!$D$6*'C.Davis-Inputs'!$F$12</f>
        <v>3.0011903999999996</v>
      </c>
      <c r="CN11" s="147">
        <f>CD11*'C.Davis-Inputs'!$D$6*'C.Davis-Inputs'!$G$12</f>
        <v>0</v>
      </c>
      <c r="CO11" s="148">
        <f>CE11*'C.Davis-Inputs'!$D$6*'C.Davis-Inputs'!$H$12</f>
        <v>0</v>
      </c>
      <c r="CP11" s="145">
        <f>CA11*'C.Davis-Inputs'!$D$7*'C.Davis-Inputs'!$D$13</f>
        <v>61.102079999999994</v>
      </c>
      <c r="CQ11" s="146">
        <f>CB11*'C.Davis-Inputs'!$D$7*'C.Davis-Inputs'!$E$13</f>
        <v>3710.6784000000002</v>
      </c>
      <c r="CR11" s="146">
        <f>CC11*'C.Davis-Inputs'!$D$7*'C.Davis-Inputs'!$F$13</f>
        <v>7.4880000000000002E-2</v>
      </c>
      <c r="CS11" s="147">
        <f>CD11*'C.Davis-Inputs'!$D$7*'C.Davis-Inputs'!$G$13</f>
        <v>0</v>
      </c>
      <c r="CT11" s="148">
        <f>CE11*'C.Davis-Inputs'!$D$7*'C.Davis-Inputs'!$H$13</f>
        <v>0</v>
      </c>
      <c r="CU11" s="149">
        <f>CF11*'C.Davis-Inputs'!$D$6*'C.Davis-Inputs'!$D$12</f>
        <v>1598.6340863999999</v>
      </c>
      <c r="CV11" s="150">
        <f>CG11*'C.Davis-Inputs'!$D$6*'C.Davis-Inputs'!$E$12</f>
        <v>55771.496352000002</v>
      </c>
      <c r="CW11" s="150">
        <f>CH11*'C.Davis-Inputs'!$D$6*'C.Davis-Inputs'!$F$12</f>
        <v>3.0011903999999996</v>
      </c>
      <c r="CX11" s="151">
        <f>CI11*'C.Davis-Inputs'!$D$6*'C.Davis-Inputs'!$G$12</f>
        <v>0</v>
      </c>
      <c r="CY11" s="152">
        <f>CJ11*'C.Davis-Inputs'!$D$6*'C.Davis-Inputs'!$H$12</f>
        <v>0</v>
      </c>
      <c r="CZ11" s="149">
        <f>CF11*'C.Davis-Inputs'!$D$7*'C.Davis-Inputs'!$D$13</f>
        <v>61.102079999999994</v>
      </c>
      <c r="DA11" s="150">
        <f>CG11*'C.Davis-Inputs'!$D$7*'C.Davis-Inputs'!$E$13</f>
        <v>3710.6784000000002</v>
      </c>
      <c r="DB11" s="150">
        <f>CH11*'C.Davis-Inputs'!$D$7*'C.Davis-Inputs'!$F$13</f>
        <v>7.4880000000000002E-2</v>
      </c>
      <c r="DC11" s="151">
        <f>CI11*'C.Davis-Inputs'!$D$7*'C.Davis-Inputs'!$G$13</f>
        <v>0</v>
      </c>
      <c r="DD11" s="152">
        <f>CJ11*'C.Davis-Inputs'!$D$7*'C.Davis-Inputs'!$H$13</f>
        <v>0</v>
      </c>
      <c r="DE11" s="153">
        <f t="shared" ref="DE11:DM64" si="3">CK11-CU11</f>
        <v>0</v>
      </c>
      <c r="DF11" s="154">
        <f>CL11-CV11</f>
        <v>0</v>
      </c>
      <c r="DG11" s="154">
        <f t="shared" ref="DG11:DN42" si="4">CM11-CW11</f>
        <v>0</v>
      </c>
      <c r="DH11" s="155">
        <f t="shared" si="4"/>
        <v>0</v>
      </c>
      <c r="DI11" s="156">
        <f t="shared" si="4"/>
        <v>0</v>
      </c>
      <c r="DJ11" s="153">
        <f t="shared" si="4"/>
        <v>0</v>
      </c>
      <c r="DK11" s="154">
        <f t="shared" si="4"/>
        <v>0</v>
      </c>
      <c r="DL11" s="154">
        <f t="shared" si="4"/>
        <v>0</v>
      </c>
      <c r="DM11" s="155">
        <f t="shared" si="4"/>
        <v>0</v>
      </c>
      <c r="DN11" s="155">
        <f t="shared" si="4"/>
        <v>0</v>
      </c>
      <c r="DO11" s="343"/>
      <c r="DP11" s="344"/>
      <c r="DQ11" s="105"/>
      <c r="DR11" s="141">
        <f>SUM(AD11*'C.Davis-Inputs'!$D$32*365)</f>
        <v>7544.55</v>
      </c>
      <c r="DS11" s="142">
        <f>SUM(AE11*'C.Davis-Inputs'!$E$32*365)</f>
        <v>150891</v>
      </c>
      <c r="DT11" s="142">
        <f>SUM(AF11*'C.Davis-Inputs'!$F$32*365)</f>
        <v>1114.5357954545455</v>
      </c>
      <c r="DU11" s="143">
        <f>SUM(AG11*'C.Davis-Inputs'!$G$32*365)</f>
        <v>0</v>
      </c>
      <c r="DV11" s="144">
        <f>SUM(AH11*'C.Davis-Inputs'!$H$32*365)</f>
        <v>0</v>
      </c>
      <c r="DW11" s="141">
        <f>SUM(AD11*'C.Davis-Inputs'!$D$33*365)</f>
        <v>6858.6818181818189</v>
      </c>
      <c r="DX11" s="142">
        <f>SUM(AE11*'C.Davis-Inputs'!$E$33*365)</f>
        <v>137173.63636363635</v>
      </c>
      <c r="DY11" s="142">
        <f>SUM(AF11*'C.Davis-Inputs'!$F$33*365)</f>
        <v>1013.2143595041322</v>
      </c>
      <c r="DZ11" s="143">
        <f>SUM(AG11*'C.Davis-Inputs'!$G$33*365)</f>
        <v>0</v>
      </c>
      <c r="EA11" s="144">
        <f>SUM(AH11*'C.Davis-Inputs'!$H$33*365)</f>
        <v>0</v>
      </c>
      <c r="EB11" s="145">
        <f>DR11*'C.Davis-Inputs'!$D$6*'C.Davis-Inputs'!$D$12</f>
        <v>11843.434589999999</v>
      </c>
      <c r="EC11" s="146">
        <f>DS11*'C.Davis-Inputs'!$D$6*'C.Davis-Inputs'!$E$12</f>
        <v>226789.17300000001</v>
      </c>
      <c r="ED11" s="146">
        <f>DT11*'C.Davis-Inputs'!$D$6*'C.Davis-Inputs'!$F$12</f>
        <v>1786.8237872727273</v>
      </c>
      <c r="EE11" s="147">
        <f>DU11*'C.Davis-Inputs'!$D$6*'C.Davis-Inputs'!$G$12</f>
        <v>0</v>
      </c>
      <c r="EF11" s="148">
        <f>DV11*'C.Davis-Inputs'!$D$6*'C.Davis-Inputs'!$H$12</f>
        <v>0</v>
      </c>
      <c r="EG11" s="145">
        <f>DR11*'C.Davis-Inputs'!$D$7*'C.Davis-Inputs'!$D$13</f>
        <v>452.673</v>
      </c>
      <c r="EH11" s="146">
        <f>DS11*'C.Davis-Inputs'!$D$7*'C.Davis-Inputs'!$E$13</f>
        <v>15089.1</v>
      </c>
      <c r="EI11" s="146">
        <f>DT11*'C.Davis-Inputs'!$D$7*'C.Davis-Inputs'!$F$13</f>
        <v>44.581431818181819</v>
      </c>
      <c r="EJ11" s="147">
        <f>DU11*'C.Davis-Inputs'!$D$7*'C.Davis-Inputs'!$G$13</f>
        <v>0</v>
      </c>
      <c r="EK11" s="148">
        <f>DV11*'C.Davis-Inputs'!$D$7*'C.Davis-Inputs'!$H$13</f>
        <v>0</v>
      </c>
      <c r="EL11" s="149">
        <f>IF($D11&lt;'C.Davis-Inputs'!$D$8,EB11,DW11*'C.Davis-Inputs'!$D$6*'C.Davis-Inputs'!$D$12)</f>
        <v>11843.434589999999</v>
      </c>
      <c r="EM11" s="150">
        <f>IF($D11&lt;'C.Davis-Inputs'!$D$8,EC11,DX11*'C.Davis-Inputs'!$D$6*'C.Davis-Inputs'!$E$12)</f>
        <v>226789.17300000001</v>
      </c>
      <c r="EN11" s="150">
        <f>IF($D11&lt;'C.Davis-Inputs'!$D$8,ED11,DY11*'C.Davis-Inputs'!$D$6*'C.Davis-Inputs'!$F$12)</f>
        <v>1786.8237872727273</v>
      </c>
      <c r="EO11" s="151">
        <f>IF($D11&lt;'C.Davis-Inputs'!$D$8,EE11,DZ11*'C.Davis-Inputs'!$D$6*'C.Davis-Inputs'!$G$12)</f>
        <v>0</v>
      </c>
      <c r="EP11" s="152">
        <f>IF($D11&lt;'C.Davis-Inputs'!$D$8,EF11,EA11*'C.Davis-Inputs'!$D$6*'C.Davis-Inputs'!$H$12)</f>
        <v>0</v>
      </c>
      <c r="EQ11" s="149">
        <f>IF($D11&lt;'C.Davis-Inputs'!$D$8,EG11,'C.Davis-Inputs'!$D$13*DW11)</f>
        <v>452.673</v>
      </c>
      <c r="ER11" s="150">
        <f>IF($D11&lt;'C.Davis-Inputs'!$D$8,EH11,'C.Davis-Inputs'!$E$13*DX11)</f>
        <v>15089.1</v>
      </c>
      <c r="ES11" s="150">
        <f>IF($D11&lt;'C.Davis-Inputs'!$D$8,EI11,'C.Davis-Inputs'!$F$13*DY11)</f>
        <v>44.581431818181819</v>
      </c>
      <c r="ET11" s="151">
        <f>IF($D11&lt;'C.Davis-Inputs'!$D$8,EJ11,'C.Davis-Inputs'!$G$13*EJ11)</f>
        <v>0</v>
      </c>
      <c r="EU11" s="152">
        <f>IF($D11&lt;'C.Davis-Inputs'!$D$8,EK11,'C.Davis-Inputs'!$H$13*EK11)</f>
        <v>0</v>
      </c>
      <c r="EV11" s="153">
        <f>EB11-EL11</f>
        <v>0</v>
      </c>
      <c r="EW11" s="154">
        <f t="shared" ref="EW11:FE39" si="5">EC11-EM11</f>
        <v>0</v>
      </c>
      <c r="EX11" s="154">
        <f t="shared" si="5"/>
        <v>0</v>
      </c>
      <c r="EY11" s="155">
        <f t="shared" si="5"/>
        <v>0</v>
      </c>
      <c r="EZ11" s="156">
        <f t="shared" si="5"/>
        <v>0</v>
      </c>
      <c r="FA11" s="153">
        <f t="shared" si="5"/>
        <v>0</v>
      </c>
      <c r="FB11" s="154">
        <f t="shared" si="5"/>
        <v>0</v>
      </c>
      <c r="FC11" s="154">
        <f t="shared" si="5"/>
        <v>0</v>
      </c>
      <c r="FD11" s="155">
        <f t="shared" si="5"/>
        <v>0</v>
      </c>
      <c r="FE11" s="156">
        <f t="shared" si="5"/>
        <v>0</v>
      </c>
      <c r="FF11" s="340"/>
      <c r="FG11" s="340"/>
      <c r="FH11" s="105"/>
      <c r="FI11" s="142">
        <f>'C.Davis-Inputs'!$E$15</f>
        <v>29.15</v>
      </c>
      <c r="FJ11" s="142">
        <f>IF($D11&lt;'C.Davis-Inputs'!$D$8,FI11,0)</f>
        <v>29.15</v>
      </c>
      <c r="FK11" s="154">
        <f>FI11-FJ11</f>
        <v>0</v>
      </c>
      <c r="FL11" s="338">
        <f>SUM(FK11*'C.Davis-Inputs'!$D$60,FK11*'C.Davis-Inputs'!$D$58*'C.Davis-Inputs'!$D$59)</f>
        <v>0</v>
      </c>
      <c r="FM11" s="338">
        <f>(FK11*'C.Davis-Inputs'!$D$61)</f>
        <v>0</v>
      </c>
      <c r="FN11" s="338">
        <f>(FK11*'C.Davis-Inputs'!$D$62)</f>
        <v>0</v>
      </c>
      <c r="FO11" s="105"/>
      <c r="FP11" s="142">
        <f>'C.Davis-Inputs'!$E$32*365</f>
        <v>403.02083333333337</v>
      </c>
      <c r="FQ11" s="142">
        <f>IF($D11&lt;'C.Davis-Inputs'!$D$8,FP11,'C.Davis-Inputs'!$E$33*365)</f>
        <v>403.02083333333337</v>
      </c>
      <c r="FR11" s="154">
        <f>FP11-FQ11</f>
        <v>0</v>
      </c>
      <c r="FS11" s="338">
        <f>SUM(FR11*'C.Davis-Inputs'!$D$63,FR11*'C.Davis-Inputs'!$D$58*'C.Davis-Inputs'!$D$59)</f>
        <v>0</v>
      </c>
      <c r="FT11" s="338">
        <f>(FR11*'C.Davis-Inputs'!$D$64)</f>
        <v>0</v>
      </c>
      <c r="FU11" s="338">
        <f>(FR11*'C.Davis-Inputs'!$D$65)</f>
        <v>0</v>
      </c>
      <c r="FV11" s="105"/>
      <c r="FW11" s="142">
        <f>'C.Davis-Inputs'!$E$44*365</f>
        <v>113.15</v>
      </c>
      <c r="FX11" s="142">
        <f>IF($D11&lt;'C.Davis-Inputs'!$D$8,FW11,'C.Davis-Inputs'!$D$45*365)</f>
        <v>113.15</v>
      </c>
      <c r="FY11" s="154">
        <f>FW11-FX11</f>
        <v>0</v>
      </c>
      <c r="FZ11" s="338">
        <f>SUM(FY11*'C.Davis-Inputs'!$D$67)</f>
        <v>0</v>
      </c>
      <c r="GA11" s="338">
        <f>(FY11*'C.Davis-Inputs'!$D$68)</f>
        <v>0</v>
      </c>
      <c r="GB11" s="338">
        <f>(FY11*'C.Davis-Inputs'!$D$69)</f>
        <v>0</v>
      </c>
      <c r="GC11" s="105"/>
      <c r="GD11" s="802">
        <f>IF($D11&lt;'C.Davis-Inputs'!$D$47,0,IF($D11='C.Davis-Inputs'!$D$47,'C.Davis-Inputs'!$D$53,IF(AND($D11&gt;'C.Davis-Inputs'!$D$47,$D11&lt;='C.Davis-Inputs'!$E$47),GD10*(1+'C.Davis-Inputs'!$E$49),IF($D11&gt;'C.Davis-Inputs'!$E$47,GD10*(1+'C.Davis-Inputs'!$F$49)))))</f>
        <v>0</v>
      </c>
      <c r="GE11" s="803">
        <f>IF($D11&lt;'C.Davis-Inputs'!$D$47,0,IF($D11='C.Davis-Inputs'!$D$47,'C.Davis-Inputs'!$D$54,IF(AND($D11&gt;'C.Davis-Inputs'!$D$47,$D11&lt;='C.Davis-Inputs'!$E$47),GE10*(1+'C.Davis-Inputs'!$E$49),IF($D11&gt;'C.Davis-Inputs'!$E$47,GE10*(1+'C.Davis-Inputs'!$F$49)))))</f>
        <v>0</v>
      </c>
      <c r="GF11" s="799">
        <f>GD11-GE11</f>
        <v>0</v>
      </c>
    </row>
    <row r="12" spans="1:188" x14ac:dyDescent="0.25">
      <c r="A12" s="105"/>
      <c r="B12" s="105"/>
      <c r="C12" s="159"/>
      <c r="D12" s="140">
        <f t="shared" ref="D12:D75" si="6">D11+1</f>
        <v>1988</v>
      </c>
      <c r="E12" s="141">
        <f>E11*(1+'C.Davis-Inputs'!$D$14)</f>
        <v>404.16906797167968</v>
      </c>
      <c r="F12" s="142">
        <f>F11*(1+'C.Davis-Inputs'!$E$14)</f>
        <v>8083.3813594335934</v>
      </c>
      <c r="G12" s="142">
        <f>G11*(1+'C.Davis-Inputs'!$F$14)</f>
        <v>50.52113349645996</v>
      </c>
      <c r="H12" s="143">
        <f>H11*(1+'C.Davis-Inputs'!$G$14)</f>
        <v>30.312680097875976</v>
      </c>
      <c r="I12" s="144">
        <f>I11*(1+'C.Davis-Inputs'!$H$14)</f>
        <v>606.25360195751955</v>
      </c>
      <c r="J12" s="141">
        <f t="shared" ref="J12:N43" si="7">E12*9%</f>
        <v>36.375216117451167</v>
      </c>
      <c r="K12" s="142">
        <f t="shared" si="7"/>
        <v>727.50432234902337</v>
      </c>
      <c r="L12" s="142">
        <f t="shared" si="7"/>
        <v>4.5469020146813959</v>
      </c>
      <c r="M12" s="143">
        <f t="shared" si="7"/>
        <v>2.7281412088088377</v>
      </c>
      <c r="N12" s="144">
        <f t="shared" si="7"/>
        <v>54.562824176176754</v>
      </c>
      <c r="O12" s="141">
        <f t="shared" ref="O12:S43" si="8">E12*5%</f>
        <v>20.208453398583984</v>
      </c>
      <c r="P12" s="142">
        <f t="shared" si="8"/>
        <v>404.16906797167968</v>
      </c>
      <c r="Q12" s="142">
        <f t="shared" si="8"/>
        <v>2.526056674822998</v>
      </c>
      <c r="R12" s="143">
        <f t="shared" si="8"/>
        <v>1.5156340048937988</v>
      </c>
      <c r="S12" s="144">
        <f t="shared" si="8"/>
        <v>30.31268009787598</v>
      </c>
      <c r="T12" s="141">
        <f t="shared" si="0"/>
        <v>31.525187301791011</v>
      </c>
      <c r="U12" s="142">
        <f t="shared" si="0"/>
        <v>630.5037460358202</v>
      </c>
      <c r="V12" s="142">
        <f t="shared" si="1"/>
        <v>3.9406484127238763</v>
      </c>
      <c r="W12" s="143">
        <f t="shared" si="1"/>
        <v>2.3643890476343259</v>
      </c>
      <c r="X12" s="143">
        <f t="shared" si="1"/>
        <v>47.287780952686518</v>
      </c>
      <c r="Y12" s="141">
        <f>T12*'C.Davis-Inputs'!$D$17</f>
        <v>12.610074920716405</v>
      </c>
      <c r="Z12" s="142">
        <f>U12*'C.Davis-Inputs'!$E$17</f>
        <v>252.20149841432809</v>
      </c>
      <c r="AA12" s="142">
        <f>V12*'C.Davis-Inputs'!$F$17</f>
        <v>1.5762593650895507</v>
      </c>
      <c r="AB12" s="143">
        <f>W12*'C.Davis-Inputs'!$G$17</f>
        <v>0</v>
      </c>
      <c r="AC12" s="144">
        <f>X12*'C.Davis-Inputs'!$H$17</f>
        <v>0</v>
      </c>
      <c r="AD12" s="141">
        <f>T12*(1-'C.Davis-Inputs'!$D$17)</f>
        <v>18.915112381074607</v>
      </c>
      <c r="AE12" s="142">
        <f>U12*(1-'C.Davis-Inputs'!$E$17)</f>
        <v>378.30224762149209</v>
      </c>
      <c r="AF12" s="142">
        <f>V12*(1-'C.Davis-Inputs'!$F$17)</f>
        <v>2.3643890476343259</v>
      </c>
      <c r="AG12" s="143">
        <f>W12*(1-'C.Davis-Inputs'!$G$17)</f>
        <v>2.3643890476343259</v>
      </c>
      <c r="AH12" s="144">
        <f>X12*(1-'C.Davis-Inputs'!$H$17)</f>
        <v>47.287780952686518</v>
      </c>
      <c r="AI12" s="187"/>
      <c r="AJ12" s="141">
        <f>SUM(AD12*'C.Davis-Inputs'!$D$15,Y12*'C.Davis-Inputs'!$D$15*'C.Davis-Inputs'!$D$19)</f>
        <v>329.54329126138873</v>
      </c>
      <c r="AK12" s="142">
        <f>SUM(AE12*'C.Davis-Inputs'!$E$15,Z12*'C.Davis-Inputs'!$E$15*'C.Davis-Inputs'!$E$19)</f>
        <v>12007.733675336847</v>
      </c>
      <c r="AL12" s="142">
        <f>SUM(AF12*'C.Davis-Inputs'!$F$15,AA12*'C.Davis-Inputs'!$F$15*'C.Davis-Inputs'!$F$19)</f>
        <v>9.5048439714899899</v>
      </c>
      <c r="AM12" s="143">
        <f>SUM(AG12*'C.Davis-Inputs'!$G$15,AB12*'C.Davis-Inputs'!$G$15*'C.Davis-Inputs'!$G$19)</f>
        <v>9.4575561905373036</v>
      </c>
      <c r="AN12" s="144">
        <f>SUM(AH12*'C.Davis-Inputs'!$H$15,AC12*'C.Davis-Inputs'!$H$15*'C.Davis-Inputs'!$H$19)</f>
        <v>449.23391905052193</v>
      </c>
      <c r="AO12" s="141">
        <f>IF($D12&lt;'C.Davis-Inputs'!$D$8,AJ12,AJ12*(1-'C.Davis-Inputs'!$D$16))</f>
        <v>329.54329126138873</v>
      </c>
      <c r="AP12" s="142">
        <f>IF($D12&lt;'C.Davis-Inputs'!$D$8,AK12,AK12*(1-'C.Davis-Inputs'!$E$16))</f>
        <v>12007.733675336847</v>
      </c>
      <c r="AQ12" s="142">
        <f>IF($D12&lt;'C.Davis-Inputs'!$D$8,AL12,AL12*(1-'C.Davis-Inputs'!$F$16))</f>
        <v>9.5048439714899899</v>
      </c>
      <c r="AR12" s="143">
        <f>IF($D12&lt;'C.Davis-Inputs'!$D$8,AM12,AM12*(1-'C.Davis-Inputs'!$G$16))</f>
        <v>9.4575561905373036</v>
      </c>
      <c r="AS12" s="144">
        <f>IF($D12&lt;'C.Davis-Inputs'!$D$8,AN12,AN12*(1-'C.Davis-Inputs'!$H$16))</f>
        <v>449.23391905052193</v>
      </c>
      <c r="AT12" s="145">
        <f>AJ12*'C.Davis-Inputs'!$D$6*'C.Davis-Inputs'!$D$12</f>
        <v>517.317058622128</v>
      </c>
      <c r="AU12" s="146">
        <f>AK12*'C.Davis-Inputs'!$D$6*'C.Davis-Inputs'!$E$12</f>
        <v>18047.623714031281</v>
      </c>
      <c r="AV12" s="146">
        <f>AL12*'C.Davis-Inputs'!$D$6*'C.Davis-Inputs'!$F$12</f>
        <v>15.238165855092751</v>
      </c>
      <c r="AW12" s="147">
        <f>AM12*'C.Davis-Inputs'!$D$6*'C.Davis-Inputs'!$G$12</f>
        <v>15.162354084669403</v>
      </c>
      <c r="AX12" s="148">
        <f>AN12*'C.Davis-Inputs'!$D$6*'C.Davis-Inputs'!$H$12</f>
        <v>705.20740612550924</v>
      </c>
      <c r="AY12" s="145">
        <f>AJ12*'C.Davis-Inputs'!$D$7*'C.Davis-Inputs'!$D$13</f>
        <v>19.772597475683323</v>
      </c>
      <c r="AZ12" s="146">
        <f>AK12*'C.Davis-Inputs'!$D$7*'C.Davis-Inputs'!$E$13</f>
        <v>1200.7733675336847</v>
      </c>
      <c r="BA12" s="146">
        <f>AL12*'C.Davis-Inputs'!$D$7*'C.Davis-Inputs'!$F$13</f>
        <v>0.38019375885959961</v>
      </c>
      <c r="BB12" s="147">
        <f>AM12*'C.Davis-Inputs'!$D$7*'C.Davis-Inputs'!$G$13</f>
        <v>0.37830224762149217</v>
      </c>
      <c r="BC12" s="148">
        <f>AN12*'C.Davis-Inputs'!$D$7*'C.Davis-Inputs'!$H$13</f>
        <v>26.954035143031316</v>
      </c>
      <c r="BD12" s="149">
        <f>AO12*'C.Davis-Inputs'!$D$6*'C.Davis-Inputs'!$D$12</f>
        <v>517.317058622128</v>
      </c>
      <c r="BE12" s="150">
        <f>AP12*'C.Davis-Inputs'!$D$6*'C.Davis-Inputs'!$E$12</f>
        <v>18047.623714031281</v>
      </c>
      <c r="BF12" s="150">
        <f>AQ12*'C.Davis-Inputs'!$D$6*'C.Davis-Inputs'!$F$12</f>
        <v>15.238165855092751</v>
      </c>
      <c r="BG12" s="151">
        <f>AR12*'C.Davis-Inputs'!$D$6*'C.Davis-Inputs'!$G$12</f>
        <v>15.162354084669403</v>
      </c>
      <c r="BH12" s="152">
        <f>AS12*'C.Davis-Inputs'!$D$6*'C.Davis-Inputs'!$H$12</f>
        <v>705.20740612550924</v>
      </c>
      <c r="BI12" s="149">
        <f>AO12*'C.Davis-Inputs'!$D$7*'C.Davis-Inputs'!$D$13</f>
        <v>19.772597475683323</v>
      </c>
      <c r="BJ12" s="150">
        <f>AP12*'C.Davis-Inputs'!$D$7*'C.Davis-Inputs'!$E$13</f>
        <v>1200.7733675336847</v>
      </c>
      <c r="BK12" s="150">
        <f>AQ12*'C.Davis-Inputs'!$D$7*'C.Davis-Inputs'!$F$13</f>
        <v>0.38019375885959961</v>
      </c>
      <c r="BL12" s="151">
        <f>AR12*'C.Davis-Inputs'!$D$7*'C.Davis-Inputs'!$G$13</f>
        <v>0.37830224762149217</v>
      </c>
      <c r="BM12" s="152">
        <f>AS12*'C.Davis-Inputs'!$D$7*'C.Davis-Inputs'!$H$13</f>
        <v>26.954035143031316</v>
      </c>
      <c r="BN12" s="153">
        <f t="shared" si="2"/>
        <v>0</v>
      </c>
      <c r="BO12" s="154">
        <f t="shared" si="2"/>
        <v>0</v>
      </c>
      <c r="BP12" s="154">
        <f t="shared" si="2"/>
        <v>0</v>
      </c>
      <c r="BQ12" s="155">
        <f t="shared" si="2"/>
        <v>0</v>
      </c>
      <c r="BR12" s="156">
        <f t="shared" si="2"/>
        <v>0</v>
      </c>
      <c r="BS12" s="153">
        <f t="shared" si="2"/>
        <v>0</v>
      </c>
      <c r="BT12" s="154">
        <f t="shared" si="2"/>
        <v>0</v>
      </c>
      <c r="BU12" s="154">
        <f t="shared" si="2"/>
        <v>0</v>
      </c>
      <c r="BV12" s="155">
        <f t="shared" si="2"/>
        <v>0</v>
      </c>
      <c r="BW12" s="155">
        <f t="shared" si="2"/>
        <v>0</v>
      </c>
      <c r="BX12" s="343"/>
      <c r="BY12" s="344"/>
      <c r="BZ12" s="105"/>
      <c r="CA12" s="141">
        <f>Y12*'C.Davis-Inputs'!$D$15*'C.Davis-Inputs'!$D$18</f>
        <v>1028.9821135304585</v>
      </c>
      <c r="CB12" s="142">
        <f>Z12*'C.Davis-Inputs'!$E$15*'C.Davis-Inputs'!$E$18</f>
        <v>37493.535761766085</v>
      </c>
      <c r="CC12" s="142">
        <f>AA12*'C.Davis-Inputs'!$F$15*'C.Davis-Inputs'!$F$18</f>
        <v>1.8915112381074608</v>
      </c>
      <c r="CD12" s="143">
        <f>AB12*'C.Davis-Inputs'!$G$15*'C.Davis-Inputs'!$G$18</f>
        <v>0</v>
      </c>
      <c r="CE12" s="144">
        <f>AC12*'C.Davis-Inputs'!$H$15*'C.Davis-Inputs'!$H$18</f>
        <v>0</v>
      </c>
      <c r="CF12" s="141">
        <f>IF($D12&lt;'C.Davis-Inputs'!$D$8,CA12,CA12*(1-'C.Davis-Inputs'!$D$16))</f>
        <v>1028.9821135304585</v>
      </c>
      <c r="CG12" s="142">
        <f>IF($D12&lt;'C.Davis-Inputs'!$D$8,CB12,CB12*(1-'C.Davis-Inputs'!$E$16))</f>
        <v>37493.535761766085</v>
      </c>
      <c r="CH12" s="142">
        <f>IF($D12&lt;'C.Davis-Inputs'!$D$8,CC12,CC12*(1-'C.Davis-Inputs'!$F$16))</f>
        <v>1.8915112381074608</v>
      </c>
      <c r="CI12" s="143">
        <f>IF($D12&lt;'C.Davis-Inputs'!$D$8,CD12,CD12*(1-'C.Davis-Inputs'!$G$16))</f>
        <v>0</v>
      </c>
      <c r="CJ12" s="144">
        <f>IF($D12&lt;'C.Davis-Inputs'!$D$8,CE12,CE12*(1-'C.Davis-Inputs'!$H$16))</f>
        <v>0</v>
      </c>
      <c r="CK12" s="145">
        <f>CA12*'C.Davis-Inputs'!$D$6*'C.Davis-Inputs'!$D$12</f>
        <v>1615.2961218201135</v>
      </c>
      <c r="CL12" s="146">
        <f>CB12*'C.Davis-Inputs'!$D$6*'C.Davis-Inputs'!$E$12</f>
        <v>56352.784249934419</v>
      </c>
      <c r="CM12" s="146">
        <f>CC12*'C.Davis-Inputs'!$D$6*'C.Davis-Inputs'!$F$12</f>
        <v>3.032470816933881</v>
      </c>
      <c r="CN12" s="147">
        <f>CD12*'C.Davis-Inputs'!$D$6*'C.Davis-Inputs'!$G$12</f>
        <v>0</v>
      </c>
      <c r="CO12" s="148">
        <f>CE12*'C.Davis-Inputs'!$D$6*'C.Davis-Inputs'!$H$12</f>
        <v>0</v>
      </c>
      <c r="CP12" s="145">
        <f>CA12*'C.Davis-Inputs'!$D$7*'C.Davis-Inputs'!$D$13</f>
        <v>61.738926811827504</v>
      </c>
      <c r="CQ12" s="146">
        <f>CB12*'C.Davis-Inputs'!$D$7*'C.Davis-Inputs'!$E$13</f>
        <v>3749.3535761766088</v>
      </c>
      <c r="CR12" s="146">
        <f>CC12*'C.Davis-Inputs'!$D$7*'C.Davis-Inputs'!$F$13</f>
        <v>7.5660449524298429E-2</v>
      </c>
      <c r="CS12" s="147">
        <f>CD12*'C.Davis-Inputs'!$D$7*'C.Davis-Inputs'!$G$13</f>
        <v>0</v>
      </c>
      <c r="CT12" s="148">
        <f>CE12*'C.Davis-Inputs'!$D$7*'C.Davis-Inputs'!$H$13</f>
        <v>0</v>
      </c>
      <c r="CU12" s="149">
        <f>CF12*'C.Davis-Inputs'!$D$6*'C.Davis-Inputs'!$D$12</f>
        <v>1615.2961218201135</v>
      </c>
      <c r="CV12" s="150">
        <f>CG12*'C.Davis-Inputs'!$D$6*'C.Davis-Inputs'!$E$12</f>
        <v>56352.784249934419</v>
      </c>
      <c r="CW12" s="150">
        <f>CH12*'C.Davis-Inputs'!$D$6*'C.Davis-Inputs'!$F$12</f>
        <v>3.032470816933881</v>
      </c>
      <c r="CX12" s="151">
        <f>CI12*'C.Davis-Inputs'!$D$6*'C.Davis-Inputs'!$G$12</f>
        <v>0</v>
      </c>
      <c r="CY12" s="152">
        <f>CJ12*'C.Davis-Inputs'!$D$6*'C.Davis-Inputs'!$H$12</f>
        <v>0</v>
      </c>
      <c r="CZ12" s="149">
        <f>CF12*'C.Davis-Inputs'!$D$7*'C.Davis-Inputs'!$D$13</f>
        <v>61.738926811827504</v>
      </c>
      <c r="DA12" s="150">
        <f>CG12*'C.Davis-Inputs'!$D$7*'C.Davis-Inputs'!$E$13</f>
        <v>3749.3535761766088</v>
      </c>
      <c r="DB12" s="150">
        <f>CH12*'C.Davis-Inputs'!$D$7*'C.Davis-Inputs'!$F$13</f>
        <v>7.5660449524298429E-2</v>
      </c>
      <c r="DC12" s="151">
        <f>CI12*'C.Davis-Inputs'!$D$7*'C.Davis-Inputs'!$G$13</f>
        <v>0</v>
      </c>
      <c r="DD12" s="152">
        <f>CJ12*'C.Davis-Inputs'!$D$7*'C.Davis-Inputs'!$H$13</f>
        <v>0</v>
      </c>
      <c r="DE12" s="153">
        <f t="shared" si="3"/>
        <v>0</v>
      </c>
      <c r="DF12" s="154">
        <f t="shared" si="3"/>
        <v>0</v>
      </c>
      <c r="DG12" s="154">
        <f t="shared" si="4"/>
        <v>0</v>
      </c>
      <c r="DH12" s="155">
        <f t="shared" si="4"/>
        <v>0</v>
      </c>
      <c r="DI12" s="156">
        <f t="shared" si="4"/>
        <v>0</v>
      </c>
      <c r="DJ12" s="153">
        <f t="shared" si="4"/>
        <v>0</v>
      </c>
      <c r="DK12" s="154">
        <f t="shared" si="4"/>
        <v>0</v>
      </c>
      <c r="DL12" s="154">
        <f t="shared" si="4"/>
        <v>0</v>
      </c>
      <c r="DM12" s="155">
        <f t="shared" si="4"/>
        <v>0</v>
      </c>
      <c r="DN12" s="155">
        <f t="shared" si="4"/>
        <v>0</v>
      </c>
      <c r="DO12" s="343"/>
      <c r="DP12" s="344"/>
      <c r="DQ12" s="105"/>
      <c r="DR12" s="141">
        <f>SUM(AD12*'C.Davis-Inputs'!$D$32*365)</f>
        <v>7623.1843544143403</v>
      </c>
      <c r="DS12" s="142">
        <f>SUM(AE12*'C.Davis-Inputs'!$E$32*365)</f>
        <v>152463.68708828677</v>
      </c>
      <c r="DT12" s="142">
        <f>SUM(AF12*'C.Davis-Inputs'!$F$32*365)</f>
        <v>1126.1522341748457</v>
      </c>
      <c r="DU12" s="143">
        <f>SUM(AG12*'C.Davis-Inputs'!$G$32*365)</f>
        <v>0</v>
      </c>
      <c r="DV12" s="144">
        <f>SUM(AH12*'C.Davis-Inputs'!$H$32*365)</f>
        <v>0</v>
      </c>
      <c r="DW12" s="141">
        <f>SUM(AD12*'C.Davis-Inputs'!$D$33*365)</f>
        <v>6930.167594922128</v>
      </c>
      <c r="DX12" s="142">
        <f>SUM(AE12*'C.Davis-Inputs'!$E$33*365)</f>
        <v>138603.35189844252</v>
      </c>
      <c r="DY12" s="142">
        <f>SUM(AF12*'C.Davis-Inputs'!$F$33*365)</f>
        <v>1023.7747583407687</v>
      </c>
      <c r="DZ12" s="143">
        <f>SUM(AG12*'C.Davis-Inputs'!$G$33*365)</f>
        <v>0</v>
      </c>
      <c r="EA12" s="144">
        <f>SUM(AH12*'C.Davis-Inputs'!$H$33*365)</f>
        <v>0</v>
      </c>
      <c r="EB12" s="145">
        <f>DR12*'C.Davis-Inputs'!$D$6*'C.Davis-Inputs'!$D$12</f>
        <v>11966.87479955963</v>
      </c>
      <c r="EC12" s="146">
        <f>DS12*'C.Davis-Inputs'!$D$6*'C.Davis-Inputs'!$E$12</f>
        <v>229152.92169369501</v>
      </c>
      <c r="ED12" s="146">
        <f>DT12*'C.Davis-Inputs'!$D$6*'C.Davis-Inputs'!$F$12</f>
        <v>1805.4472618291124</v>
      </c>
      <c r="EE12" s="147">
        <f>DU12*'C.Davis-Inputs'!$D$6*'C.Davis-Inputs'!$G$12</f>
        <v>0</v>
      </c>
      <c r="EF12" s="148">
        <f>DV12*'C.Davis-Inputs'!$D$6*'C.Davis-Inputs'!$H$12</f>
        <v>0</v>
      </c>
      <c r="EG12" s="145">
        <f>DR12*'C.Davis-Inputs'!$D$7*'C.Davis-Inputs'!$D$13</f>
        <v>457.39106126486041</v>
      </c>
      <c r="EH12" s="146">
        <f>DS12*'C.Davis-Inputs'!$D$7*'C.Davis-Inputs'!$E$13</f>
        <v>15246.368708828677</v>
      </c>
      <c r="EI12" s="146">
        <f>DT12*'C.Davis-Inputs'!$D$7*'C.Davis-Inputs'!$F$13</f>
        <v>45.046089366993833</v>
      </c>
      <c r="EJ12" s="147">
        <f>DU12*'C.Davis-Inputs'!$D$7*'C.Davis-Inputs'!$G$13</f>
        <v>0</v>
      </c>
      <c r="EK12" s="148">
        <f>DV12*'C.Davis-Inputs'!$D$7*'C.Davis-Inputs'!$H$13</f>
        <v>0</v>
      </c>
      <c r="EL12" s="149">
        <f>IF($D12&lt;'C.Davis-Inputs'!$D$8,EB12,DW12*'C.Davis-Inputs'!$D$6*'C.Davis-Inputs'!$D$12)</f>
        <v>11966.87479955963</v>
      </c>
      <c r="EM12" s="150">
        <f>IF($D12&lt;'C.Davis-Inputs'!$D$8,EC12,DX12*'C.Davis-Inputs'!$D$6*'C.Davis-Inputs'!$E$12)</f>
        <v>229152.92169369501</v>
      </c>
      <c r="EN12" s="150">
        <f>IF($D12&lt;'C.Davis-Inputs'!$D$8,ED12,DY12*'C.Davis-Inputs'!$D$6*'C.Davis-Inputs'!$F$12)</f>
        <v>1805.4472618291124</v>
      </c>
      <c r="EO12" s="151">
        <f>IF($D12&lt;'C.Davis-Inputs'!$D$8,EE12,DZ12*'C.Davis-Inputs'!$D$6*'C.Davis-Inputs'!$G$12)</f>
        <v>0</v>
      </c>
      <c r="EP12" s="152">
        <f>IF($D12&lt;'C.Davis-Inputs'!$D$8,EF12,EA12*'C.Davis-Inputs'!$D$6*'C.Davis-Inputs'!$H$12)</f>
        <v>0</v>
      </c>
      <c r="EQ12" s="149">
        <f>IF($D12&lt;'C.Davis-Inputs'!$D$8,EG12,'C.Davis-Inputs'!$D$13*DW12)</f>
        <v>457.39106126486041</v>
      </c>
      <c r="ER12" s="150">
        <f>IF($D12&lt;'C.Davis-Inputs'!$D$8,EH12,'C.Davis-Inputs'!$E$13*DX12)</f>
        <v>15246.368708828677</v>
      </c>
      <c r="ES12" s="150">
        <f>IF($D12&lt;'C.Davis-Inputs'!$D$8,EI12,'C.Davis-Inputs'!$F$13*DY12)</f>
        <v>45.046089366993833</v>
      </c>
      <c r="ET12" s="151">
        <f>IF($D12&lt;'C.Davis-Inputs'!$D$8,EJ12,'C.Davis-Inputs'!$G$13*EJ12)</f>
        <v>0</v>
      </c>
      <c r="EU12" s="152">
        <f>IF($D12&lt;'C.Davis-Inputs'!$D$8,EK12,'C.Davis-Inputs'!$H$13*EK12)</f>
        <v>0</v>
      </c>
      <c r="EV12" s="153">
        <f t="shared" ref="EV12:EY75" si="9">EB12-EL12</f>
        <v>0</v>
      </c>
      <c r="EW12" s="154">
        <f t="shared" si="5"/>
        <v>0</v>
      </c>
      <c r="EX12" s="154">
        <f t="shared" si="5"/>
        <v>0</v>
      </c>
      <c r="EY12" s="155">
        <f t="shared" si="5"/>
        <v>0</v>
      </c>
      <c r="EZ12" s="156">
        <f t="shared" si="5"/>
        <v>0</v>
      </c>
      <c r="FA12" s="153">
        <f t="shared" si="5"/>
        <v>0</v>
      </c>
      <c r="FB12" s="154">
        <f t="shared" si="5"/>
        <v>0</v>
      </c>
      <c r="FC12" s="154">
        <f t="shared" si="5"/>
        <v>0</v>
      </c>
      <c r="FD12" s="155">
        <f t="shared" si="5"/>
        <v>0</v>
      </c>
      <c r="FE12" s="156">
        <f t="shared" si="5"/>
        <v>0</v>
      </c>
      <c r="FF12" s="178"/>
      <c r="FG12" s="178"/>
      <c r="FH12" s="105"/>
      <c r="FI12" s="142">
        <f>'C.Davis-Inputs'!$E$15</f>
        <v>29.15</v>
      </c>
      <c r="FJ12" s="142">
        <f>IF($D12&lt;'C.Davis-Inputs'!$D$8,FI12,0)</f>
        <v>29.15</v>
      </c>
      <c r="FK12" s="154">
        <f t="shared" ref="FK12:FK75" si="10">FI12-FJ12</f>
        <v>0</v>
      </c>
      <c r="FL12" s="338">
        <f>SUM(FK12*'C.Davis-Inputs'!$D$60,FK12*'C.Davis-Inputs'!$D$58*'C.Davis-Inputs'!$D$59)</f>
        <v>0</v>
      </c>
      <c r="FM12" s="338">
        <f>(FK12*'C.Davis-Inputs'!$D$61)</f>
        <v>0</v>
      </c>
      <c r="FN12" s="338">
        <f>(FK12*'C.Davis-Inputs'!$D$62)</f>
        <v>0</v>
      </c>
      <c r="FO12" s="105"/>
      <c r="FP12" s="142">
        <f>'C.Davis-Inputs'!$E$32*365</f>
        <v>403.02083333333337</v>
      </c>
      <c r="FQ12" s="142">
        <f>IF($D12&lt;'C.Davis-Inputs'!$D$8,FP12,'C.Davis-Inputs'!$E$33*365)</f>
        <v>403.02083333333337</v>
      </c>
      <c r="FR12" s="154">
        <f t="shared" ref="FR12:FR75" si="11">FP12-FQ12</f>
        <v>0</v>
      </c>
      <c r="FS12" s="338">
        <f>SUM(FR12*'C.Davis-Inputs'!$D$63,FR12*'C.Davis-Inputs'!$D$58*'C.Davis-Inputs'!$D$59)</f>
        <v>0</v>
      </c>
      <c r="FT12" s="338">
        <f>(FR12*'C.Davis-Inputs'!$D$64)</f>
        <v>0</v>
      </c>
      <c r="FU12" s="338">
        <f>(FR12*'C.Davis-Inputs'!$D$65)</f>
        <v>0</v>
      </c>
      <c r="FV12" s="105"/>
      <c r="FW12" s="142">
        <f>'C.Davis-Inputs'!$E$44*365</f>
        <v>113.15</v>
      </c>
      <c r="FX12" s="142">
        <f>IF($D12&lt;'C.Davis-Inputs'!$D$8,FW12,'C.Davis-Inputs'!$D$45*365)</f>
        <v>113.15</v>
      </c>
      <c r="FY12" s="154">
        <f t="shared" ref="FY12:FY75" si="12">FW12-FX12</f>
        <v>0</v>
      </c>
      <c r="FZ12" s="338">
        <f>SUM(FY12*'C.Davis-Inputs'!$D$67)</f>
        <v>0</v>
      </c>
      <c r="GA12" s="338">
        <f>(FY12*'C.Davis-Inputs'!$D$68)</f>
        <v>0</v>
      </c>
      <c r="GB12" s="338">
        <f>(FY12*'C.Davis-Inputs'!$D$69)</f>
        <v>0</v>
      </c>
      <c r="GC12" s="105"/>
      <c r="GD12" s="141">
        <f>IF($D12&lt;'C.Davis-Inputs'!$D$47,0,IF($D12='C.Davis-Inputs'!$D$47,'C.Davis-Inputs'!$D$53,IF(AND($D12&gt;'C.Davis-Inputs'!$D$47,$D12&lt;='C.Davis-Inputs'!$E$47),GD11*(1+'C.Davis-Inputs'!$E$49),IF($D12&gt;'C.Davis-Inputs'!$E$47,GD11*(1+'C.Davis-Inputs'!$F$49)))))</f>
        <v>0</v>
      </c>
      <c r="GE12" s="144">
        <f>IF($D12&lt;'C.Davis-Inputs'!$D$47,0,IF($D12='C.Davis-Inputs'!$D$47,'C.Davis-Inputs'!$D$54,IF(AND($D12&gt;'C.Davis-Inputs'!$D$47,$D12&lt;='C.Davis-Inputs'!$E$47),GE11*(1+'C.Davis-Inputs'!$E$49),IF($D12&gt;'C.Davis-Inputs'!$E$47,GE11*(1+'C.Davis-Inputs'!$F$49)))))</f>
        <v>0</v>
      </c>
      <c r="GF12" s="799">
        <f t="shared" ref="GF12:GF75" si="13">GD12-GE12</f>
        <v>0</v>
      </c>
    </row>
    <row r="13" spans="1:188" ht="14.45" customHeight="1" x14ac:dyDescent="0.25">
      <c r="A13" s="105"/>
      <c r="B13" s="105"/>
      <c r="C13" s="159"/>
      <c r="D13" s="140">
        <f t="shared" si="6"/>
        <v>1989</v>
      </c>
      <c r="E13" s="141">
        <f>E12*(1+'C.Davis-Inputs'!$D$14)</f>
        <v>408.38158876274053</v>
      </c>
      <c r="F13" s="142">
        <f>F12*(1+'C.Davis-Inputs'!$E$14)</f>
        <v>8167.6317752548111</v>
      </c>
      <c r="G13" s="142">
        <f>G12*(1+'C.Davis-Inputs'!$F$14)</f>
        <v>51.047698595342567</v>
      </c>
      <c r="H13" s="143">
        <f>H12*(1+'C.Davis-Inputs'!$G$14)</f>
        <v>30.628619157205542</v>
      </c>
      <c r="I13" s="144">
        <f>I12*(1+'C.Davis-Inputs'!$H$14)</f>
        <v>612.57238314411086</v>
      </c>
      <c r="J13" s="141">
        <f t="shared" si="7"/>
        <v>36.754342988646648</v>
      </c>
      <c r="K13" s="142">
        <f t="shared" si="7"/>
        <v>735.08685977293294</v>
      </c>
      <c r="L13" s="142">
        <f t="shared" si="7"/>
        <v>4.594292873580831</v>
      </c>
      <c r="M13" s="143">
        <f t="shared" si="7"/>
        <v>2.7565757241484987</v>
      </c>
      <c r="N13" s="144">
        <f t="shared" si="7"/>
        <v>55.131514482969976</v>
      </c>
      <c r="O13" s="141">
        <f t="shared" si="8"/>
        <v>20.419079438137029</v>
      </c>
      <c r="P13" s="142">
        <f t="shared" si="8"/>
        <v>408.38158876274059</v>
      </c>
      <c r="Q13" s="142">
        <f t="shared" si="8"/>
        <v>2.5523849297671286</v>
      </c>
      <c r="R13" s="143">
        <f t="shared" si="8"/>
        <v>1.5314309578602772</v>
      </c>
      <c r="S13" s="144">
        <f t="shared" si="8"/>
        <v>30.628619157205545</v>
      </c>
      <c r="T13" s="141">
        <f t="shared" si="0"/>
        <v>31.853763923493759</v>
      </c>
      <c r="U13" s="142">
        <f t="shared" si="0"/>
        <v>637.07527846987523</v>
      </c>
      <c r="V13" s="142">
        <f t="shared" si="1"/>
        <v>3.9817204904367198</v>
      </c>
      <c r="W13" s="143">
        <f t="shared" si="1"/>
        <v>2.3890322942620319</v>
      </c>
      <c r="X13" s="143">
        <f t="shared" si="1"/>
        <v>47.780645885240645</v>
      </c>
      <c r="Y13" s="141">
        <f>T13*'C.Davis-Inputs'!$D$17</f>
        <v>12.741505569397503</v>
      </c>
      <c r="Z13" s="142">
        <f>U13*'C.Davis-Inputs'!$E$17</f>
        <v>254.8301113879501</v>
      </c>
      <c r="AA13" s="142">
        <f>V13*'C.Davis-Inputs'!$F$17</f>
        <v>1.5926881961746879</v>
      </c>
      <c r="AB13" s="143">
        <f>W13*'C.Davis-Inputs'!$G$17</f>
        <v>0</v>
      </c>
      <c r="AC13" s="144">
        <f>X13*'C.Davis-Inputs'!$H$17</f>
        <v>0</v>
      </c>
      <c r="AD13" s="141">
        <f>T13*(1-'C.Davis-Inputs'!$D$17)</f>
        <v>19.112258354096255</v>
      </c>
      <c r="AE13" s="142">
        <f>U13*(1-'C.Davis-Inputs'!$E$17)</f>
        <v>382.2451670819251</v>
      </c>
      <c r="AF13" s="142">
        <f>V13*(1-'C.Davis-Inputs'!$F$17)</f>
        <v>2.3890322942620319</v>
      </c>
      <c r="AG13" s="143">
        <f>W13*(1-'C.Davis-Inputs'!$G$17)</f>
        <v>2.3890322942620319</v>
      </c>
      <c r="AH13" s="144">
        <f>X13*(1-'C.Davis-Inputs'!$H$17)</f>
        <v>47.780645885240645</v>
      </c>
      <c r="AI13" s="187"/>
      <c r="AJ13" s="141">
        <f>SUM(AD13*'C.Davis-Inputs'!$D$15,Y13*'C.Davis-Inputs'!$D$15*'C.Davis-Inputs'!$D$19)</f>
        <v>332.9780122135881</v>
      </c>
      <c r="AK13" s="142">
        <f>SUM(AE13*'C.Davis-Inputs'!$E$15,Z13*'C.Davis-Inputs'!$E$15*'C.Davis-Inputs'!$E$19)</f>
        <v>12132.886320032616</v>
      </c>
      <c r="AL13" s="142">
        <f>SUM(AF13*'C.Davis-Inputs'!$F$15,AA13*'C.Davis-Inputs'!$F$15*'C.Davis-Inputs'!$F$19)</f>
        <v>9.6039098229333675</v>
      </c>
      <c r="AM13" s="143">
        <f>SUM(AG13*'C.Davis-Inputs'!$G$15,AB13*'C.Davis-Inputs'!$G$15*'C.Davis-Inputs'!$G$19)</f>
        <v>9.5561291770481276</v>
      </c>
      <c r="AN13" s="144">
        <f>SUM(AH13*'C.Davis-Inputs'!$H$15,AC13*'C.Davis-Inputs'!$H$15*'C.Davis-Inputs'!$H$19)</f>
        <v>453.91613590978614</v>
      </c>
      <c r="AO13" s="141">
        <f>IF($D13&lt;'C.Davis-Inputs'!$D$8,AJ13,AJ13*(1-'C.Davis-Inputs'!$D$16))</f>
        <v>332.9780122135881</v>
      </c>
      <c r="AP13" s="142">
        <f>IF($D13&lt;'C.Davis-Inputs'!$D$8,AK13,AK13*(1-'C.Davis-Inputs'!$E$16))</f>
        <v>12132.886320032616</v>
      </c>
      <c r="AQ13" s="142">
        <f>IF($D13&lt;'C.Davis-Inputs'!$D$8,AL13,AL13*(1-'C.Davis-Inputs'!$F$16))</f>
        <v>9.6039098229333675</v>
      </c>
      <c r="AR13" s="143">
        <f>IF($D13&lt;'C.Davis-Inputs'!$D$8,AM13,AM13*(1-'C.Davis-Inputs'!$G$16))</f>
        <v>9.5561291770481276</v>
      </c>
      <c r="AS13" s="144">
        <f>IF($D13&lt;'C.Davis-Inputs'!$D$8,AN13,AN13*(1-'C.Davis-Inputs'!$H$16))</f>
        <v>453.91613590978614</v>
      </c>
      <c r="AT13" s="145">
        <f>AJ13*'C.Davis-Inputs'!$D$6*'C.Davis-Inputs'!$D$12</f>
        <v>522.7088835728905</v>
      </c>
      <c r="AU13" s="146">
        <f>AK13*'C.Davis-Inputs'!$D$6*'C.Davis-Inputs'!$E$12</f>
        <v>18235.728139009021</v>
      </c>
      <c r="AV13" s="146">
        <f>AL13*'C.Davis-Inputs'!$D$6*'C.Davis-Inputs'!$F$12</f>
        <v>15.396988228126775</v>
      </c>
      <c r="AW13" s="147">
        <f>AM13*'C.Davis-Inputs'!$D$6*'C.Davis-Inputs'!$G$12</f>
        <v>15.320386296643557</v>
      </c>
      <c r="AX13" s="148">
        <f>AN13*'C.Davis-Inputs'!$D$6*'C.Davis-Inputs'!$H$12</f>
        <v>712.55755015118223</v>
      </c>
      <c r="AY13" s="145">
        <f>AJ13*'C.Davis-Inputs'!$D$7*'C.Davis-Inputs'!$D$13</f>
        <v>19.978680732815285</v>
      </c>
      <c r="AZ13" s="146">
        <f>AK13*'C.Davis-Inputs'!$D$7*'C.Davis-Inputs'!$E$13</f>
        <v>1213.2886320032617</v>
      </c>
      <c r="BA13" s="146">
        <f>AL13*'C.Davis-Inputs'!$D$7*'C.Davis-Inputs'!$F$13</f>
        <v>0.38415639291733472</v>
      </c>
      <c r="BB13" s="147">
        <f>AM13*'C.Davis-Inputs'!$D$7*'C.Davis-Inputs'!$G$13</f>
        <v>0.38224516708192513</v>
      </c>
      <c r="BC13" s="148">
        <f>AN13*'C.Davis-Inputs'!$D$7*'C.Davis-Inputs'!$H$13</f>
        <v>27.234968154587168</v>
      </c>
      <c r="BD13" s="149">
        <f>AO13*'C.Davis-Inputs'!$D$6*'C.Davis-Inputs'!$D$12</f>
        <v>522.7088835728905</v>
      </c>
      <c r="BE13" s="150">
        <f>AP13*'C.Davis-Inputs'!$D$6*'C.Davis-Inputs'!$E$12</f>
        <v>18235.728139009021</v>
      </c>
      <c r="BF13" s="150">
        <f>AQ13*'C.Davis-Inputs'!$D$6*'C.Davis-Inputs'!$F$12</f>
        <v>15.396988228126775</v>
      </c>
      <c r="BG13" s="151">
        <f>AR13*'C.Davis-Inputs'!$D$6*'C.Davis-Inputs'!$G$12</f>
        <v>15.320386296643557</v>
      </c>
      <c r="BH13" s="152">
        <f>AS13*'C.Davis-Inputs'!$D$6*'C.Davis-Inputs'!$H$12</f>
        <v>712.55755015118223</v>
      </c>
      <c r="BI13" s="149">
        <f>AO13*'C.Davis-Inputs'!$D$7*'C.Davis-Inputs'!$D$13</f>
        <v>19.978680732815285</v>
      </c>
      <c r="BJ13" s="150">
        <f>AP13*'C.Davis-Inputs'!$D$7*'C.Davis-Inputs'!$E$13</f>
        <v>1213.2886320032617</v>
      </c>
      <c r="BK13" s="150">
        <f>AQ13*'C.Davis-Inputs'!$D$7*'C.Davis-Inputs'!$F$13</f>
        <v>0.38415639291733472</v>
      </c>
      <c r="BL13" s="151">
        <f>AR13*'C.Davis-Inputs'!$D$7*'C.Davis-Inputs'!$G$13</f>
        <v>0.38224516708192513</v>
      </c>
      <c r="BM13" s="152">
        <f>AS13*'C.Davis-Inputs'!$D$7*'C.Davis-Inputs'!$H$13</f>
        <v>27.234968154587168</v>
      </c>
      <c r="BN13" s="153">
        <f t="shared" si="2"/>
        <v>0</v>
      </c>
      <c r="BO13" s="154">
        <f t="shared" si="2"/>
        <v>0</v>
      </c>
      <c r="BP13" s="154">
        <f t="shared" si="2"/>
        <v>0</v>
      </c>
      <c r="BQ13" s="155">
        <f t="shared" si="2"/>
        <v>0</v>
      </c>
      <c r="BR13" s="156">
        <f t="shared" si="2"/>
        <v>0</v>
      </c>
      <c r="BS13" s="153">
        <f t="shared" si="2"/>
        <v>0</v>
      </c>
      <c r="BT13" s="154">
        <f t="shared" si="2"/>
        <v>0</v>
      </c>
      <c r="BU13" s="154">
        <f t="shared" si="2"/>
        <v>0</v>
      </c>
      <c r="BV13" s="155">
        <f t="shared" si="2"/>
        <v>0</v>
      </c>
      <c r="BW13" s="155">
        <f t="shared" si="2"/>
        <v>0</v>
      </c>
      <c r="BX13" s="343"/>
      <c r="BY13" s="344"/>
      <c r="BZ13" s="105"/>
      <c r="CA13" s="141">
        <f>Y13*'C.Davis-Inputs'!$D$15*'C.Davis-Inputs'!$D$18</f>
        <v>1039.7068544628362</v>
      </c>
      <c r="CB13" s="142">
        <f>Z13*'C.Davis-Inputs'!$E$15*'C.Davis-Inputs'!$E$18</f>
        <v>37884.318509489596</v>
      </c>
      <c r="CC13" s="142">
        <f>AA13*'C.Davis-Inputs'!$F$15*'C.Davis-Inputs'!$F$18</f>
        <v>1.9112258354096254</v>
      </c>
      <c r="CD13" s="143">
        <f>AB13*'C.Davis-Inputs'!$G$15*'C.Davis-Inputs'!$G$18</f>
        <v>0</v>
      </c>
      <c r="CE13" s="144">
        <f>AC13*'C.Davis-Inputs'!$H$15*'C.Davis-Inputs'!$H$18</f>
        <v>0</v>
      </c>
      <c r="CF13" s="141">
        <f>IF($D13&lt;'C.Davis-Inputs'!$D$8,CA13,CA13*(1-'C.Davis-Inputs'!$D$16))</f>
        <v>1039.7068544628362</v>
      </c>
      <c r="CG13" s="142">
        <f>IF($D13&lt;'C.Davis-Inputs'!$D$8,CB13,CB13*(1-'C.Davis-Inputs'!$E$16))</f>
        <v>37884.318509489596</v>
      </c>
      <c r="CH13" s="142">
        <f>IF($D13&lt;'C.Davis-Inputs'!$D$8,CC13,CC13*(1-'C.Davis-Inputs'!$F$16))</f>
        <v>1.9112258354096254</v>
      </c>
      <c r="CI13" s="143">
        <f>IF($D13&lt;'C.Davis-Inputs'!$D$8,CD13,CD13*(1-'C.Davis-Inputs'!$G$16))</f>
        <v>0</v>
      </c>
      <c r="CJ13" s="144">
        <f>IF($D13&lt;'C.Davis-Inputs'!$D$8,CE13,CE13*(1-'C.Davis-Inputs'!$H$16))</f>
        <v>0</v>
      </c>
      <c r="CK13" s="145">
        <f>CA13*'C.Davis-Inputs'!$D$6*'C.Davis-Inputs'!$D$12</f>
        <v>1632.1318201357601</v>
      </c>
      <c r="CL13" s="146">
        <f>CB13*'C.Davis-Inputs'!$D$6*'C.Davis-Inputs'!$E$12</f>
        <v>56940.130719762863</v>
      </c>
      <c r="CM13" s="146">
        <f>CC13*'C.Davis-Inputs'!$D$6*'C.Davis-Inputs'!$F$12</f>
        <v>3.0640772593287116</v>
      </c>
      <c r="CN13" s="147">
        <f>CD13*'C.Davis-Inputs'!$D$6*'C.Davis-Inputs'!$G$12</f>
        <v>0</v>
      </c>
      <c r="CO13" s="148">
        <f>CE13*'C.Davis-Inputs'!$D$6*'C.Davis-Inputs'!$H$12</f>
        <v>0</v>
      </c>
      <c r="CP13" s="145">
        <f>CA13*'C.Davis-Inputs'!$D$7*'C.Davis-Inputs'!$D$13</f>
        <v>62.382411267770166</v>
      </c>
      <c r="CQ13" s="146">
        <f>CB13*'C.Davis-Inputs'!$D$7*'C.Davis-Inputs'!$E$13</f>
        <v>3788.4318509489599</v>
      </c>
      <c r="CR13" s="146">
        <f>CC13*'C.Davis-Inputs'!$D$7*'C.Davis-Inputs'!$F$13</f>
        <v>7.6449033416385023E-2</v>
      </c>
      <c r="CS13" s="147">
        <f>CD13*'C.Davis-Inputs'!$D$7*'C.Davis-Inputs'!$G$13</f>
        <v>0</v>
      </c>
      <c r="CT13" s="148">
        <f>CE13*'C.Davis-Inputs'!$D$7*'C.Davis-Inputs'!$H$13</f>
        <v>0</v>
      </c>
      <c r="CU13" s="149">
        <f>CF13*'C.Davis-Inputs'!$D$6*'C.Davis-Inputs'!$D$12</f>
        <v>1632.1318201357601</v>
      </c>
      <c r="CV13" s="150">
        <f>CG13*'C.Davis-Inputs'!$D$6*'C.Davis-Inputs'!$E$12</f>
        <v>56940.130719762863</v>
      </c>
      <c r="CW13" s="150">
        <f>CH13*'C.Davis-Inputs'!$D$6*'C.Davis-Inputs'!$F$12</f>
        <v>3.0640772593287116</v>
      </c>
      <c r="CX13" s="151">
        <f>CI13*'C.Davis-Inputs'!$D$6*'C.Davis-Inputs'!$G$12</f>
        <v>0</v>
      </c>
      <c r="CY13" s="152">
        <f>CJ13*'C.Davis-Inputs'!$D$6*'C.Davis-Inputs'!$H$12</f>
        <v>0</v>
      </c>
      <c r="CZ13" s="149">
        <f>CF13*'C.Davis-Inputs'!$D$7*'C.Davis-Inputs'!$D$13</f>
        <v>62.382411267770166</v>
      </c>
      <c r="DA13" s="150">
        <f>CG13*'C.Davis-Inputs'!$D$7*'C.Davis-Inputs'!$E$13</f>
        <v>3788.4318509489599</v>
      </c>
      <c r="DB13" s="150">
        <f>CH13*'C.Davis-Inputs'!$D$7*'C.Davis-Inputs'!$F$13</f>
        <v>7.6449033416385023E-2</v>
      </c>
      <c r="DC13" s="151">
        <f>CI13*'C.Davis-Inputs'!$D$7*'C.Davis-Inputs'!$G$13</f>
        <v>0</v>
      </c>
      <c r="DD13" s="152">
        <f>CJ13*'C.Davis-Inputs'!$D$7*'C.Davis-Inputs'!$H$13</f>
        <v>0</v>
      </c>
      <c r="DE13" s="153">
        <f t="shared" si="3"/>
        <v>0</v>
      </c>
      <c r="DF13" s="154">
        <f t="shared" si="3"/>
        <v>0</v>
      </c>
      <c r="DG13" s="154">
        <f t="shared" si="4"/>
        <v>0</v>
      </c>
      <c r="DH13" s="155">
        <f t="shared" si="4"/>
        <v>0</v>
      </c>
      <c r="DI13" s="156">
        <f t="shared" si="4"/>
        <v>0</v>
      </c>
      <c r="DJ13" s="153">
        <f t="shared" si="4"/>
        <v>0</v>
      </c>
      <c r="DK13" s="154">
        <f t="shared" si="4"/>
        <v>0</v>
      </c>
      <c r="DL13" s="154">
        <f t="shared" si="4"/>
        <v>0</v>
      </c>
      <c r="DM13" s="155">
        <f t="shared" si="4"/>
        <v>0</v>
      </c>
      <c r="DN13" s="155">
        <f t="shared" si="4"/>
        <v>0</v>
      </c>
      <c r="DO13" s="343"/>
      <c r="DP13" s="344"/>
      <c r="DQ13" s="105"/>
      <c r="DR13" s="141">
        <f>SUM(AD13*'C.Davis-Inputs'!$D$32*365)</f>
        <v>7702.6382887498348</v>
      </c>
      <c r="DS13" s="142">
        <f>SUM(AE13*'C.Davis-Inputs'!$E$32*365)</f>
        <v>154052.76577499669</v>
      </c>
      <c r="DT13" s="142">
        <f>SUM(AF13*'C.Davis-Inputs'!$F$32*365)</f>
        <v>1137.8897472016804</v>
      </c>
      <c r="DU13" s="143">
        <f>SUM(AG13*'C.Davis-Inputs'!$G$32*365)</f>
        <v>0</v>
      </c>
      <c r="DV13" s="144">
        <f>SUM(AH13*'C.Davis-Inputs'!$H$32*365)</f>
        <v>0</v>
      </c>
      <c r="DW13" s="141">
        <f>SUM(AD13*'C.Davis-Inputs'!$D$33*365)</f>
        <v>7002.3984443180316</v>
      </c>
      <c r="DX13" s="142">
        <f>SUM(AE13*'C.Davis-Inputs'!$E$33*365)</f>
        <v>140047.96888636064</v>
      </c>
      <c r="DY13" s="142">
        <f>SUM(AF13*'C.Davis-Inputs'!$F$33*365)</f>
        <v>1034.4452247288002</v>
      </c>
      <c r="DZ13" s="143">
        <f>SUM(AG13*'C.Davis-Inputs'!$G$33*365)</f>
        <v>0</v>
      </c>
      <c r="EA13" s="144">
        <f>SUM(AH13*'C.Davis-Inputs'!$H$33*365)</f>
        <v>0</v>
      </c>
      <c r="EB13" s="145">
        <f>DR13*'C.Davis-Inputs'!$D$6*'C.Davis-Inputs'!$D$12</f>
        <v>12091.601585679489</v>
      </c>
      <c r="EC13" s="146">
        <f>DS13*'C.Davis-Inputs'!$D$6*'C.Davis-Inputs'!$E$12</f>
        <v>231541.30695982001</v>
      </c>
      <c r="ED13" s="146">
        <f>DT13*'C.Davis-Inputs'!$D$6*'C.Davis-Inputs'!$F$12</f>
        <v>1824.264842713734</v>
      </c>
      <c r="EE13" s="147">
        <f>DU13*'C.Davis-Inputs'!$D$6*'C.Davis-Inputs'!$G$12</f>
        <v>0</v>
      </c>
      <c r="EF13" s="148">
        <f>DV13*'C.Davis-Inputs'!$D$6*'C.Davis-Inputs'!$H$12</f>
        <v>0</v>
      </c>
      <c r="EG13" s="145">
        <f>DR13*'C.Davis-Inputs'!$D$7*'C.Davis-Inputs'!$D$13</f>
        <v>462.15829732499009</v>
      </c>
      <c r="EH13" s="146">
        <f>DS13*'C.Davis-Inputs'!$D$7*'C.Davis-Inputs'!$E$13</f>
        <v>15405.27657749967</v>
      </c>
      <c r="EI13" s="146">
        <f>DT13*'C.Davis-Inputs'!$D$7*'C.Davis-Inputs'!$F$13</f>
        <v>45.515589888067218</v>
      </c>
      <c r="EJ13" s="147">
        <f>DU13*'C.Davis-Inputs'!$D$7*'C.Davis-Inputs'!$G$13</f>
        <v>0</v>
      </c>
      <c r="EK13" s="148">
        <f>DV13*'C.Davis-Inputs'!$D$7*'C.Davis-Inputs'!$H$13</f>
        <v>0</v>
      </c>
      <c r="EL13" s="149">
        <f>IF($D13&lt;'C.Davis-Inputs'!$D$8,EB13,DW13*'C.Davis-Inputs'!$D$6*'C.Davis-Inputs'!$D$12)</f>
        <v>12091.601585679489</v>
      </c>
      <c r="EM13" s="150">
        <f>IF($D13&lt;'C.Davis-Inputs'!$D$8,EC13,DX13*'C.Davis-Inputs'!$D$6*'C.Davis-Inputs'!$E$12)</f>
        <v>231541.30695982001</v>
      </c>
      <c r="EN13" s="150">
        <f>IF($D13&lt;'C.Davis-Inputs'!$D$8,ED13,DY13*'C.Davis-Inputs'!$D$6*'C.Davis-Inputs'!$F$12)</f>
        <v>1824.264842713734</v>
      </c>
      <c r="EO13" s="151">
        <f>IF($D13&lt;'C.Davis-Inputs'!$D$8,EE13,DZ13*'C.Davis-Inputs'!$D$6*'C.Davis-Inputs'!$G$12)</f>
        <v>0</v>
      </c>
      <c r="EP13" s="152">
        <f>IF($D13&lt;'C.Davis-Inputs'!$D$8,EF13,EA13*'C.Davis-Inputs'!$D$6*'C.Davis-Inputs'!$H$12)</f>
        <v>0</v>
      </c>
      <c r="EQ13" s="149">
        <f>IF($D13&lt;'C.Davis-Inputs'!$D$8,EG13,'C.Davis-Inputs'!$D$13*DW13)</f>
        <v>462.15829732499009</v>
      </c>
      <c r="ER13" s="150">
        <f>IF($D13&lt;'C.Davis-Inputs'!$D$8,EH13,'C.Davis-Inputs'!$E$13*DX13)</f>
        <v>15405.27657749967</v>
      </c>
      <c r="ES13" s="150">
        <f>IF($D13&lt;'C.Davis-Inputs'!$D$8,EI13,'C.Davis-Inputs'!$F$13*DY13)</f>
        <v>45.515589888067218</v>
      </c>
      <c r="ET13" s="151">
        <f>IF($D13&lt;'C.Davis-Inputs'!$D$8,EJ13,'C.Davis-Inputs'!$G$13*EJ13)</f>
        <v>0</v>
      </c>
      <c r="EU13" s="152">
        <f>IF($D13&lt;'C.Davis-Inputs'!$D$8,EK13,'C.Davis-Inputs'!$H$13*EK13)</f>
        <v>0</v>
      </c>
      <c r="EV13" s="153">
        <f t="shared" si="9"/>
        <v>0</v>
      </c>
      <c r="EW13" s="154">
        <f t="shared" si="5"/>
        <v>0</v>
      </c>
      <c r="EX13" s="154">
        <f t="shared" si="5"/>
        <v>0</v>
      </c>
      <c r="EY13" s="155">
        <f t="shared" si="5"/>
        <v>0</v>
      </c>
      <c r="EZ13" s="156">
        <f t="shared" si="5"/>
        <v>0</v>
      </c>
      <c r="FA13" s="153">
        <f t="shared" si="5"/>
        <v>0</v>
      </c>
      <c r="FB13" s="154">
        <f t="shared" si="5"/>
        <v>0</v>
      </c>
      <c r="FC13" s="154">
        <f t="shared" si="5"/>
        <v>0</v>
      </c>
      <c r="FD13" s="155">
        <f t="shared" si="5"/>
        <v>0</v>
      </c>
      <c r="FE13" s="156">
        <f t="shared" si="5"/>
        <v>0</v>
      </c>
      <c r="FF13" s="340"/>
      <c r="FG13" s="340"/>
      <c r="FH13" s="105"/>
      <c r="FI13" s="142">
        <f>'C.Davis-Inputs'!$E$15</f>
        <v>29.15</v>
      </c>
      <c r="FJ13" s="142">
        <f>IF($D13&lt;'C.Davis-Inputs'!$D$8,FI13,0)</f>
        <v>29.15</v>
      </c>
      <c r="FK13" s="154">
        <f t="shared" si="10"/>
        <v>0</v>
      </c>
      <c r="FL13" s="338">
        <f>SUM(FK13*'C.Davis-Inputs'!$D$60,FK13*'C.Davis-Inputs'!$D$58*'C.Davis-Inputs'!$D$59)</f>
        <v>0</v>
      </c>
      <c r="FM13" s="338">
        <f>(FK13*'C.Davis-Inputs'!$D$61)</f>
        <v>0</v>
      </c>
      <c r="FN13" s="338">
        <f>(FK13*'C.Davis-Inputs'!$D$62)</f>
        <v>0</v>
      </c>
      <c r="FO13" s="105"/>
      <c r="FP13" s="142">
        <f>'C.Davis-Inputs'!$E$32*365</f>
        <v>403.02083333333337</v>
      </c>
      <c r="FQ13" s="142">
        <f>IF($D13&lt;'C.Davis-Inputs'!$D$8,FP13,'C.Davis-Inputs'!$E$33*365)</f>
        <v>403.02083333333337</v>
      </c>
      <c r="FR13" s="154">
        <f t="shared" si="11"/>
        <v>0</v>
      </c>
      <c r="FS13" s="338">
        <f>SUM(FR13*'C.Davis-Inputs'!$D$63,FR13*'C.Davis-Inputs'!$D$58*'C.Davis-Inputs'!$D$59)</f>
        <v>0</v>
      </c>
      <c r="FT13" s="338">
        <f>(FR13*'C.Davis-Inputs'!$D$64)</f>
        <v>0</v>
      </c>
      <c r="FU13" s="338">
        <f>(FR13*'C.Davis-Inputs'!$D$65)</f>
        <v>0</v>
      </c>
      <c r="FV13" s="105"/>
      <c r="FW13" s="142">
        <f>'C.Davis-Inputs'!$E$44*365</f>
        <v>113.15</v>
      </c>
      <c r="FX13" s="142">
        <f>IF($D13&lt;'C.Davis-Inputs'!$D$8,FW13,'C.Davis-Inputs'!$D$45*365)</f>
        <v>113.15</v>
      </c>
      <c r="FY13" s="154">
        <f t="shared" si="12"/>
        <v>0</v>
      </c>
      <c r="FZ13" s="338">
        <f>SUM(FY13*'C.Davis-Inputs'!$D$67)</f>
        <v>0</v>
      </c>
      <c r="GA13" s="338">
        <f>(FY13*'C.Davis-Inputs'!$D$68)</f>
        <v>0</v>
      </c>
      <c r="GB13" s="338">
        <f>(FY13*'C.Davis-Inputs'!$D$69)</f>
        <v>0</v>
      </c>
      <c r="GC13" s="105"/>
      <c r="GD13" s="141">
        <f>IF($D13&lt;'C.Davis-Inputs'!$D$47,0,IF($D13='C.Davis-Inputs'!$D$47,'C.Davis-Inputs'!$D$53,IF(AND($D13&gt;'C.Davis-Inputs'!$D$47,$D13&lt;='C.Davis-Inputs'!$E$47),GD12*(1+'C.Davis-Inputs'!$E$49),IF($D13&gt;'C.Davis-Inputs'!$E$47,GD12*(1+'C.Davis-Inputs'!$F$49)))))</f>
        <v>0</v>
      </c>
      <c r="GE13" s="144">
        <f>IF($D13&lt;'C.Davis-Inputs'!$D$47,0,IF($D13='C.Davis-Inputs'!$D$47,'C.Davis-Inputs'!$D$54,IF(AND($D13&gt;'C.Davis-Inputs'!$D$47,$D13&lt;='C.Davis-Inputs'!$E$47),GE12*(1+'C.Davis-Inputs'!$E$49),IF($D13&gt;'C.Davis-Inputs'!$E$47,GE12*(1+'C.Davis-Inputs'!$F$49)))))</f>
        <v>0</v>
      </c>
      <c r="GF13" s="799">
        <f t="shared" si="13"/>
        <v>0</v>
      </c>
    </row>
    <row r="14" spans="1:188" x14ac:dyDescent="0.25">
      <c r="A14" s="105"/>
      <c r="B14" s="105"/>
      <c r="C14" s="159"/>
      <c r="D14" s="140">
        <f t="shared" si="6"/>
        <v>1990</v>
      </c>
      <c r="E14" s="141">
        <f>E13*(1+'C.Davis-Inputs'!$D$14)</f>
        <v>412.63801526757652</v>
      </c>
      <c r="F14" s="142">
        <f>F13*(1+'C.Davis-Inputs'!$E$14)</f>
        <v>8252.7603053515304</v>
      </c>
      <c r="G14" s="142">
        <f>G13*(1+'C.Davis-Inputs'!$F$14)</f>
        <v>51.579751908447065</v>
      </c>
      <c r="H14" s="143">
        <f>H13*(1+'C.Davis-Inputs'!$G$14)</f>
        <v>30.947851145068242</v>
      </c>
      <c r="I14" s="144">
        <f>I13*(1+'C.Davis-Inputs'!$H$14)</f>
        <v>618.95702290136489</v>
      </c>
      <c r="J14" s="141">
        <f t="shared" si="7"/>
        <v>37.137421374081889</v>
      </c>
      <c r="K14" s="142">
        <f t="shared" si="7"/>
        <v>742.74842748163769</v>
      </c>
      <c r="L14" s="142">
        <f t="shared" si="7"/>
        <v>4.6421776717602361</v>
      </c>
      <c r="M14" s="143">
        <f t="shared" si="7"/>
        <v>2.7853066030561417</v>
      </c>
      <c r="N14" s="144">
        <f t="shared" si="7"/>
        <v>55.706132061122837</v>
      </c>
      <c r="O14" s="141">
        <f t="shared" si="8"/>
        <v>20.631900763378827</v>
      </c>
      <c r="P14" s="142">
        <f t="shared" si="8"/>
        <v>412.63801526757652</v>
      </c>
      <c r="Q14" s="142">
        <f t="shared" si="8"/>
        <v>2.5789875954223533</v>
      </c>
      <c r="R14" s="143">
        <f t="shared" si="8"/>
        <v>1.5473925572534122</v>
      </c>
      <c r="S14" s="144">
        <f t="shared" si="8"/>
        <v>30.947851145068245</v>
      </c>
      <c r="T14" s="141">
        <f t="shared" si="0"/>
        <v>32.185765190870967</v>
      </c>
      <c r="U14" s="142">
        <f t="shared" si="0"/>
        <v>643.71530381741923</v>
      </c>
      <c r="V14" s="142">
        <f t="shared" si="1"/>
        <v>4.0232206488588709</v>
      </c>
      <c r="W14" s="143">
        <f t="shared" si="1"/>
        <v>2.4139323893153226</v>
      </c>
      <c r="X14" s="143">
        <f t="shared" si="1"/>
        <v>48.278647786306458</v>
      </c>
      <c r="Y14" s="141">
        <f>T14*'C.Davis-Inputs'!$D$17</f>
        <v>12.874306076348388</v>
      </c>
      <c r="Z14" s="142">
        <f>U14*'C.Davis-Inputs'!$E$17</f>
        <v>257.48612152696768</v>
      </c>
      <c r="AA14" s="142">
        <f>V14*'C.Davis-Inputs'!$F$17</f>
        <v>1.6092882595435485</v>
      </c>
      <c r="AB14" s="143">
        <f>W14*'C.Davis-Inputs'!$G$17</f>
        <v>0</v>
      </c>
      <c r="AC14" s="144">
        <f>X14*'C.Davis-Inputs'!$H$17</f>
        <v>0</v>
      </c>
      <c r="AD14" s="141">
        <f>T14*(1-'C.Davis-Inputs'!$D$17)</f>
        <v>19.311459114522581</v>
      </c>
      <c r="AE14" s="142">
        <f>U14*(1-'C.Davis-Inputs'!$E$17)</f>
        <v>386.22918229045155</v>
      </c>
      <c r="AF14" s="142">
        <f>V14*(1-'C.Davis-Inputs'!$F$17)</f>
        <v>2.4139323893153226</v>
      </c>
      <c r="AG14" s="143">
        <f>W14*(1-'C.Davis-Inputs'!$G$17)</f>
        <v>2.4139323893153226</v>
      </c>
      <c r="AH14" s="144">
        <f>X14*(1-'C.Davis-Inputs'!$H$17)</f>
        <v>48.278647786306458</v>
      </c>
      <c r="AI14" s="187"/>
      <c r="AJ14" s="141">
        <f>SUM(AD14*'C.Davis-Inputs'!$D$15,Y14*'C.Davis-Inputs'!$D$15*'C.Davis-Inputs'!$D$19)</f>
        <v>336.44853212857117</v>
      </c>
      <c r="AK14" s="142">
        <f>SUM(AE14*'C.Davis-Inputs'!$E$15,Z14*'C.Davis-Inputs'!$E$15*'C.Davis-Inputs'!$E$19)</f>
        <v>12259.343389434811</v>
      </c>
      <c r="AL14" s="142">
        <f>SUM(AF14*'C.Davis-Inputs'!$F$15,AA14*'C.Davis-Inputs'!$F$15*'C.Davis-Inputs'!$F$19)</f>
        <v>9.7040082050475966</v>
      </c>
      <c r="AM14" s="143">
        <f>SUM(AG14*'C.Davis-Inputs'!$G$15,AB14*'C.Davis-Inputs'!$G$15*'C.Davis-Inputs'!$G$19)</f>
        <v>9.6557295572612905</v>
      </c>
      <c r="AN14" s="144">
        <f>SUM(AH14*'C.Davis-Inputs'!$H$15,AC14*'C.Davis-Inputs'!$H$15*'C.Davis-Inputs'!$H$19)</f>
        <v>458.64715396991136</v>
      </c>
      <c r="AO14" s="141">
        <f>IF($D14&lt;'C.Davis-Inputs'!$D$8,AJ14,AJ14*(1-'C.Davis-Inputs'!$D$16))</f>
        <v>336.44853212857117</v>
      </c>
      <c r="AP14" s="142">
        <f>IF($D14&lt;'C.Davis-Inputs'!$D$8,AK14,AK14*(1-'C.Davis-Inputs'!$E$16))</f>
        <v>12259.343389434811</v>
      </c>
      <c r="AQ14" s="142">
        <f>IF($D14&lt;'C.Davis-Inputs'!$D$8,AL14,AL14*(1-'C.Davis-Inputs'!$F$16))</f>
        <v>9.7040082050475966</v>
      </c>
      <c r="AR14" s="143">
        <f>IF($D14&lt;'C.Davis-Inputs'!$D$8,AM14,AM14*(1-'C.Davis-Inputs'!$G$16))</f>
        <v>9.6557295572612905</v>
      </c>
      <c r="AS14" s="144">
        <f>IF($D14&lt;'C.Davis-Inputs'!$D$8,AN14,AN14*(1-'C.Davis-Inputs'!$H$16))</f>
        <v>458.64715396991136</v>
      </c>
      <c r="AT14" s="145">
        <f>AJ14*'C.Davis-Inputs'!$D$6*'C.Davis-Inputs'!$D$12</f>
        <v>528.156905735431</v>
      </c>
      <c r="AU14" s="146">
        <f>AK14*'C.Davis-Inputs'!$D$6*'C.Davis-Inputs'!$E$12</f>
        <v>18425.793114320521</v>
      </c>
      <c r="AV14" s="146">
        <f>AL14*'C.Davis-Inputs'!$D$6*'C.Davis-Inputs'!$F$12</f>
        <v>15.557465954332306</v>
      </c>
      <c r="AW14" s="147">
        <f>AM14*'C.Davis-Inputs'!$D$6*'C.Davis-Inputs'!$G$12</f>
        <v>15.4800656262013</v>
      </c>
      <c r="AX14" s="148">
        <f>AN14*'C.Davis-Inputs'!$D$6*'C.Davis-Inputs'!$H$12</f>
        <v>719.98430230196675</v>
      </c>
      <c r="AY14" s="145">
        <f>AJ14*'C.Davis-Inputs'!$D$7*'C.Davis-Inputs'!$D$13</f>
        <v>20.18691192771427</v>
      </c>
      <c r="AZ14" s="146">
        <f>AK14*'C.Davis-Inputs'!$D$7*'C.Davis-Inputs'!$E$13</f>
        <v>1225.9343389434812</v>
      </c>
      <c r="BA14" s="146">
        <f>AL14*'C.Davis-Inputs'!$D$7*'C.Davis-Inputs'!$F$13</f>
        <v>0.38816032820190388</v>
      </c>
      <c r="BB14" s="147">
        <f>AM14*'C.Davis-Inputs'!$D$7*'C.Davis-Inputs'!$G$13</f>
        <v>0.38622918229045161</v>
      </c>
      <c r="BC14" s="148">
        <f>AN14*'C.Davis-Inputs'!$D$7*'C.Davis-Inputs'!$H$13</f>
        <v>27.51882923819468</v>
      </c>
      <c r="BD14" s="149">
        <f>AO14*'C.Davis-Inputs'!$D$6*'C.Davis-Inputs'!$D$12</f>
        <v>528.156905735431</v>
      </c>
      <c r="BE14" s="150">
        <f>AP14*'C.Davis-Inputs'!$D$6*'C.Davis-Inputs'!$E$12</f>
        <v>18425.793114320521</v>
      </c>
      <c r="BF14" s="150">
        <f>AQ14*'C.Davis-Inputs'!$D$6*'C.Davis-Inputs'!$F$12</f>
        <v>15.557465954332306</v>
      </c>
      <c r="BG14" s="151">
        <f>AR14*'C.Davis-Inputs'!$D$6*'C.Davis-Inputs'!$G$12</f>
        <v>15.4800656262013</v>
      </c>
      <c r="BH14" s="152">
        <f>AS14*'C.Davis-Inputs'!$D$6*'C.Davis-Inputs'!$H$12</f>
        <v>719.98430230196675</v>
      </c>
      <c r="BI14" s="149">
        <f>AO14*'C.Davis-Inputs'!$D$7*'C.Davis-Inputs'!$D$13</f>
        <v>20.18691192771427</v>
      </c>
      <c r="BJ14" s="150">
        <f>AP14*'C.Davis-Inputs'!$D$7*'C.Davis-Inputs'!$E$13</f>
        <v>1225.9343389434812</v>
      </c>
      <c r="BK14" s="150">
        <f>AQ14*'C.Davis-Inputs'!$D$7*'C.Davis-Inputs'!$F$13</f>
        <v>0.38816032820190388</v>
      </c>
      <c r="BL14" s="151">
        <f>AR14*'C.Davis-Inputs'!$D$7*'C.Davis-Inputs'!$G$13</f>
        <v>0.38622918229045161</v>
      </c>
      <c r="BM14" s="152">
        <f>AS14*'C.Davis-Inputs'!$D$7*'C.Davis-Inputs'!$H$13</f>
        <v>27.51882923819468</v>
      </c>
      <c r="BN14" s="153">
        <f t="shared" si="2"/>
        <v>0</v>
      </c>
      <c r="BO14" s="154">
        <f t="shared" si="2"/>
        <v>0</v>
      </c>
      <c r="BP14" s="154">
        <f t="shared" si="2"/>
        <v>0</v>
      </c>
      <c r="BQ14" s="155">
        <f t="shared" si="2"/>
        <v>0</v>
      </c>
      <c r="BR14" s="156">
        <f t="shared" si="2"/>
        <v>0</v>
      </c>
      <c r="BS14" s="153">
        <f t="shared" si="2"/>
        <v>0</v>
      </c>
      <c r="BT14" s="154">
        <f t="shared" si="2"/>
        <v>0</v>
      </c>
      <c r="BU14" s="154">
        <f t="shared" si="2"/>
        <v>0</v>
      </c>
      <c r="BV14" s="155">
        <f t="shared" si="2"/>
        <v>0</v>
      </c>
      <c r="BW14" s="155">
        <f t="shared" si="2"/>
        <v>0</v>
      </c>
      <c r="BX14" s="343"/>
      <c r="BY14" s="344"/>
      <c r="BZ14" s="105"/>
      <c r="CA14" s="141">
        <f>Y14*'C.Davis-Inputs'!$D$15*'C.Davis-Inputs'!$D$18</f>
        <v>1050.5433758300285</v>
      </c>
      <c r="CB14" s="142">
        <f>Z14*'C.Davis-Inputs'!$E$15*'C.Davis-Inputs'!$E$18</f>
        <v>38279.174256806647</v>
      </c>
      <c r="CC14" s="142">
        <f>AA14*'C.Davis-Inputs'!$F$15*'C.Davis-Inputs'!$F$18</f>
        <v>1.931145911452258</v>
      </c>
      <c r="CD14" s="143">
        <f>AB14*'C.Davis-Inputs'!$G$15*'C.Davis-Inputs'!$G$18</f>
        <v>0</v>
      </c>
      <c r="CE14" s="144">
        <f>AC14*'C.Davis-Inputs'!$H$15*'C.Davis-Inputs'!$H$18</f>
        <v>0</v>
      </c>
      <c r="CF14" s="141">
        <f>IF($D14&lt;'C.Davis-Inputs'!$D$8,CA14,CA14*(1-'C.Davis-Inputs'!$D$16))</f>
        <v>1050.5433758300285</v>
      </c>
      <c r="CG14" s="142">
        <f>IF($D14&lt;'C.Davis-Inputs'!$D$8,CB14,CB14*(1-'C.Davis-Inputs'!$E$16))</f>
        <v>38279.174256806647</v>
      </c>
      <c r="CH14" s="142">
        <f>IF($D14&lt;'C.Davis-Inputs'!$D$8,CC14,CC14*(1-'C.Davis-Inputs'!$F$16))</f>
        <v>1.931145911452258</v>
      </c>
      <c r="CI14" s="143">
        <f>IF($D14&lt;'C.Davis-Inputs'!$D$8,CD14,CD14*(1-'C.Davis-Inputs'!$G$16))</f>
        <v>0</v>
      </c>
      <c r="CJ14" s="144">
        <f>IF($D14&lt;'C.Davis-Inputs'!$D$8,CE14,CE14*(1-'C.Davis-Inputs'!$H$16))</f>
        <v>0</v>
      </c>
      <c r="CK14" s="145">
        <f>CA14*'C.Davis-Inputs'!$D$6*'C.Davis-Inputs'!$D$12</f>
        <v>1649.1429913779787</v>
      </c>
      <c r="CL14" s="146">
        <f>CB14*'C.Davis-Inputs'!$D$6*'C.Davis-Inputs'!$E$12</f>
        <v>57533.598907980391</v>
      </c>
      <c r="CM14" s="146">
        <f>CC14*'C.Davis-Inputs'!$D$6*'C.Davis-Inputs'!$F$12</f>
        <v>3.0960131252402596</v>
      </c>
      <c r="CN14" s="147">
        <f>CD14*'C.Davis-Inputs'!$D$6*'C.Davis-Inputs'!$G$12</f>
        <v>0</v>
      </c>
      <c r="CO14" s="148">
        <f>CE14*'C.Davis-Inputs'!$D$6*'C.Davis-Inputs'!$H$12</f>
        <v>0</v>
      </c>
      <c r="CP14" s="145">
        <f>CA14*'C.Davis-Inputs'!$D$7*'C.Davis-Inputs'!$D$13</f>
        <v>63.032602549801709</v>
      </c>
      <c r="CQ14" s="146">
        <f>CB14*'C.Davis-Inputs'!$D$7*'C.Davis-Inputs'!$E$13</f>
        <v>3827.917425680665</v>
      </c>
      <c r="CR14" s="146">
        <f>CC14*'C.Davis-Inputs'!$D$7*'C.Davis-Inputs'!$F$13</f>
        <v>7.7245836458090328E-2</v>
      </c>
      <c r="CS14" s="147">
        <f>CD14*'C.Davis-Inputs'!$D$7*'C.Davis-Inputs'!$G$13</f>
        <v>0</v>
      </c>
      <c r="CT14" s="148">
        <f>CE14*'C.Davis-Inputs'!$D$7*'C.Davis-Inputs'!$H$13</f>
        <v>0</v>
      </c>
      <c r="CU14" s="149">
        <f>CF14*'C.Davis-Inputs'!$D$6*'C.Davis-Inputs'!$D$12</f>
        <v>1649.1429913779787</v>
      </c>
      <c r="CV14" s="150">
        <f>CG14*'C.Davis-Inputs'!$D$6*'C.Davis-Inputs'!$E$12</f>
        <v>57533.598907980391</v>
      </c>
      <c r="CW14" s="150">
        <f>CH14*'C.Davis-Inputs'!$D$6*'C.Davis-Inputs'!$F$12</f>
        <v>3.0960131252402596</v>
      </c>
      <c r="CX14" s="151">
        <f>CI14*'C.Davis-Inputs'!$D$6*'C.Davis-Inputs'!$G$12</f>
        <v>0</v>
      </c>
      <c r="CY14" s="152">
        <f>CJ14*'C.Davis-Inputs'!$D$6*'C.Davis-Inputs'!$H$12</f>
        <v>0</v>
      </c>
      <c r="CZ14" s="149">
        <f>CF14*'C.Davis-Inputs'!$D$7*'C.Davis-Inputs'!$D$13</f>
        <v>63.032602549801709</v>
      </c>
      <c r="DA14" s="150">
        <f>CG14*'C.Davis-Inputs'!$D$7*'C.Davis-Inputs'!$E$13</f>
        <v>3827.917425680665</v>
      </c>
      <c r="DB14" s="150">
        <f>CH14*'C.Davis-Inputs'!$D$7*'C.Davis-Inputs'!$F$13</f>
        <v>7.7245836458090328E-2</v>
      </c>
      <c r="DC14" s="151">
        <f>CI14*'C.Davis-Inputs'!$D$7*'C.Davis-Inputs'!$G$13</f>
        <v>0</v>
      </c>
      <c r="DD14" s="152">
        <f>CJ14*'C.Davis-Inputs'!$D$7*'C.Davis-Inputs'!$H$13</f>
        <v>0</v>
      </c>
      <c r="DE14" s="153">
        <f t="shared" si="3"/>
        <v>0</v>
      </c>
      <c r="DF14" s="154">
        <f t="shared" si="3"/>
        <v>0</v>
      </c>
      <c r="DG14" s="154">
        <f t="shared" si="4"/>
        <v>0</v>
      </c>
      <c r="DH14" s="155">
        <f t="shared" si="4"/>
        <v>0</v>
      </c>
      <c r="DI14" s="156">
        <f t="shared" si="4"/>
        <v>0</v>
      </c>
      <c r="DJ14" s="153">
        <f t="shared" si="4"/>
        <v>0</v>
      </c>
      <c r="DK14" s="154">
        <f t="shared" si="4"/>
        <v>0</v>
      </c>
      <c r="DL14" s="154">
        <f t="shared" si="4"/>
        <v>0</v>
      </c>
      <c r="DM14" s="155">
        <f t="shared" si="4"/>
        <v>0</v>
      </c>
      <c r="DN14" s="155">
        <f t="shared" si="4"/>
        <v>0</v>
      </c>
      <c r="DO14" s="343"/>
      <c r="DP14" s="344"/>
      <c r="DQ14" s="105"/>
      <c r="DR14" s="141">
        <f>SUM(AD14*'C.Davis-Inputs'!$D$32*365)</f>
        <v>7782.920345217487</v>
      </c>
      <c r="DS14" s="142">
        <f>SUM(AE14*'C.Davis-Inputs'!$E$32*365)</f>
        <v>155658.40690434971</v>
      </c>
      <c r="DT14" s="142">
        <f>SUM(AF14*'C.Davis-Inputs'!$F$32*365)</f>
        <v>1149.7495964525833</v>
      </c>
      <c r="DU14" s="143">
        <f>SUM(AG14*'C.Davis-Inputs'!$G$32*365)</f>
        <v>0</v>
      </c>
      <c r="DV14" s="144">
        <f>SUM(AH14*'C.Davis-Inputs'!$H$32*365)</f>
        <v>0</v>
      </c>
      <c r="DW14" s="141">
        <f>SUM(AD14*'C.Davis-Inputs'!$D$33*365)</f>
        <v>7075.3821320158968</v>
      </c>
      <c r="DX14" s="142">
        <f>SUM(AE14*'C.Davis-Inputs'!$E$33*365)</f>
        <v>141507.64264031794</v>
      </c>
      <c r="DY14" s="142">
        <f>SUM(AF14*'C.Davis-Inputs'!$F$33*365)</f>
        <v>1045.2269058659847</v>
      </c>
      <c r="DZ14" s="143">
        <f>SUM(AG14*'C.Davis-Inputs'!$G$33*365)</f>
        <v>0</v>
      </c>
      <c r="EA14" s="144">
        <f>SUM(AH14*'C.Davis-Inputs'!$H$33*365)</f>
        <v>0</v>
      </c>
      <c r="EB14" s="145">
        <f>DR14*'C.Davis-Inputs'!$D$6*'C.Davis-Inputs'!$D$12</f>
        <v>12217.628357922409</v>
      </c>
      <c r="EC14" s="146">
        <f>DS14*'C.Davis-Inputs'!$D$6*'C.Davis-Inputs'!$E$12</f>
        <v>233954.58557723762</v>
      </c>
      <c r="ED14" s="146">
        <f>DT14*'C.Davis-Inputs'!$D$6*'C.Davis-Inputs'!$F$12</f>
        <v>1843.2785530327812</v>
      </c>
      <c r="EE14" s="147">
        <f>DU14*'C.Davis-Inputs'!$D$6*'C.Davis-Inputs'!$G$12</f>
        <v>0</v>
      </c>
      <c r="EF14" s="148">
        <f>DV14*'C.Davis-Inputs'!$D$6*'C.Davis-Inputs'!$H$12</f>
        <v>0</v>
      </c>
      <c r="EG14" s="145">
        <f>DR14*'C.Davis-Inputs'!$D$7*'C.Davis-Inputs'!$D$13</f>
        <v>466.97522071304923</v>
      </c>
      <c r="EH14" s="146">
        <f>DS14*'C.Davis-Inputs'!$D$7*'C.Davis-Inputs'!$E$13</f>
        <v>15565.840690434972</v>
      </c>
      <c r="EI14" s="146">
        <f>DT14*'C.Davis-Inputs'!$D$7*'C.Davis-Inputs'!$F$13</f>
        <v>45.989983858103336</v>
      </c>
      <c r="EJ14" s="147">
        <f>DU14*'C.Davis-Inputs'!$D$7*'C.Davis-Inputs'!$G$13</f>
        <v>0</v>
      </c>
      <c r="EK14" s="148">
        <f>DV14*'C.Davis-Inputs'!$D$7*'C.Davis-Inputs'!$H$13</f>
        <v>0</v>
      </c>
      <c r="EL14" s="149">
        <f>IF($D14&lt;'C.Davis-Inputs'!$D$8,EB14,DW14*'C.Davis-Inputs'!$D$6*'C.Davis-Inputs'!$D$12)</f>
        <v>12217.628357922409</v>
      </c>
      <c r="EM14" s="150">
        <f>IF($D14&lt;'C.Davis-Inputs'!$D$8,EC14,DX14*'C.Davis-Inputs'!$D$6*'C.Davis-Inputs'!$E$12)</f>
        <v>233954.58557723762</v>
      </c>
      <c r="EN14" s="150">
        <f>IF($D14&lt;'C.Davis-Inputs'!$D$8,ED14,DY14*'C.Davis-Inputs'!$D$6*'C.Davis-Inputs'!$F$12)</f>
        <v>1843.2785530327812</v>
      </c>
      <c r="EO14" s="151">
        <f>IF($D14&lt;'C.Davis-Inputs'!$D$8,EE14,DZ14*'C.Davis-Inputs'!$D$6*'C.Davis-Inputs'!$G$12)</f>
        <v>0</v>
      </c>
      <c r="EP14" s="152">
        <f>IF($D14&lt;'C.Davis-Inputs'!$D$8,EF14,EA14*'C.Davis-Inputs'!$D$6*'C.Davis-Inputs'!$H$12)</f>
        <v>0</v>
      </c>
      <c r="EQ14" s="149">
        <f>IF($D14&lt;'C.Davis-Inputs'!$D$8,EG14,'C.Davis-Inputs'!$D$13*DW14)</f>
        <v>466.97522071304923</v>
      </c>
      <c r="ER14" s="150">
        <f>IF($D14&lt;'C.Davis-Inputs'!$D$8,EH14,'C.Davis-Inputs'!$E$13*DX14)</f>
        <v>15565.840690434972</v>
      </c>
      <c r="ES14" s="150">
        <f>IF($D14&lt;'C.Davis-Inputs'!$D$8,EI14,'C.Davis-Inputs'!$F$13*DY14)</f>
        <v>45.989983858103336</v>
      </c>
      <c r="ET14" s="151">
        <f>IF($D14&lt;'C.Davis-Inputs'!$D$8,EJ14,'C.Davis-Inputs'!$G$13*EJ14)</f>
        <v>0</v>
      </c>
      <c r="EU14" s="152">
        <f>IF($D14&lt;'C.Davis-Inputs'!$D$8,EK14,'C.Davis-Inputs'!$H$13*EK14)</f>
        <v>0</v>
      </c>
      <c r="EV14" s="153">
        <f t="shared" si="9"/>
        <v>0</v>
      </c>
      <c r="EW14" s="154">
        <f t="shared" si="5"/>
        <v>0</v>
      </c>
      <c r="EX14" s="154">
        <f t="shared" si="5"/>
        <v>0</v>
      </c>
      <c r="EY14" s="155">
        <f t="shared" si="5"/>
        <v>0</v>
      </c>
      <c r="EZ14" s="156">
        <f t="shared" si="5"/>
        <v>0</v>
      </c>
      <c r="FA14" s="153">
        <f t="shared" si="5"/>
        <v>0</v>
      </c>
      <c r="FB14" s="154">
        <f t="shared" si="5"/>
        <v>0</v>
      </c>
      <c r="FC14" s="154">
        <f t="shared" si="5"/>
        <v>0</v>
      </c>
      <c r="FD14" s="155">
        <f t="shared" si="5"/>
        <v>0</v>
      </c>
      <c r="FE14" s="156">
        <f t="shared" si="5"/>
        <v>0</v>
      </c>
      <c r="FF14" s="178"/>
      <c r="FG14" s="178"/>
      <c r="FH14" s="105"/>
      <c r="FI14" s="142">
        <f>'C.Davis-Inputs'!$E$15</f>
        <v>29.15</v>
      </c>
      <c r="FJ14" s="142">
        <f>IF($D14&lt;'C.Davis-Inputs'!$D$8,FI14,0)</f>
        <v>29.15</v>
      </c>
      <c r="FK14" s="154">
        <f t="shared" si="10"/>
        <v>0</v>
      </c>
      <c r="FL14" s="338">
        <f>SUM(FK14*'C.Davis-Inputs'!$D$60,FK14*'C.Davis-Inputs'!$D$58*'C.Davis-Inputs'!$D$59)</f>
        <v>0</v>
      </c>
      <c r="FM14" s="338">
        <f>(FK14*'C.Davis-Inputs'!$D$61)</f>
        <v>0</v>
      </c>
      <c r="FN14" s="338">
        <f>(FK14*'C.Davis-Inputs'!$D$62)</f>
        <v>0</v>
      </c>
      <c r="FO14" s="105"/>
      <c r="FP14" s="142">
        <f>'C.Davis-Inputs'!$E$32*365</f>
        <v>403.02083333333337</v>
      </c>
      <c r="FQ14" s="142">
        <f>IF($D14&lt;'C.Davis-Inputs'!$D$8,FP14,'C.Davis-Inputs'!$E$33*365)</f>
        <v>403.02083333333337</v>
      </c>
      <c r="FR14" s="154">
        <f t="shared" si="11"/>
        <v>0</v>
      </c>
      <c r="FS14" s="338">
        <f>SUM(FR14*'C.Davis-Inputs'!$D$63,FR14*'C.Davis-Inputs'!$D$58*'C.Davis-Inputs'!$D$59)</f>
        <v>0</v>
      </c>
      <c r="FT14" s="338">
        <f>(FR14*'C.Davis-Inputs'!$D$64)</f>
        <v>0</v>
      </c>
      <c r="FU14" s="338">
        <f>(FR14*'C.Davis-Inputs'!$D$65)</f>
        <v>0</v>
      </c>
      <c r="FV14" s="105"/>
      <c r="FW14" s="142">
        <f>'C.Davis-Inputs'!$E$44*365</f>
        <v>113.15</v>
      </c>
      <c r="FX14" s="142">
        <f>IF($D14&lt;'C.Davis-Inputs'!$D$8,FW14,'C.Davis-Inputs'!$D$45*365)</f>
        <v>113.15</v>
      </c>
      <c r="FY14" s="154">
        <f t="shared" si="12"/>
        <v>0</v>
      </c>
      <c r="FZ14" s="338">
        <f>SUM(FY14*'C.Davis-Inputs'!$D$67)</f>
        <v>0</v>
      </c>
      <c r="GA14" s="338">
        <f>(FY14*'C.Davis-Inputs'!$D$68)</f>
        <v>0</v>
      </c>
      <c r="GB14" s="338">
        <f>(FY14*'C.Davis-Inputs'!$D$69)</f>
        <v>0</v>
      </c>
      <c r="GC14" s="105"/>
      <c r="GD14" s="141">
        <f>IF($D14&lt;'C.Davis-Inputs'!$D$47,0,IF($D14='C.Davis-Inputs'!$D$47,'C.Davis-Inputs'!$D$53,IF(AND($D14&gt;'C.Davis-Inputs'!$D$47,$D14&lt;='C.Davis-Inputs'!$E$47),GD13*(1+'C.Davis-Inputs'!$E$49),IF($D14&gt;'C.Davis-Inputs'!$E$47,GD13*(1+'C.Davis-Inputs'!$F$49)))))</f>
        <v>0</v>
      </c>
      <c r="GE14" s="144">
        <f>IF($D14&lt;'C.Davis-Inputs'!$D$47,0,IF($D14='C.Davis-Inputs'!$D$47,'C.Davis-Inputs'!$D$54,IF(AND($D14&gt;'C.Davis-Inputs'!$D$47,$D14&lt;='C.Davis-Inputs'!$E$47),GE13*(1+'C.Davis-Inputs'!$E$49),IF($D14&gt;'C.Davis-Inputs'!$E$47,GE13*(1+'C.Davis-Inputs'!$F$49)))))</f>
        <v>0</v>
      </c>
      <c r="GF14" s="799">
        <f t="shared" si="13"/>
        <v>0</v>
      </c>
    </row>
    <row r="15" spans="1:188" ht="14.45" customHeight="1" x14ac:dyDescent="0.25">
      <c r="A15" s="105"/>
      <c r="B15" s="105"/>
      <c r="C15" s="159"/>
      <c r="D15" s="140">
        <f t="shared" si="6"/>
        <v>1991</v>
      </c>
      <c r="E15" s="141">
        <f>E14*(1+'C.Davis-Inputs'!$D$14)</f>
        <v>416.93880510095033</v>
      </c>
      <c r="F15" s="142">
        <f>F14*(1+'C.Davis-Inputs'!$E$14)</f>
        <v>8338.7761020190064</v>
      </c>
      <c r="G15" s="142">
        <f>G14*(1+'C.Davis-Inputs'!$F$14)</f>
        <v>52.117350637618792</v>
      </c>
      <c r="H15" s="143">
        <f>H14*(1+'C.Davis-Inputs'!$G$14)</f>
        <v>31.270410382571278</v>
      </c>
      <c r="I15" s="144">
        <f>I14*(1+'C.Davis-Inputs'!$H$14)</f>
        <v>625.40820765142553</v>
      </c>
      <c r="J15" s="141">
        <f t="shared" si="7"/>
        <v>37.524492459085529</v>
      </c>
      <c r="K15" s="142">
        <f t="shared" si="7"/>
        <v>750.4898491817105</v>
      </c>
      <c r="L15" s="142">
        <f t="shared" si="7"/>
        <v>4.6905615573856911</v>
      </c>
      <c r="M15" s="143">
        <f t="shared" si="7"/>
        <v>2.8143369344314149</v>
      </c>
      <c r="N15" s="144">
        <f t="shared" si="7"/>
        <v>56.286738688628297</v>
      </c>
      <c r="O15" s="141">
        <f t="shared" si="8"/>
        <v>20.846940255047517</v>
      </c>
      <c r="P15" s="142">
        <f t="shared" si="8"/>
        <v>416.93880510095033</v>
      </c>
      <c r="Q15" s="142">
        <f t="shared" si="8"/>
        <v>2.6058675318809397</v>
      </c>
      <c r="R15" s="143">
        <f t="shared" si="8"/>
        <v>1.5635205191285639</v>
      </c>
      <c r="S15" s="144">
        <f t="shared" si="8"/>
        <v>31.270410382571278</v>
      </c>
      <c r="T15" s="141">
        <f t="shared" si="0"/>
        <v>32.521226797874121</v>
      </c>
      <c r="U15" s="142">
        <f t="shared" si="0"/>
        <v>650.42453595748236</v>
      </c>
      <c r="V15" s="142">
        <f t="shared" si="1"/>
        <v>4.0651533497342651</v>
      </c>
      <c r="W15" s="143">
        <f t="shared" si="1"/>
        <v>2.4390920098405595</v>
      </c>
      <c r="X15" s="143">
        <f t="shared" si="1"/>
        <v>48.781840196811189</v>
      </c>
      <c r="Y15" s="141">
        <f>T15*'C.Davis-Inputs'!$D$17</f>
        <v>13.008490719149648</v>
      </c>
      <c r="Z15" s="142">
        <f>U15*'C.Davis-Inputs'!$E$17</f>
        <v>260.16981438299297</v>
      </c>
      <c r="AA15" s="142">
        <f>V15*'C.Davis-Inputs'!$F$17</f>
        <v>1.626061339893706</v>
      </c>
      <c r="AB15" s="143">
        <f>W15*'C.Davis-Inputs'!$G$17</f>
        <v>0</v>
      </c>
      <c r="AC15" s="144">
        <f>X15*'C.Davis-Inputs'!$H$17</f>
        <v>0</v>
      </c>
      <c r="AD15" s="141">
        <f>T15*(1-'C.Davis-Inputs'!$D$17)</f>
        <v>19.512736078724473</v>
      </c>
      <c r="AE15" s="142">
        <f>U15*(1-'C.Davis-Inputs'!$E$17)</f>
        <v>390.25472157448939</v>
      </c>
      <c r="AF15" s="142">
        <f>V15*(1-'C.Davis-Inputs'!$F$17)</f>
        <v>2.4390920098405591</v>
      </c>
      <c r="AG15" s="143">
        <f>W15*(1-'C.Davis-Inputs'!$G$17)</f>
        <v>2.4390920098405595</v>
      </c>
      <c r="AH15" s="144">
        <f>X15*(1-'C.Davis-Inputs'!$H$17)</f>
        <v>48.781840196811189</v>
      </c>
      <c r="AI15" s="187"/>
      <c r="AJ15" s="141">
        <f>SUM(AD15*'C.Davis-Inputs'!$D$15,Y15*'C.Davis-Inputs'!$D$15*'C.Davis-Inputs'!$D$19)</f>
        <v>339.9552241271108</v>
      </c>
      <c r="AK15" s="142">
        <f>SUM(AE15*'C.Davis-Inputs'!$E$15,Z15*'C.Davis-Inputs'!$E$15*'C.Davis-Inputs'!$E$19)</f>
        <v>12387.118479131599</v>
      </c>
      <c r="AL15" s="142">
        <f>SUM(AF15*'C.Davis-Inputs'!$F$15,AA15*'C.Davis-Inputs'!$F$15*'C.Davis-Inputs'!$F$19)</f>
        <v>9.8051498795590479</v>
      </c>
      <c r="AM15" s="143">
        <f>SUM(AG15*'C.Davis-Inputs'!$G$15,AB15*'C.Davis-Inputs'!$G$15*'C.Davis-Inputs'!$G$19)</f>
        <v>9.7563680393622381</v>
      </c>
      <c r="AN15" s="144">
        <f>SUM(AH15*'C.Davis-Inputs'!$H$15,AC15*'C.Davis-Inputs'!$H$15*'C.Davis-Inputs'!$H$19)</f>
        <v>463.4274818697063</v>
      </c>
      <c r="AO15" s="141">
        <f>IF($D15&lt;'C.Davis-Inputs'!$D$8,AJ15,AJ15*(1-'C.Davis-Inputs'!$D$16))</f>
        <v>339.9552241271108</v>
      </c>
      <c r="AP15" s="142">
        <f>IF($D15&lt;'C.Davis-Inputs'!$D$8,AK15,AK15*(1-'C.Davis-Inputs'!$E$16))</f>
        <v>12387.118479131599</v>
      </c>
      <c r="AQ15" s="142">
        <f>IF($D15&lt;'C.Davis-Inputs'!$D$8,AL15,AL15*(1-'C.Davis-Inputs'!$F$16))</f>
        <v>9.8051498795590479</v>
      </c>
      <c r="AR15" s="143">
        <f>IF($D15&lt;'C.Davis-Inputs'!$D$8,AM15,AM15*(1-'C.Davis-Inputs'!$G$16))</f>
        <v>9.7563680393622381</v>
      </c>
      <c r="AS15" s="144">
        <f>IF($D15&lt;'C.Davis-Inputs'!$D$8,AN15,AN15*(1-'C.Davis-Inputs'!$H$16))</f>
        <v>463.4274818697063</v>
      </c>
      <c r="AT15" s="145">
        <f>AJ15*'C.Davis-Inputs'!$D$6*'C.Davis-Inputs'!$D$12</f>
        <v>533.66171083473853</v>
      </c>
      <c r="AU15" s="146">
        <f>AK15*'C.Davis-Inputs'!$D$6*'C.Davis-Inputs'!$E$12</f>
        <v>18617.839074134794</v>
      </c>
      <c r="AV15" s="146">
        <f>AL15*'C.Davis-Inputs'!$D$6*'C.Davis-Inputs'!$F$12</f>
        <v>15.719616286909064</v>
      </c>
      <c r="AW15" s="147">
        <f>AM15*'C.Davis-Inputs'!$D$6*'C.Davis-Inputs'!$G$12</f>
        <v>15.641409240705539</v>
      </c>
      <c r="AX15" s="148">
        <f>AN15*'C.Davis-Inputs'!$D$6*'C.Davis-Inputs'!$H$12</f>
        <v>727.48846103906487</v>
      </c>
      <c r="AY15" s="145">
        <f>AJ15*'C.Davis-Inputs'!$D$7*'C.Davis-Inputs'!$D$13</f>
        <v>20.397313447626647</v>
      </c>
      <c r="AZ15" s="146">
        <f>AK15*'C.Davis-Inputs'!$D$7*'C.Davis-Inputs'!$E$13</f>
        <v>1238.71184791316</v>
      </c>
      <c r="BA15" s="146">
        <f>AL15*'C.Davis-Inputs'!$D$7*'C.Davis-Inputs'!$F$13</f>
        <v>0.39220599518236193</v>
      </c>
      <c r="BB15" s="147">
        <f>AM15*'C.Davis-Inputs'!$D$7*'C.Davis-Inputs'!$G$13</f>
        <v>0.39025472157448954</v>
      </c>
      <c r="BC15" s="148">
        <f>AN15*'C.Davis-Inputs'!$D$7*'C.Davis-Inputs'!$H$13</f>
        <v>27.805648912182377</v>
      </c>
      <c r="BD15" s="149">
        <f>AO15*'C.Davis-Inputs'!$D$6*'C.Davis-Inputs'!$D$12</f>
        <v>533.66171083473853</v>
      </c>
      <c r="BE15" s="150">
        <f>AP15*'C.Davis-Inputs'!$D$6*'C.Davis-Inputs'!$E$12</f>
        <v>18617.839074134794</v>
      </c>
      <c r="BF15" s="150">
        <f>AQ15*'C.Davis-Inputs'!$D$6*'C.Davis-Inputs'!$F$12</f>
        <v>15.719616286909064</v>
      </c>
      <c r="BG15" s="151">
        <f>AR15*'C.Davis-Inputs'!$D$6*'C.Davis-Inputs'!$G$12</f>
        <v>15.641409240705539</v>
      </c>
      <c r="BH15" s="152">
        <f>AS15*'C.Davis-Inputs'!$D$6*'C.Davis-Inputs'!$H$12</f>
        <v>727.48846103906487</v>
      </c>
      <c r="BI15" s="149">
        <f>AO15*'C.Davis-Inputs'!$D$7*'C.Davis-Inputs'!$D$13</f>
        <v>20.397313447626647</v>
      </c>
      <c r="BJ15" s="150">
        <f>AP15*'C.Davis-Inputs'!$D$7*'C.Davis-Inputs'!$E$13</f>
        <v>1238.71184791316</v>
      </c>
      <c r="BK15" s="150">
        <f>AQ15*'C.Davis-Inputs'!$D$7*'C.Davis-Inputs'!$F$13</f>
        <v>0.39220599518236193</v>
      </c>
      <c r="BL15" s="151">
        <f>AR15*'C.Davis-Inputs'!$D$7*'C.Davis-Inputs'!$G$13</f>
        <v>0.39025472157448954</v>
      </c>
      <c r="BM15" s="152">
        <f>AS15*'C.Davis-Inputs'!$D$7*'C.Davis-Inputs'!$H$13</f>
        <v>27.805648912182377</v>
      </c>
      <c r="BN15" s="153">
        <f t="shared" si="2"/>
        <v>0</v>
      </c>
      <c r="BO15" s="154">
        <f t="shared" si="2"/>
        <v>0</v>
      </c>
      <c r="BP15" s="154">
        <f t="shared" si="2"/>
        <v>0</v>
      </c>
      <c r="BQ15" s="155">
        <f t="shared" si="2"/>
        <v>0</v>
      </c>
      <c r="BR15" s="156">
        <f t="shared" si="2"/>
        <v>0</v>
      </c>
      <c r="BS15" s="153">
        <f t="shared" si="2"/>
        <v>0</v>
      </c>
      <c r="BT15" s="154">
        <f t="shared" si="2"/>
        <v>0</v>
      </c>
      <c r="BU15" s="154">
        <f t="shared" si="2"/>
        <v>0</v>
      </c>
      <c r="BV15" s="155">
        <f t="shared" si="2"/>
        <v>0</v>
      </c>
      <c r="BW15" s="155">
        <f t="shared" si="2"/>
        <v>0</v>
      </c>
      <c r="BX15" s="343"/>
      <c r="BY15" s="344"/>
      <c r="BZ15" s="105"/>
      <c r="CA15" s="141">
        <f>Y15*'C.Davis-Inputs'!$D$15*'C.Davis-Inputs'!$D$18</f>
        <v>1061.4928426826111</v>
      </c>
      <c r="CB15" s="142">
        <f>Z15*'C.Davis-Inputs'!$E$15*'C.Davis-Inputs'!$E$18</f>
        <v>38678.145455247643</v>
      </c>
      <c r="CC15" s="142">
        <f>AA15*'C.Davis-Inputs'!$F$15*'C.Davis-Inputs'!$F$18</f>
        <v>1.9512736078724471</v>
      </c>
      <c r="CD15" s="143">
        <f>AB15*'C.Davis-Inputs'!$G$15*'C.Davis-Inputs'!$G$18</f>
        <v>0</v>
      </c>
      <c r="CE15" s="144">
        <f>AC15*'C.Davis-Inputs'!$H$15*'C.Davis-Inputs'!$H$18</f>
        <v>0</v>
      </c>
      <c r="CF15" s="141">
        <f>IF($D15&lt;'C.Davis-Inputs'!$D$8,CA15,CA15*(1-'C.Davis-Inputs'!$D$16))</f>
        <v>1061.4928426826111</v>
      </c>
      <c r="CG15" s="142">
        <f>IF($D15&lt;'C.Davis-Inputs'!$D$8,CB15,CB15*(1-'C.Davis-Inputs'!$E$16))</f>
        <v>38678.145455247643</v>
      </c>
      <c r="CH15" s="142">
        <f>IF($D15&lt;'C.Davis-Inputs'!$D$8,CC15,CC15*(1-'C.Davis-Inputs'!$F$16))</f>
        <v>1.9512736078724471</v>
      </c>
      <c r="CI15" s="143">
        <f>IF($D15&lt;'C.Davis-Inputs'!$D$8,CD15,CD15*(1-'C.Davis-Inputs'!$G$16))</f>
        <v>0</v>
      </c>
      <c r="CJ15" s="144">
        <f>IF($D15&lt;'C.Davis-Inputs'!$D$8,CE15,CE15*(1-'C.Davis-Inputs'!$H$16))</f>
        <v>0</v>
      </c>
      <c r="CK15" s="145">
        <f>CA15*'C.Davis-Inputs'!$D$6*'C.Davis-Inputs'!$D$12</f>
        <v>1666.3314644431628</v>
      </c>
      <c r="CL15" s="146">
        <f>CB15*'C.Davis-Inputs'!$D$6*'C.Davis-Inputs'!$E$12</f>
        <v>58133.252619237202</v>
      </c>
      <c r="CM15" s="146">
        <f>CC15*'C.Davis-Inputs'!$D$6*'C.Davis-Inputs'!$F$12</f>
        <v>3.128281848141107</v>
      </c>
      <c r="CN15" s="147">
        <f>CD15*'C.Davis-Inputs'!$D$6*'C.Davis-Inputs'!$G$12</f>
        <v>0</v>
      </c>
      <c r="CO15" s="148">
        <f>CE15*'C.Davis-Inputs'!$D$6*'C.Davis-Inputs'!$H$12</f>
        <v>0</v>
      </c>
      <c r="CP15" s="145">
        <f>CA15*'C.Davis-Inputs'!$D$7*'C.Davis-Inputs'!$D$13</f>
        <v>63.689570560956668</v>
      </c>
      <c r="CQ15" s="146">
        <f>CB15*'C.Davis-Inputs'!$D$7*'C.Davis-Inputs'!$E$13</f>
        <v>3867.8145455247645</v>
      </c>
      <c r="CR15" s="146">
        <f>CC15*'C.Davis-Inputs'!$D$7*'C.Davis-Inputs'!$F$13</f>
        <v>7.8050944314897883E-2</v>
      </c>
      <c r="CS15" s="147">
        <f>CD15*'C.Davis-Inputs'!$D$7*'C.Davis-Inputs'!$G$13</f>
        <v>0</v>
      </c>
      <c r="CT15" s="148">
        <f>CE15*'C.Davis-Inputs'!$D$7*'C.Davis-Inputs'!$H$13</f>
        <v>0</v>
      </c>
      <c r="CU15" s="149">
        <f>CF15*'C.Davis-Inputs'!$D$6*'C.Davis-Inputs'!$D$12</f>
        <v>1666.3314644431628</v>
      </c>
      <c r="CV15" s="150">
        <f>CG15*'C.Davis-Inputs'!$D$6*'C.Davis-Inputs'!$E$12</f>
        <v>58133.252619237202</v>
      </c>
      <c r="CW15" s="150">
        <f>CH15*'C.Davis-Inputs'!$D$6*'C.Davis-Inputs'!$F$12</f>
        <v>3.128281848141107</v>
      </c>
      <c r="CX15" s="151">
        <f>CI15*'C.Davis-Inputs'!$D$6*'C.Davis-Inputs'!$G$12</f>
        <v>0</v>
      </c>
      <c r="CY15" s="152">
        <f>CJ15*'C.Davis-Inputs'!$D$6*'C.Davis-Inputs'!$H$12</f>
        <v>0</v>
      </c>
      <c r="CZ15" s="149">
        <f>CF15*'C.Davis-Inputs'!$D$7*'C.Davis-Inputs'!$D$13</f>
        <v>63.689570560956668</v>
      </c>
      <c r="DA15" s="150">
        <f>CG15*'C.Davis-Inputs'!$D$7*'C.Davis-Inputs'!$E$13</f>
        <v>3867.8145455247645</v>
      </c>
      <c r="DB15" s="150">
        <f>CH15*'C.Davis-Inputs'!$D$7*'C.Davis-Inputs'!$F$13</f>
        <v>7.8050944314897883E-2</v>
      </c>
      <c r="DC15" s="151">
        <f>CI15*'C.Davis-Inputs'!$D$7*'C.Davis-Inputs'!$G$13</f>
        <v>0</v>
      </c>
      <c r="DD15" s="152">
        <f>CJ15*'C.Davis-Inputs'!$D$7*'C.Davis-Inputs'!$H$13</f>
        <v>0</v>
      </c>
      <c r="DE15" s="153">
        <f t="shared" si="3"/>
        <v>0</v>
      </c>
      <c r="DF15" s="154">
        <f t="shared" si="3"/>
        <v>0</v>
      </c>
      <c r="DG15" s="154">
        <f t="shared" si="4"/>
        <v>0</v>
      </c>
      <c r="DH15" s="155">
        <f t="shared" si="4"/>
        <v>0</v>
      </c>
      <c r="DI15" s="156">
        <f t="shared" si="4"/>
        <v>0</v>
      </c>
      <c r="DJ15" s="153">
        <f t="shared" si="4"/>
        <v>0</v>
      </c>
      <c r="DK15" s="154">
        <f t="shared" si="4"/>
        <v>0</v>
      </c>
      <c r="DL15" s="154">
        <f t="shared" si="4"/>
        <v>0</v>
      </c>
      <c r="DM15" s="155">
        <f t="shared" si="4"/>
        <v>0</v>
      </c>
      <c r="DN15" s="155">
        <f t="shared" si="4"/>
        <v>0</v>
      </c>
      <c r="DO15" s="343"/>
      <c r="DP15" s="344"/>
      <c r="DQ15" s="105"/>
      <c r="DR15" s="141">
        <f>SUM(AD15*'C.Davis-Inputs'!$D$32*365)</f>
        <v>7864.0391550609365</v>
      </c>
      <c r="DS15" s="142">
        <f>SUM(AE15*'C.Davis-Inputs'!$E$32*365)</f>
        <v>157280.78310121869</v>
      </c>
      <c r="DT15" s="142">
        <f>SUM(AF15*'C.Davis-Inputs'!$F$32*365)</f>
        <v>1161.7330569976386</v>
      </c>
      <c r="DU15" s="143">
        <f>SUM(AG15*'C.Davis-Inputs'!$G$32*365)</f>
        <v>0</v>
      </c>
      <c r="DV15" s="144">
        <f>SUM(AH15*'C.Davis-Inputs'!$H$32*365)</f>
        <v>0</v>
      </c>
      <c r="DW15" s="141">
        <f>SUM(AD15*'C.Davis-Inputs'!$D$33*365)</f>
        <v>7149.1265046008511</v>
      </c>
      <c r="DX15" s="142">
        <f>SUM(AE15*'C.Davis-Inputs'!$E$33*365)</f>
        <v>142982.53009201703</v>
      </c>
      <c r="DY15" s="142">
        <f>SUM(AF15*'C.Davis-Inputs'!$F$33*365)</f>
        <v>1056.120960906944</v>
      </c>
      <c r="DZ15" s="143">
        <f>SUM(AG15*'C.Davis-Inputs'!$G$33*365)</f>
        <v>0</v>
      </c>
      <c r="EA15" s="144">
        <f>SUM(AH15*'C.Davis-Inputs'!$H$33*365)</f>
        <v>0</v>
      </c>
      <c r="EB15" s="145">
        <f>DR15*'C.Davis-Inputs'!$D$6*'C.Davis-Inputs'!$D$12</f>
        <v>12344.968665614657</v>
      </c>
      <c r="EC15" s="146">
        <f>DS15*'C.Davis-Inputs'!$D$6*'C.Davis-Inputs'!$E$12</f>
        <v>236393.01700113169</v>
      </c>
      <c r="ED15" s="146">
        <f>DT15*'C.Davis-Inputs'!$D$6*'C.Davis-Inputs'!$F$12</f>
        <v>1862.4904369786141</v>
      </c>
      <c r="EE15" s="147">
        <f>DU15*'C.Davis-Inputs'!$D$6*'C.Davis-Inputs'!$G$12</f>
        <v>0</v>
      </c>
      <c r="EF15" s="148">
        <f>DV15*'C.Davis-Inputs'!$D$6*'C.Davis-Inputs'!$H$12</f>
        <v>0</v>
      </c>
      <c r="EG15" s="145">
        <f>DR15*'C.Davis-Inputs'!$D$7*'C.Davis-Inputs'!$D$13</f>
        <v>471.84234930365619</v>
      </c>
      <c r="EH15" s="146">
        <f>DS15*'C.Davis-Inputs'!$D$7*'C.Davis-Inputs'!$E$13</f>
        <v>15728.078310121869</v>
      </c>
      <c r="EI15" s="146">
        <f>DT15*'C.Davis-Inputs'!$D$7*'C.Davis-Inputs'!$F$13</f>
        <v>46.469322279905548</v>
      </c>
      <c r="EJ15" s="147">
        <f>DU15*'C.Davis-Inputs'!$D$7*'C.Davis-Inputs'!$G$13</f>
        <v>0</v>
      </c>
      <c r="EK15" s="148">
        <f>DV15*'C.Davis-Inputs'!$D$7*'C.Davis-Inputs'!$H$13</f>
        <v>0</v>
      </c>
      <c r="EL15" s="149">
        <f>IF($D15&lt;'C.Davis-Inputs'!$D$8,EB15,DW15*'C.Davis-Inputs'!$D$6*'C.Davis-Inputs'!$D$12)</f>
        <v>12344.968665614657</v>
      </c>
      <c r="EM15" s="150">
        <f>IF($D15&lt;'C.Davis-Inputs'!$D$8,EC15,DX15*'C.Davis-Inputs'!$D$6*'C.Davis-Inputs'!$E$12)</f>
        <v>236393.01700113169</v>
      </c>
      <c r="EN15" s="150">
        <f>IF($D15&lt;'C.Davis-Inputs'!$D$8,ED15,DY15*'C.Davis-Inputs'!$D$6*'C.Davis-Inputs'!$F$12)</f>
        <v>1862.4904369786141</v>
      </c>
      <c r="EO15" s="151">
        <f>IF($D15&lt;'C.Davis-Inputs'!$D$8,EE15,DZ15*'C.Davis-Inputs'!$D$6*'C.Davis-Inputs'!$G$12)</f>
        <v>0</v>
      </c>
      <c r="EP15" s="152">
        <f>IF($D15&lt;'C.Davis-Inputs'!$D$8,EF15,EA15*'C.Davis-Inputs'!$D$6*'C.Davis-Inputs'!$H$12)</f>
        <v>0</v>
      </c>
      <c r="EQ15" s="149">
        <f>IF($D15&lt;'C.Davis-Inputs'!$D$8,EG15,'C.Davis-Inputs'!$D$13*DW15)</f>
        <v>471.84234930365619</v>
      </c>
      <c r="ER15" s="150">
        <f>IF($D15&lt;'C.Davis-Inputs'!$D$8,EH15,'C.Davis-Inputs'!$E$13*DX15)</f>
        <v>15728.078310121869</v>
      </c>
      <c r="ES15" s="150">
        <f>IF($D15&lt;'C.Davis-Inputs'!$D$8,EI15,'C.Davis-Inputs'!$F$13*DY15)</f>
        <v>46.469322279905548</v>
      </c>
      <c r="ET15" s="151">
        <f>IF($D15&lt;'C.Davis-Inputs'!$D$8,EJ15,'C.Davis-Inputs'!$G$13*EJ15)</f>
        <v>0</v>
      </c>
      <c r="EU15" s="152">
        <f>IF($D15&lt;'C.Davis-Inputs'!$D$8,EK15,'C.Davis-Inputs'!$H$13*EK15)</f>
        <v>0</v>
      </c>
      <c r="EV15" s="153">
        <f t="shared" si="9"/>
        <v>0</v>
      </c>
      <c r="EW15" s="154">
        <f t="shared" si="5"/>
        <v>0</v>
      </c>
      <c r="EX15" s="154">
        <f t="shared" si="5"/>
        <v>0</v>
      </c>
      <c r="EY15" s="155">
        <f t="shared" si="5"/>
        <v>0</v>
      </c>
      <c r="EZ15" s="156">
        <f t="shared" si="5"/>
        <v>0</v>
      </c>
      <c r="FA15" s="153">
        <f t="shared" si="5"/>
        <v>0</v>
      </c>
      <c r="FB15" s="154">
        <f t="shared" si="5"/>
        <v>0</v>
      </c>
      <c r="FC15" s="154">
        <f t="shared" si="5"/>
        <v>0</v>
      </c>
      <c r="FD15" s="155">
        <f t="shared" si="5"/>
        <v>0</v>
      </c>
      <c r="FE15" s="156">
        <f t="shared" si="5"/>
        <v>0</v>
      </c>
      <c r="FF15" s="340"/>
      <c r="FG15" s="340"/>
      <c r="FH15" s="105"/>
      <c r="FI15" s="142">
        <f>'C.Davis-Inputs'!$E$15</f>
        <v>29.15</v>
      </c>
      <c r="FJ15" s="142">
        <f>IF($D15&lt;'C.Davis-Inputs'!$D$8,FI15,0)</f>
        <v>29.15</v>
      </c>
      <c r="FK15" s="154">
        <f t="shared" si="10"/>
        <v>0</v>
      </c>
      <c r="FL15" s="338">
        <f>SUM(FK15*'C.Davis-Inputs'!$D$60,FK15*'C.Davis-Inputs'!$D$58*'C.Davis-Inputs'!$D$59)</f>
        <v>0</v>
      </c>
      <c r="FM15" s="338">
        <f>(FK15*'C.Davis-Inputs'!$D$61)</f>
        <v>0</v>
      </c>
      <c r="FN15" s="338">
        <f>(FK15*'C.Davis-Inputs'!$D$62)</f>
        <v>0</v>
      </c>
      <c r="FO15" s="105"/>
      <c r="FP15" s="142">
        <f>'C.Davis-Inputs'!$E$32*365</f>
        <v>403.02083333333337</v>
      </c>
      <c r="FQ15" s="142">
        <f>IF($D15&lt;'C.Davis-Inputs'!$D$8,FP15,'C.Davis-Inputs'!$E$33*365)</f>
        <v>403.02083333333337</v>
      </c>
      <c r="FR15" s="154">
        <f t="shared" si="11"/>
        <v>0</v>
      </c>
      <c r="FS15" s="338">
        <f>SUM(FR15*'C.Davis-Inputs'!$D$63,FR15*'C.Davis-Inputs'!$D$58*'C.Davis-Inputs'!$D$59)</f>
        <v>0</v>
      </c>
      <c r="FT15" s="338">
        <f>(FR15*'C.Davis-Inputs'!$D$64)</f>
        <v>0</v>
      </c>
      <c r="FU15" s="338">
        <f>(FR15*'C.Davis-Inputs'!$D$65)</f>
        <v>0</v>
      </c>
      <c r="FV15" s="105"/>
      <c r="FW15" s="142">
        <f>'C.Davis-Inputs'!$E$44*365</f>
        <v>113.15</v>
      </c>
      <c r="FX15" s="142">
        <f>IF($D15&lt;'C.Davis-Inputs'!$D$8,FW15,'C.Davis-Inputs'!$D$45*365)</f>
        <v>113.15</v>
      </c>
      <c r="FY15" s="154">
        <f t="shared" si="12"/>
        <v>0</v>
      </c>
      <c r="FZ15" s="338">
        <f>SUM(FY15*'C.Davis-Inputs'!$D$67)</f>
        <v>0</v>
      </c>
      <c r="GA15" s="338">
        <f>(FY15*'C.Davis-Inputs'!$D$68)</f>
        <v>0</v>
      </c>
      <c r="GB15" s="338">
        <f>(FY15*'C.Davis-Inputs'!$D$69)</f>
        <v>0</v>
      </c>
      <c r="GC15" s="105"/>
      <c r="GD15" s="141">
        <f>IF($D15&lt;'C.Davis-Inputs'!$D$47,0,IF($D15='C.Davis-Inputs'!$D$47,'C.Davis-Inputs'!$D$53,IF(AND($D15&gt;'C.Davis-Inputs'!$D$47,$D15&lt;='C.Davis-Inputs'!$E$47),GD14*(1+'C.Davis-Inputs'!$E$49),IF($D15&gt;'C.Davis-Inputs'!$E$47,GD14*(1+'C.Davis-Inputs'!$F$49)))))</f>
        <v>0</v>
      </c>
      <c r="GE15" s="144">
        <f>IF($D15&lt;'C.Davis-Inputs'!$D$47,0,IF($D15='C.Davis-Inputs'!$D$47,'C.Davis-Inputs'!$D$54,IF(AND($D15&gt;'C.Davis-Inputs'!$D$47,$D15&lt;='C.Davis-Inputs'!$E$47),GE14*(1+'C.Davis-Inputs'!$E$49),IF($D15&gt;'C.Davis-Inputs'!$E$47,GE14*(1+'C.Davis-Inputs'!$F$49)))))</f>
        <v>0</v>
      </c>
      <c r="GF15" s="799">
        <f t="shared" si="13"/>
        <v>0</v>
      </c>
    </row>
    <row r="16" spans="1:188" x14ac:dyDescent="0.25">
      <c r="A16" s="105"/>
      <c r="B16" s="105"/>
      <c r="C16" s="159"/>
      <c r="D16" s="140">
        <f t="shared" si="6"/>
        <v>1992</v>
      </c>
      <c r="E16" s="141">
        <f>E15*(1+'C.Davis-Inputs'!$D$14)</f>
        <v>421.28442064719223</v>
      </c>
      <c r="F16" s="142">
        <f>F15*(1+'C.Davis-Inputs'!$E$14)</f>
        <v>8425.688412943844</v>
      </c>
      <c r="G16" s="142">
        <f>G15*(1+'C.Davis-Inputs'!$F$14)</f>
        <v>52.660552580899029</v>
      </c>
      <c r="H16" s="143">
        <f>H15*(1+'C.Davis-Inputs'!$G$14)</f>
        <v>31.596331548539421</v>
      </c>
      <c r="I16" s="144">
        <f>I15*(1+'C.Davis-Inputs'!$H$14)</f>
        <v>631.92663097078844</v>
      </c>
      <c r="J16" s="141">
        <f t="shared" si="7"/>
        <v>37.915597858247303</v>
      </c>
      <c r="K16" s="142">
        <f t="shared" si="7"/>
        <v>758.31195716494597</v>
      </c>
      <c r="L16" s="142">
        <f t="shared" si="7"/>
        <v>4.7394497322809128</v>
      </c>
      <c r="M16" s="143">
        <f t="shared" si="7"/>
        <v>2.8436698393685478</v>
      </c>
      <c r="N16" s="144">
        <f t="shared" si="7"/>
        <v>56.873396787370957</v>
      </c>
      <c r="O16" s="141">
        <f t="shared" si="8"/>
        <v>21.064221032359612</v>
      </c>
      <c r="P16" s="142">
        <f t="shared" si="8"/>
        <v>421.28442064719223</v>
      </c>
      <c r="Q16" s="142">
        <f t="shared" si="8"/>
        <v>2.6330276290449515</v>
      </c>
      <c r="R16" s="143">
        <f t="shared" si="8"/>
        <v>1.5798165774269712</v>
      </c>
      <c r="S16" s="144">
        <f t="shared" si="8"/>
        <v>31.596331548539425</v>
      </c>
      <c r="T16" s="141">
        <f t="shared" si="0"/>
        <v>32.860184810480995</v>
      </c>
      <c r="U16" s="142">
        <f t="shared" si="0"/>
        <v>657.20369620961981</v>
      </c>
      <c r="V16" s="142">
        <f t="shared" si="1"/>
        <v>4.1075231013101243</v>
      </c>
      <c r="W16" s="143">
        <f t="shared" si="1"/>
        <v>2.4645138607860746</v>
      </c>
      <c r="X16" s="143">
        <f t="shared" si="1"/>
        <v>49.290277215721495</v>
      </c>
      <c r="Y16" s="141">
        <f>T16*'C.Davis-Inputs'!$D$17</f>
        <v>13.144073924192398</v>
      </c>
      <c r="Z16" s="142">
        <f>U16*'C.Davis-Inputs'!$E$17</f>
        <v>262.88147848384796</v>
      </c>
      <c r="AA16" s="142">
        <f>V16*'C.Davis-Inputs'!$F$17</f>
        <v>1.6430092405240497</v>
      </c>
      <c r="AB16" s="143">
        <f>W16*'C.Davis-Inputs'!$G$17</f>
        <v>0</v>
      </c>
      <c r="AC16" s="144">
        <f>X16*'C.Davis-Inputs'!$H$17</f>
        <v>0</v>
      </c>
      <c r="AD16" s="141">
        <f>T16*(1-'C.Davis-Inputs'!$D$17)</f>
        <v>19.716110886288597</v>
      </c>
      <c r="AE16" s="142">
        <f>U16*(1-'C.Davis-Inputs'!$E$17)</f>
        <v>394.32221772577185</v>
      </c>
      <c r="AF16" s="142">
        <f>V16*(1-'C.Davis-Inputs'!$F$17)</f>
        <v>2.4645138607860746</v>
      </c>
      <c r="AG16" s="143">
        <f>W16*(1-'C.Davis-Inputs'!$G$17)</f>
        <v>2.4645138607860746</v>
      </c>
      <c r="AH16" s="144">
        <f>X16*(1-'C.Davis-Inputs'!$H$17)</f>
        <v>49.290277215721495</v>
      </c>
      <c r="AI16" s="187"/>
      <c r="AJ16" s="141">
        <f>SUM(AD16*'C.Davis-Inputs'!$D$15,Y16*'C.Davis-Inputs'!$D$15*'C.Davis-Inputs'!$D$19)</f>
        <v>343.49846521889464</v>
      </c>
      <c r="AK16" s="142">
        <f>SUM(AE16*'C.Davis-Inputs'!$E$15,Z16*'C.Davis-Inputs'!$E$15*'C.Davis-Inputs'!$E$19)</f>
        <v>12516.225326413471</v>
      </c>
      <c r="AL16" s="142">
        <f>SUM(AF16*'C.Davis-Inputs'!$F$15,AA16*'C.Davis-Inputs'!$F$15*'C.Davis-Inputs'!$F$19)</f>
        <v>9.9073457203600199</v>
      </c>
      <c r="AM16" s="143">
        <f>SUM(AG16*'C.Davis-Inputs'!$G$15,AB16*'C.Davis-Inputs'!$G$15*'C.Davis-Inputs'!$G$19)</f>
        <v>9.8580554431442984</v>
      </c>
      <c r="AN16" s="144">
        <f>SUM(AH16*'C.Davis-Inputs'!$H$15,AC16*'C.Davis-Inputs'!$H$15*'C.Davis-Inputs'!$H$19)</f>
        <v>468.25763354935418</v>
      </c>
      <c r="AO16" s="141">
        <f>IF($D16&lt;'C.Davis-Inputs'!$D$8,AJ16,AJ16*(1-'C.Davis-Inputs'!$D$16))</f>
        <v>343.49846521889464</v>
      </c>
      <c r="AP16" s="142">
        <f>IF($D16&lt;'C.Davis-Inputs'!$D$8,AK16,AK16*(1-'C.Davis-Inputs'!$E$16))</f>
        <v>12516.225326413471</v>
      </c>
      <c r="AQ16" s="142">
        <f>IF($D16&lt;'C.Davis-Inputs'!$D$8,AL16,AL16*(1-'C.Davis-Inputs'!$F$16))</f>
        <v>9.9073457203600199</v>
      </c>
      <c r="AR16" s="143">
        <f>IF($D16&lt;'C.Davis-Inputs'!$D$8,AM16,AM16*(1-'C.Davis-Inputs'!$G$16))</f>
        <v>9.8580554431442984</v>
      </c>
      <c r="AS16" s="144">
        <f>IF($D16&lt;'C.Davis-Inputs'!$D$8,AN16,AN16*(1-'C.Davis-Inputs'!$H$16))</f>
        <v>468.25763354935418</v>
      </c>
      <c r="AT16" s="145">
        <f>AJ16*'C.Davis-Inputs'!$D$6*'C.Davis-Inputs'!$D$12</f>
        <v>539.22389070062081</v>
      </c>
      <c r="AU16" s="146">
        <f>AK16*'C.Davis-Inputs'!$D$6*'C.Davis-Inputs'!$E$12</f>
        <v>18811.886665599446</v>
      </c>
      <c r="AV16" s="146">
        <f>AL16*'C.Davis-Inputs'!$D$6*'C.Davis-Inputs'!$F$12</f>
        <v>15.883456658881183</v>
      </c>
      <c r="AW16" s="147">
        <f>AM16*'C.Davis-Inputs'!$D$6*'C.Davis-Inputs'!$G$12</f>
        <v>15.804434486448939</v>
      </c>
      <c r="AX16" s="148">
        <f>AN16*'C.Davis-Inputs'!$D$6*'C.Davis-Inputs'!$H$12</f>
        <v>735.07083314577608</v>
      </c>
      <c r="AY16" s="145">
        <f>AJ16*'C.Davis-Inputs'!$D$7*'C.Davis-Inputs'!$D$13</f>
        <v>20.609907913133679</v>
      </c>
      <c r="AZ16" s="146">
        <f>AK16*'C.Davis-Inputs'!$D$7*'C.Davis-Inputs'!$E$13</f>
        <v>1251.6225326413471</v>
      </c>
      <c r="BA16" s="146">
        <f>AL16*'C.Davis-Inputs'!$D$7*'C.Davis-Inputs'!$F$13</f>
        <v>0.39629382881440078</v>
      </c>
      <c r="BB16" s="147">
        <f>AM16*'C.Davis-Inputs'!$D$7*'C.Davis-Inputs'!$G$13</f>
        <v>0.39432221772577192</v>
      </c>
      <c r="BC16" s="148">
        <f>AN16*'C.Davis-Inputs'!$D$7*'C.Davis-Inputs'!$H$13</f>
        <v>28.095458012961249</v>
      </c>
      <c r="BD16" s="149">
        <f>AO16*'C.Davis-Inputs'!$D$6*'C.Davis-Inputs'!$D$12</f>
        <v>539.22389070062081</v>
      </c>
      <c r="BE16" s="150">
        <f>AP16*'C.Davis-Inputs'!$D$6*'C.Davis-Inputs'!$E$12</f>
        <v>18811.886665599446</v>
      </c>
      <c r="BF16" s="150">
        <f>AQ16*'C.Davis-Inputs'!$D$6*'C.Davis-Inputs'!$F$12</f>
        <v>15.883456658881183</v>
      </c>
      <c r="BG16" s="151">
        <f>AR16*'C.Davis-Inputs'!$D$6*'C.Davis-Inputs'!$G$12</f>
        <v>15.804434486448939</v>
      </c>
      <c r="BH16" s="152">
        <f>AS16*'C.Davis-Inputs'!$D$6*'C.Davis-Inputs'!$H$12</f>
        <v>735.07083314577608</v>
      </c>
      <c r="BI16" s="149">
        <f>AO16*'C.Davis-Inputs'!$D$7*'C.Davis-Inputs'!$D$13</f>
        <v>20.609907913133679</v>
      </c>
      <c r="BJ16" s="150">
        <f>AP16*'C.Davis-Inputs'!$D$7*'C.Davis-Inputs'!$E$13</f>
        <v>1251.6225326413471</v>
      </c>
      <c r="BK16" s="150">
        <f>AQ16*'C.Davis-Inputs'!$D$7*'C.Davis-Inputs'!$F$13</f>
        <v>0.39629382881440078</v>
      </c>
      <c r="BL16" s="151">
        <f>AR16*'C.Davis-Inputs'!$D$7*'C.Davis-Inputs'!$G$13</f>
        <v>0.39432221772577192</v>
      </c>
      <c r="BM16" s="152">
        <f>AS16*'C.Davis-Inputs'!$D$7*'C.Davis-Inputs'!$H$13</f>
        <v>28.095458012961249</v>
      </c>
      <c r="BN16" s="153">
        <f t="shared" si="2"/>
        <v>0</v>
      </c>
      <c r="BO16" s="154">
        <f t="shared" si="2"/>
        <v>0</v>
      </c>
      <c r="BP16" s="154">
        <f t="shared" si="2"/>
        <v>0</v>
      </c>
      <c r="BQ16" s="155">
        <f t="shared" si="2"/>
        <v>0</v>
      </c>
      <c r="BR16" s="156">
        <f t="shared" si="2"/>
        <v>0</v>
      </c>
      <c r="BS16" s="153">
        <f t="shared" si="2"/>
        <v>0</v>
      </c>
      <c r="BT16" s="154">
        <f t="shared" si="2"/>
        <v>0</v>
      </c>
      <c r="BU16" s="154">
        <f t="shared" si="2"/>
        <v>0</v>
      </c>
      <c r="BV16" s="155">
        <f t="shared" si="2"/>
        <v>0</v>
      </c>
      <c r="BW16" s="155">
        <f t="shared" si="2"/>
        <v>0</v>
      </c>
      <c r="BX16" s="343"/>
      <c r="BY16" s="344"/>
      <c r="BZ16" s="105"/>
      <c r="CA16" s="141">
        <f>Y16*'C.Davis-Inputs'!$D$15*'C.Davis-Inputs'!$D$18</f>
        <v>1072.5564322140997</v>
      </c>
      <c r="CB16" s="142">
        <f>Z16*'C.Davis-Inputs'!$E$15*'C.Davis-Inputs'!$E$18</f>
        <v>39081.274998801251</v>
      </c>
      <c r="CC16" s="142">
        <f>AA16*'C.Davis-Inputs'!$F$15*'C.Davis-Inputs'!$F$18</f>
        <v>1.9716110886288596</v>
      </c>
      <c r="CD16" s="143">
        <f>AB16*'C.Davis-Inputs'!$G$15*'C.Davis-Inputs'!$G$18</f>
        <v>0</v>
      </c>
      <c r="CE16" s="144">
        <f>AC16*'C.Davis-Inputs'!$H$15*'C.Davis-Inputs'!$H$18</f>
        <v>0</v>
      </c>
      <c r="CF16" s="141">
        <f>IF($D16&lt;'C.Davis-Inputs'!$D$8,CA16,CA16*(1-'C.Davis-Inputs'!$D$16))</f>
        <v>1072.5564322140997</v>
      </c>
      <c r="CG16" s="142">
        <f>IF($D16&lt;'C.Davis-Inputs'!$D$8,CB16,CB16*(1-'C.Davis-Inputs'!$E$16))</f>
        <v>39081.274998801251</v>
      </c>
      <c r="CH16" s="142">
        <f>IF($D16&lt;'C.Davis-Inputs'!$D$8,CC16,CC16*(1-'C.Davis-Inputs'!$F$16))</f>
        <v>1.9716110886288596</v>
      </c>
      <c r="CI16" s="143">
        <f>IF($D16&lt;'C.Davis-Inputs'!$D$8,CD16,CD16*(1-'C.Davis-Inputs'!$G$16))</f>
        <v>0</v>
      </c>
      <c r="CJ16" s="144">
        <f>IF($D16&lt;'C.Davis-Inputs'!$D$8,CE16,CE16*(1-'C.Davis-Inputs'!$H$16))</f>
        <v>0</v>
      </c>
      <c r="CK16" s="145">
        <f>CA16*'C.Davis-Inputs'!$D$6*'C.Davis-Inputs'!$D$12</f>
        <v>1683.6990872896936</v>
      </c>
      <c r="CL16" s="146">
        <f>CB16*'C.Davis-Inputs'!$D$6*'C.Davis-Inputs'!$E$12</f>
        <v>58739.15632319828</v>
      </c>
      <c r="CM16" s="146">
        <f>CC16*'C.Davis-Inputs'!$D$6*'C.Davis-Inputs'!$F$12</f>
        <v>3.1608868972897874</v>
      </c>
      <c r="CN16" s="147">
        <f>CD16*'C.Davis-Inputs'!$D$6*'C.Davis-Inputs'!$G$12</f>
        <v>0</v>
      </c>
      <c r="CO16" s="148">
        <f>CE16*'C.Davis-Inputs'!$D$6*'C.Davis-Inputs'!$H$12</f>
        <v>0</v>
      </c>
      <c r="CP16" s="145">
        <f>CA16*'C.Davis-Inputs'!$D$7*'C.Davis-Inputs'!$D$13</f>
        <v>64.353385932845981</v>
      </c>
      <c r="CQ16" s="146">
        <f>CB16*'C.Davis-Inputs'!$D$7*'C.Davis-Inputs'!$E$13</f>
        <v>3908.1274998801255</v>
      </c>
      <c r="CR16" s="146">
        <f>CC16*'C.Davis-Inputs'!$D$7*'C.Davis-Inputs'!$F$13</f>
        <v>7.8864443545154386E-2</v>
      </c>
      <c r="CS16" s="147">
        <f>CD16*'C.Davis-Inputs'!$D$7*'C.Davis-Inputs'!$G$13</f>
        <v>0</v>
      </c>
      <c r="CT16" s="148">
        <f>CE16*'C.Davis-Inputs'!$D$7*'C.Davis-Inputs'!$H$13</f>
        <v>0</v>
      </c>
      <c r="CU16" s="149">
        <f>CF16*'C.Davis-Inputs'!$D$6*'C.Davis-Inputs'!$D$12</f>
        <v>1683.6990872896936</v>
      </c>
      <c r="CV16" s="150">
        <f>CG16*'C.Davis-Inputs'!$D$6*'C.Davis-Inputs'!$E$12</f>
        <v>58739.15632319828</v>
      </c>
      <c r="CW16" s="150">
        <f>CH16*'C.Davis-Inputs'!$D$6*'C.Davis-Inputs'!$F$12</f>
        <v>3.1608868972897874</v>
      </c>
      <c r="CX16" s="151">
        <f>CI16*'C.Davis-Inputs'!$D$6*'C.Davis-Inputs'!$G$12</f>
        <v>0</v>
      </c>
      <c r="CY16" s="152">
        <f>CJ16*'C.Davis-Inputs'!$D$6*'C.Davis-Inputs'!$H$12</f>
        <v>0</v>
      </c>
      <c r="CZ16" s="149">
        <f>CF16*'C.Davis-Inputs'!$D$7*'C.Davis-Inputs'!$D$13</f>
        <v>64.353385932845981</v>
      </c>
      <c r="DA16" s="150">
        <f>CG16*'C.Davis-Inputs'!$D$7*'C.Davis-Inputs'!$E$13</f>
        <v>3908.1274998801255</v>
      </c>
      <c r="DB16" s="150">
        <f>CH16*'C.Davis-Inputs'!$D$7*'C.Davis-Inputs'!$F$13</f>
        <v>7.8864443545154386E-2</v>
      </c>
      <c r="DC16" s="151">
        <f>CI16*'C.Davis-Inputs'!$D$7*'C.Davis-Inputs'!$G$13</f>
        <v>0</v>
      </c>
      <c r="DD16" s="152">
        <f>CJ16*'C.Davis-Inputs'!$D$7*'C.Davis-Inputs'!$H$13</f>
        <v>0</v>
      </c>
      <c r="DE16" s="153">
        <f t="shared" si="3"/>
        <v>0</v>
      </c>
      <c r="DF16" s="154">
        <f t="shared" si="3"/>
        <v>0</v>
      </c>
      <c r="DG16" s="154">
        <f t="shared" si="4"/>
        <v>0</v>
      </c>
      <c r="DH16" s="155">
        <f t="shared" si="4"/>
        <v>0</v>
      </c>
      <c r="DI16" s="156">
        <f t="shared" si="4"/>
        <v>0</v>
      </c>
      <c r="DJ16" s="153">
        <f t="shared" si="4"/>
        <v>0</v>
      </c>
      <c r="DK16" s="154">
        <f t="shared" si="4"/>
        <v>0</v>
      </c>
      <c r="DL16" s="154">
        <f t="shared" si="4"/>
        <v>0</v>
      </c>
      <c r="DM16" s="155">
        <f t="shared" si="4"/>
        <v>0</v>
      </c>
      <c r="DN16" s="155">
        <f t="shared" si="4"/>
        <v>0</v>
      </c>
      <c r="DO16" s="343"/>
      <c r="DP16" s="344"/>
      <c r="DQ16" s="105"/>
      <c r="DR16" s="141">
        <f>SUM(AD16*'C.Davis-Inputs'!$D$32*365)</f>
        <v>7946.0034394844361</v>
      </c>
      <c r="DS16" s="142">
        <f>SUM(AE16*'C.Davis-Inputs'!$E$32*365)</f>
        <v>158920.06878968867</v>
      </c>
      <c r="DT16" s="142">
        <f>SUM(AF16*'C.Davis-Inputs'!$F$32*365)</f>
        <v>1173.8414171965646</v>
      </c>
      <c r="DU16" s="143">
        <f>SUM(AG16*'C.Davis-Inputs'!$G$32*365)</f>
        <v>0</v>
      </c>
      <c r="DV16" s="144">
        <f>SUM(AH16*'C.Davis-Inputs'!$H$32*365)</f>
        <v>0</v>
      </c>
      <c r="DW16" s="141">
        <f>SUM(AD16*'C.Davis-Inputs'!$D$33*365)</f>
        <v>7223.639490440396</v>
      </c>
      <c r="DX16" s="142">
        <f>SUM(AE16*'C.Davis-Inputs'!$E$33*365)</f>
        <v>144472.78980880789</v>
      </c>
      <c r="DY16" s="142">
        <f>SUM(AF16*'C.Davis-Inputs'!$F$33*365)</f>
        <v>1067.1285610877858</v>
      </c>
      <c r="DZ16" s="143">
        <f>SUM(AG16*'C.Davis-Inputs'!$G$33*365)</f>
        <v>0</v>
      </c>
      <c r="EA16" s="144">
        <f>SUM(AH16*'C.Davis-Inputs'!$H$33*365)</f>
        <v>0</v>
      </c>
      <c r="EB16" s="145">
        <f>DR16*'C.Davis-Inputs'!$D$6*'C.Davis-Inputs'!$D$12</f>
        <v>12473.636199302666</v>
      </c>
      <c r="EC16" s="146">
        <f>DS16*'C.Davis-Inputs'!$D$6*'C.Davis-Inputs'!$E$12</f>
        <v>238856.86339090206</v>
      </c>
      <c r="ED16" s="146">
        <f>DT16*'C.Davis-Inputs'!$D$6*'C.Davis-Inputs'!$F$12</f>
        <v>1881.9025600495322</v>
      </c>
      <c r="EE16" s="147">
        <f>DU16*'C.Davis-Inputs'!$D$6*'C.Davis-Inputs'!$G$12</f>
        <v>0</v>
      </c>
      <c r="EF16" s="148">
        <f>DV16*'C.Davis-Inputs'!$D$6*'C.Davis-Inputs'!$H$12</f>
        <v>0</v>
      </c>
      <c r="EG16" s="145">
        <f>DR16*'C.Davis-Inputs'!$D$7*'C.Davis-Inputs'!$D$13</f>
        <v>476.76020636906617</v>
      </c>
      <c r="EH16" s="146">
        <f>DS16*'C.Davis-Inputs'!$D$7*'C.Davis-Inputs'!$E$13</f>
        <v>15892.006878968867</v>
      </c>
      <c r="EI16" s="146">
        <f>DT16*'C.Davis-Inputs'!$D$7*'C.Davis-Inputs'!$F$13</f>
        <v>46.953656687862583</v>
      </c>
      <c r="EJ16" s="147">
        <f>DU16*'C.Davis-Inputs'!$D$7*'C.Davis-Inputs'!$G$13</f>
        <v>0</v>
      </c>
      <c r="EK16" s="148">
        <f>DV16*'C.Davis-Inputs'!$D$7*'C.Davis-Inputs'!$H$13</f>
        <v>0</v>
      </c>
      <c r="EL16" s="149">
        <f>IF($D16&lt;'C.Davis-Inputs'!$D$8,EB16,DW16*'C.Davis-Inputs'!$D$6*'C.Davis-Inputs'!$D$12)</f>
        <v>12473.636199302666</v>
      </c>
      <c r="EM16" s="150">
        <f>IF($D16&lt;'C.Davis-Inputs'!$D$8,EC16,DX16*'C.Davis-Inputs'!$D$6*'C.Davis-Inputs'!$E$12)</f>
        <v>238856.86339090206</v>
      </c>
      <c r="EN16" s="150">
        <f>IF($D16&lt;'C.Davis-Inputs'!$D$8,ED16,DY16*'C.Davis-Inputs'!$D$6*'C.Davis-Inputs'!$F$12)</f>
        <v>1881.9025600495322</v>
      </c>
      <c r="EO16" s="151">
        <f>IF($D16&lt;'C.Davis-Inputs'!$D$8,EE16,DZ16*'C.Davis-Inputs'!$D$6*'C.Davis-Inputs'!$G$12)</f>
        <v>0</v>
      </c>
      <c r="EP16" s="152">
        <f>IF($D16&lt;'C.Davis-Inputs'!$D$8,EF16,EA16*'C.Davis-Inputs'!$D$6*'C.Davis-Inputs'!$H$12)</f>
        <v>0</v>
      </c>
      <c r="EQ16" s="149">
        <f>IF($D16&lt;'C.Davis-Inputs'!$D$8,EG16,'C.Davis-Inputs'!$D$13*DW16)</f>
        <v>476.76020636906617</v>
      </c>
      <c r="ER16" s="150">
        <f>IF($D16&lt;'C.Davis-Inputs'!$D$8,EH16,'C.Davis-Inputs'!$E$13*DX16)</f>
        <v>15892.006878968867</v>
      </c>
      <c r="ES16" s="150">
        <f>IF($D16&lt;'C.Davis-Inputs'!$D$8,EI16,'C.Davis-Inputs'!$F$13*DY16)</f>
        <v>46.953656687862583</v>
      </c>
      <c r="ET16" s="151">
        <f>IF($D16&lt;'C.Davis-Inputs'!$D$8,EJ16,'C.Davis-Inputs'!$G$13*EJ16)</f>
        <v>0</v>
      </c>
      <c r="EU16" s="152">
        <f>IF($D16&lt;'C.Davis-Inputs'!$D$8,EK16,'C.Davis-Inputs'!$H$13*EK16)</f>
        <v>0</v>
      </c>
      <c r="EV16" s="153">
        <f t="shared" si="9"/>
        <v>0</v>
      </c>
      <c r="EW16" s="154">
        <f t="shared" si="5"/>
        <v>0</v>
      </c>
      <c r="EX16" s="154">
        <f t="shared" si="5"/>
        <v>0</v>
      </c>
      <c r="EY16" s="155">
        <f t="shared" si="5"/>
        <v>0</v>
      </c>
      <c r="EZ16" s="156">
        <f t="shared" si="5"/>
        <v>0</v>
      </c>
      <c r="FA16" s="153">
        <f t="shared" si="5"/>
        <v>0</v>
      </c>
      <c r="FB16" s="154">
        <f t="shared" si="5"/>
        <v>0</v>
      </c>
      <c r="FC16" s="154">
        <f t="shared" si="5"/>
        <v>0</v>
      </c>
      <c r="FD16" s="155">
        <f t="shared" si="5"/>
        <v>0</v>
      </c>
      <c r="FE16" s="156">
        <f t="shared" si="5"/>
        <v>0</v>
      </c>
      <c r="FF16" s="178"/>
      <c r="FG16" s="178"/>
      <c r="FH16" s="105"/>
      <c r="FI16" s="142">
        <f>'C.Davis-Inputs'!$E$15</f>
        <v>29.15</v>
      </c>
      <c r="FJ16" s="142">
        <f>IF($D16&lt;'C.Davis-Inputs'!$D$8,FI16,0)</f>
        <v>29.15</v>
      </c>
      <c r="FK16" s="154">
        <f t="shared" si="10"/>
        <v>0</v>
      </c>
      <c r="FL16" s="338">
        <f>SUM(FK16*'C.Davis-Inputs'!$D$60,FK16*'C.Davis-Inputs'!$D$58*'C.Davis-Inputs'!$D$59)</f>
        <v>0</v>
      </c>
      <c r="FM16" s="338">
        <f>(FK16*'C.Davis-Inputs'!$D$61)</f>
        <v>0</v>
      </c>
      <c r="FN16" s="338">
        <f>(FK16*'C.Davis-Inputs'!$D$62)</f>
        <v>0</v>
      </c>
      <c r="FO16" s="105"/>
      <c r="FP16" s="142">
        <f>'C.Davis-Inputs'!$E$32*365</f>
        <v>403.02083333333337</v>
      </c>
      <c r="FQ16" s="142">
        <f>IF($D16&lt;'C.Davis-Inputs'!$D$8,FP16,'C.Davis-Inputs'!$E$33*365)</f>
        <v>403.02083333333337</v>
      </c>
      <c r="FR16" s="154">
        <f t="shared" si="11"/>
        <v>0</v>
      </c>
      <c r="FS16" s="338">
        <f>SUM(FR16*'C.Davis-Inputs'!$D$63,FR16*'C.Davis-Inputs'!$D$58*'C.Davis-Inputs'!$D$59)</f>
        <v>0</v>
      </c>
      <c r="FT16" s="338">
        <f>(FR16*'C.Davis-Inputs'!$D$64)</f>
        <v>0</v>
      </c>
      <c r="FU16" s="338">
        <f>(FR16*'C.Davis-Inputs'!$D$65)</f>
        <v>0</v>
      </c>
      <c r="FV16" s="105"/>
      <c r="FW16" s="142">
        <f>'C.Davis-Inputs'!$E$44*365</f>
        <v>113.15</v>
      </c>
      <c r="FX16" s="142">
        <f>IF($D16&lt;'C.Davis-Inputs'!$D$8,FW16,'C.Davis-Inputs'!$D$45*365)</f>
        <v>113.15</v>
      </c>
      <c r="FY16" s="154">
        <f t="shared" si="12"/>
        <v>0</v>
      </c>
      <c r="FZ16" s="338">
        <f>SUM(FY16*'C.Davis-Inputs'!$D$67)</f>
        <v>0</v>
      </c>
      <c r="GA16" s="338">
        <f>(FY16*'C.Davis-Inputs'!$D$68)</f>
        <v>0</v>
      </c>
      <c r="GB16" s="338">
        <f>(FY16*'C.Davis-Inputs'!$D$69)</f>
        <v>0</v>
      </c>
      <c r="GC16" s="105"/>
      <c r="GD16" s="141">
        <f>IF($D16&lt;'C.Davis-Inputs'!$D$47,0,IF($D16='C.Davis-Inputs'!$D$47,'C.Davis-Inputs'!$D$53,IF(AND($D16&gt;'C.Davis-Inputs'!$D$47,$D16&lt;='C.Davis-Inputs'!$E$47),GD15*(1+'C.Davis-Inputs'!$E$49),IF($D16&gt;'C.Davis-Inputs'!$E$47,GD15*(1+'C.Davis-Inputs'!$F$49)))))</f>
        <v>0</v>
      </c>
      <c r="GE16" s="144">
        <f>IF($D16&lt;'C.Davis-Inputs'!$D$47,0,IF($D16='C.Davis-Inputs'!$D$47,'C.Davis-Inputs'!$D$54,IF(AND($D16&gt;'C.Davis-Inputs'!$D$47,$D16&lt;='C.Davis-Inputs'!$E$47),GE15*(1+'C.Davis-Inputs'!$E$49),IF($D16&gt;'C.Davis-Inputs'!$E$47,GE15*(1+'C.Davis-Inputs'!$F$49)))))</f>
        <v>0</v>
      </c>
      <c r="GF16" s="799">
        <f t="shared" si="13"/>
        <v>0</v>
      </c>
    </row>
    <row r="17" spans="1:188" ht="14.45" customHeight="1" x14ac:dyDescent="0.25">
      <c r="A17" s="105"/>
      <c r="B17" s="105"/>
      <c r="C17" s="159"/>
      <c r="D17" s="140">
        <f t="shared" si="6"/>
        <v>1993</v>
      </c>
      <c r="E17" s="141">
        <f>E16*(1+'C.Davis-Inputs'!$D$14)</f>
        <v>425.67532910991179</v>
      </c>
      <c r="F17" s="142">
        <f>F16*(1+'C.Davis-Inputs'!$E$14)</f>
        <v>8513.5065821982353</v>
      </c>
      <c r="G17" s="142">
        <f>G16*(1+'C.Davis-Inputs'!$F$14)</f>
        <v>53.209416138738973</v>
      </c>
      <c r="H17" s="143">
        <f>H16*(1+'C.Davis-Inputs'!$G$14)</f>
        <v>31.925649683243389</v>
      </c>
      <c r="I17" s="144">
        <f>I16*(1+'C.Davis-Inputs'!$H$14)</f>
        <v>638.51299366486785</v>
      </c>
      <c r="J17" s="141">
        <f t="shared" si="7"/>
        <v>38.31077961989206</v>
      </c>
      <c r="K17" s="142">
        <f t="shared" si="7"/>
        <v>766.21559239784119</v>
      </c>
      <c r="L17" s="142">
        <f t="shared" si="7"/>
        <v>4.7888474524865074</v>
      </c>
      <c r="M17" s="143">
        <f t="shared" si="7"/>
        <v>2.8733084714919048</v>
      </c>
      <c r="N17" s="144">
        <f t="shared" si="7"/>
        <v>57.466169429838104</v>
      </c>
      <c r="O17" s="141">
        <f t="shared" si="8"/>
        <v>21.283766455495591</v>
      </c>
      <c r="P17" s="142">
        <f t="shared" si="8"/>
        <v>425.67532910991179</v>
      </c>
      <c r="Q17" s="142">
        <f t="shared" si="8"/>
        <v>2.6604708069369489</v>
      </c>
      <c r="R17" s="143">
        <f t="shared" si="8"/>
        <v>1.5962824841621694</v>
      </c>
      <c r="S17" s="144">
        <f t="shared" si="8"/>
        <v>31.925649683243392</v>
      </c>
      <c r="T17" s="141">
        <f t="shared" si="0"/>
        <v>33.202675670573115</v>
      </c>
      <c r="U17" s="142">
        <f t="shared" si="0"/>
        <v>664.0535134114624</v>
      </c>
      <c r="V17" s="142">
        <f t="shared" si="1"/>
        <v>4.1503344588216393</v>
      </c>
      <c r="W17" s="143">
        <f t="shared" si="1"/>
        <v>2.4902006752929839</v>
      </c>
      <c r="X17" s="143">
        <f t="shared" si="1"/>
        <v>49.804013505859686</v>
      </c>
      <c r="Y17" s="141">
        <f>T17*'C.Davis-Inputs'!$D$17</f>
        <v>13.281070268229247</v>
      </c>
      <c r="Z17" s="142">
        <f>U17*'C.Davis-Inputs'!$E$17</f>
        <v>265.62140536458497</v>
      </c>
      <c r="AA17" s="142">
        <f>V17*'C.Davis-Inputs'!$F$17</f>
        <v>1.6601337835286558</v>
      </c>
      <c r="AB17" s="143">
        <f>W17*'C.Davis-Inputs'!$G$17</f>
        <v>0</v>
      </c>
      <c r="AC17" s="144">
        <f>X17*'C.Davis-Inputs'!$H$17</f>
        <v>0</v>
      </c>
      <c r="AD17" s="141">
        <f>T17*(1-'C.Davis-Inputs'!$D$17)</f>
        <v>19.921605402343868</v>
      </c>
      <c r="AE17" s="142">
        <f>U17*(1-'C.Davis-Inputs'!$E$17)</f>
        <v>398.43210804687743</v>
      </c>
      <c r="AF17" s="142">
        <f>V17*(1-'C.Davis-Inputs'!$F$17)</f>
        <v>2.4902006752929835</v>
      </c>
      <c r="AG17" s="143">
        <f>W17*(1-'C.Davis-Inputs'!$G$17)</f>
        <v>2.4902006752929839</v>
      </c>
      <c r="AH17" s="144">
        <f>X17*(1-'C.Davis-Inputs'!$H$17)</f>
        <v>49.804013505859686</v>
      </c>
      <c r="AI17" s="187"/>
      <c r="AJ17" s="141">
        <f>SUM(AD17*'C.Davis-Inputs'!$D$15,Y17*'C.Davis-Inputs'!$D$15*'C.Davis-Inputs'!$D$19)</f>
        <v>347.07863634305761</v>
      </c>
      <c r="AK17" s="142">
        <f>SUM(AE17*'C.Davis-Inputs'!$E$15,Z17*'C.Davis-Inputs'!$E$15*'C.Davis-Inputs'!$E$19)</f>
        <v>12646.677811750164</v>
      </c>
      <c r="AL17" s="142">
        <f>SUM(AF17*'C.Davis-Inputs'!$F$15,AA17*'C.Davis-Inputs'!$F$15*'C.Davis-Inputs'!$F$19)</f>
        <v>10.010606714677794</v>
      </c>
      <c r="AM17" s="143">
        <f>SUM(AG17*'C.Davis-Inputs'!$G$15,AB17*'C.Davis-Inputs'!$G$15*'C.Davis-Inputs'!$G$19)</f>
        <v>9.9608027011719358</v>
      </c>
      <c r="AN17" s="144">
        <f>SUM(AH17*'C.Davis-Inputs'!$H$15,AC17*'C.Davis-Inputs'!$H$15*'C.Davis-Inputs'!$H$19)</f>
        <v>473.13812830566701</v>
      </c>
      <c r="AO17" s="141">
        <f>IF($D17&lt;'C.Davis-Inputs'!$D$8,AJ17,AJ17*(1-'C.Davis-Inputs'!$D$16))</f>
        <v>347.07863634305761</v>
      </c>
      <c r="AP17" s="142">
        <f>IF($D17&lt;'C.Davis-Inputs'!$D$8,AK17,AK17*(1-'C.Davis-Inputs'!$E$16))</f>
        <v>12646.677811750164</v>
      </c>
      <c r="AQ17" s="142">
        <f>IF($D17&lt;'C.Davis-Inputs'!$D$8,AL17,AL17*(1-'C.Davis-Inputs'!$F$16))</f>
        <v>10.010606714677794</v>
      </c>
      <c r="AR17" s="143">
        <f>IF($D17&lt;'C.Davis-Inputs'!$D$8,AM17,AM17*(1-'C.Davis-Inputs'!$G$16))</f>
        <v>9.9608027011719358</v>
      </c>
      <c r="AS17" s="144">
        <f>IF($D17&lt;'C.Davis-Inputs'!$D$8,AN17,AN17*(1-'C.Davis-Inputs'!$H$16))</f>
        <v>473.13812830566701</v>
      </c>
      <c r="AT17" s="145">
        <f>AJ17*'C.Davis-Inputs'!$D$6*'C.Davis-Inputs'!$D$12</f>
        <v>544.84404333133182</v>
      </c>
      <c r="AU17" s="146">
        <f>AK17*'C.Davis-Inputs'!$D$6*'C.Davis-Inputs'!$E$12</f>
        <v>19007.956751060494</v>
      </c>
      <c r="AV17" s="146">
        <f>AL17*'C.Davis-Inputs'!$D$6*'C.Davis-Inputs'!$F$12</f>
        <v>16.049004684971436</v>
      </c>
      <c r="AW17" s="147">
        <f>AM17*'C.Davis-Inputs'!$D$6*'C.Davis-Inputs'!$G$12</f>
        <v>15.969158890518848</v>
      </c>
      <c r="AX17" s="148">
        <f>AN17*'C.Davis-Inputs'!$D$6*'C.Davis-Inputs'!$H$12</f>
        <v>742.732233814236</v>
      </c>
      <c r="AY17" s="145">
        <f>AJ17*'C.Davis-Inputs'!$D$7*'C.Davis-Inputs'!$D$13</f>
        <v>20.824718180583456</v>
      </c>
      <c r="AZ17" s="146">
        <f>AK17*'C.Davis-Inputs'!$D$7*'C.Davis-Inputs'!$E$13</f>
        <v>1264.6677811750164</v>
      </c>
      <c r="BA17" s="146">
        <f>AL17*'C.Davis-Inputs'!$D$7*'C.Davis-Inputs'!$F$13</f>
        <v>0.40042426858711178</v>
      </c>
      <c r="BB17" s="147">
        <f>AM17*'C.Davis-Inputs'!$D$7*'C.Davis-Inputs'!$G$13</f>
        <v>0.39843210804687745</v>
      </c>
      <c r="BC17" s="148">
        <f>AN17*'C.Davis-Inputs'!$D$7*'C.Davis-Inputs'!$H$13</f>
        <v>28.388287698340019</v>
      </c>
      <c r="BD17" s="149">
        <f>AO17*'C.Davis-Inputs'!$D$6*'C.Davis-Inputs'!$D$12</f>
        <v>544.84404333133182</v>
      </c>
      <c r="BE17" s="150">
        <f>AP17*'C.Davis-Inputs'!$D$6*'C.Davis-Inputs'!$E$12</f>
        <v>19007.956751060494</v>
      </c>
      <c r="BF17" s="150">
        <f>AQ17*'C.Davis-Inputs'!$D$6*'C.Davis-Inputs'!$F$12</f>
        <v>16.049004684971436</v>
      </c>
      <c r="BG17" s="151">
        <f>AR17*'C.Davis-Inputs'!$D$6*'C.Davis-Inputs'!$G$12</f>
        <v>15.969158890518848</v>
      </c>
      <c r="BH17" s="152">
        <f>AS17*'C.Davis-Inputs'!$D$6*'C.Davis-Inputs'!$H$12</f>
        <v>742.732233814236</v>
      </c>
      <c r="BI17" s="149">
        <f>AO17*'C.Davis-Inputs'!$D$7*'C.Davis-Inputs'!$D$13</f>
        <v>20.824718180583456</v>
      </c>
      <c r="BJ17" s="150">
        <f>AP17*'C.Davis-Inputs'!$D$7*'C.Davis-Inputs'!$E$13</f>
        <v>1264.6677811750164</v>
      </c>
      <c r="BK17" s="150">
        <f>AQ17*'C.Davis-Inputs'!$D$7*'C.Davis-Inputs'!$F$13</f>
        <v>0.40042426858711178</v>
      </c>
      <c r="BL17" s="151">
        <f>AR17*'C.Davis-Inputs'!$D$7*'C.Davis-Inputs'!$G$13</f>
        <v>0.39843210804687745</v>
      </c>
      <c r="BM17" s="152">
        <f>AS17*'C.Davis-Inputs'!$D$7*'C.Davis-Inputs'!$H$13</f>
        <v>28.388287698340019</v>
      </c>
      <c r="BN17" s="153">
        <f t="shared" si="2"/>
        <v>0</v>
      </c>
      <c r="BO17" s="154">
        <f t="shared" si="2"/>
        <v>0</v>
      </c>
      <c r="BP17" s="154">
        <f t="shared" si="2"/>
        <v>0</v>
      </c>
      <c r="BQ17" s="155">
        <f t="shared" si="2"/>
        <v>0</v>
      </c>
      <c r="BR17" s="156">
        <f t="shared" si="2"/>
        <v>0</v>
      </c>
      <c r="BS17" s="153">
        <f t="shared" si="2"/>
        <v>0</v>
      </c>
      <c r="BT17" s="154">
        <f t="shared" si="2"/>
        <v>0</v>
      </c>
      <c r="BU17" s="154">
        <f t="shared" si="2"/>
        <v>0</v>
      </c>
      <c r="BV17" s="155">
        <f t="shared" si="2"/>
        <v>0</v>
      </c>
      <c r="BW17" s="155">
        <f t="shared" si="2"/>
        <v>0</v>
      </c>
      <c r="BX17" s="343"/>
      <c r="BY17" s="344"/>
      <c r="BZ17" s="105"/>
      <c r="CA17" s="141">
        <f>Y17*'C.Davis-Inputs'!$D$15*'C.Davis-Inputs'!$D$18</f>
        <v>1083.7353338875064</v>
      </c>
      <c r="CB17" s="142">
        <f>Z17*'C.Davis-Inputs'!$E$15*'C.Davis-Inputs'!$E$18</f>
        <v>39488.60622852602</v>
      </c>
      <c r="CC17" s="142">
        <f>AA17*'C.Davis-Inputs'!$F$15*'C.Davis-Inputs'!$F$18</f>
        <v>1.9921605402343869</v>
      </c>
      <c r="CD17" s="143">
        <f>AB17*'C.Davis-Inputs'!$G$15*'C.Davis-Inputs'!$G$18</f>
        <v>0</v>
      </c>
      <c r="CE17" s="144">
        <f>AC17*'C.Davis-Inputs'!$H$15*'C.Davis-Inputs'!$H$18</f>
        <v>0</v>
      </c>
      <c r="CF17" s="141">
        <f>IF($D17&lt;'C.Davis-Inputs'!$D$8,CA17,CA17*(1-'C.Davis-Inputs'!$D$16))</f>
        <v>1083.7353338875064</v>
      </c>
      <c r="CG17" s="142">
        <f>IF($D17&lt;'C.Davis-Inputs'!$D$8,CB17,CB17*(1-'C.Davis-Inputs'!$E$16))</f>
        <v>39488.60622852602</v>
      </c>
      <c r="CH17" s="142">
        <f>IF($D17&lt;'C.Davis-Inputs'!$D$8,CC17,CC17*(1-'C.Davis-Inputs'!$F$16))</f>
        <v>1.9921605402343869</v>
      </c>
      <c r="CI17" s="143">
        <f>IF($D17&lt;'C.Davis-Inputs'!$D$8,CD17,CD17*(1-'C.Davis-Inputs'!$G$16))</f>
        <v>0</v>
      </c>
      <c r="CJ17" s="144">
        <f>IF($D17&lt;'C.Davis-Inputs'!$D$8,CE17,CE17*(1-'C.Davis-Inputs'!$H$16))</f>
        <v>0</v>
      </c>
      <c r="CK17" s="145">
        <f>CA17*'C.Davis-Inputs'!$D$6*'C.Davis-Inputs'!$D$12</f>
        <v>1701.2477271366074</v>
      </c>
      <c r="CL17" s="146">
        <f>CB17*'C.Davis-Inputs'!$D$6*'C.Davis-Inputs'!$E$12</f>
        <v>59351.375161474614</v>
      </c>
      <c r="CM17" s="146">
        <f>CC17*'C.Davis-Inputs'!$D$6*'C.Davis-Inputs'!$F$12</f>
        <v>3.1938317781037688</v>
      </c>
      <c r="CN17" s="147">
        <f>CD17*'C.Davis-Inputs'!$D$6*'C.Davis-Inputs'!$G$12</f>
        <v>0</v>
      </c>
      <c r="CO17" s="148">
        <f>CE17*'C.Davis-Inputs'!$D$6*'C.Davis-Inputs'!$H$12</f>
        <v>0</v>
      </c>
      <c r="CP17" s="145">
        <f>CA17*'C.Davis-Inputs'!$D$7*'C.Davis-Inputs'!$D$13</f>
        <v>65.024120033250384</v>
      </c>
      <c r="CQ17" s="146">
        <f>CB17*'C.Davis-Inputs'!$D$7*'C.Davis-Inputs'!$E$13</f>
        <v>3948.8606228526023</v>
      </c>
      <c r="CR17" s="146">
        <f>CC17*'C.Davis-Inputs'!$D$7*'C.Davis-Inputs'!$F$13</f>
        <v>7.9686421609375474E-2</v>
      </c>
      <c r="CS17" s="147">
        <f>CD17*'C.Davis-Inputs'!$D$7*'C.Davis-Inputs'!$G$13</f>
        <v>0</v>
      </c>
      <c r="CT17" s="148">
        <f>CE17*'C.Davis-Inputs'!$D$7*'C.Davis-Inputs'!$H$13</f>
        <v>0</v>
      </c>
      <c r="CU17" s="149">
        <f>CF17*'C.Davis-Inputs'!$D$6*'C.Davis-Inputs'!$D$12</f>
        <v>1701.2477271366074</v>
      </c>
      <c r="CV17" s="150">
        <f>CG17*'C.Davis-Inputs'!$D$6*'C.Davis-Inputs'!$E$12</f>
        <v>59351.375161474614</v>
      </c>
      <c r="CW17" s="150">
        <f>CH17*'C.Davis-Inputs'!$D$6*'C.Davis-Inputs'!$F$12</f>
        <v>3.1938317781037688</v>
      </c>
      <c r="CX17" s="151">
        <f>CI17*'C.Davis-Inputs'!$D$6*'C.Davis-Inputs'!$G$12</f>
        <v>0</v>
      </c>
      <c r="CY17" s="152">
        <f>CJ17*'C.Davis-Inputs'!$D$6*'C.Davis-Inputs'!$H$12</f>
        <v>0</v>
      </c>
      <c r="CZ17" s="149">
        <f>CF17*'C.Davis-Inputs'!$D$7*'C.Davis-Inputs'!$D$13</f>
        <v>65.024120033250384</v>
      </c>
      <c r="DA17" s="150">
        <f>CG17*'C.Davis-Inputs'!$D$7*'C.Davis-Inputs'!$E$13</f>
        <v>3948.8606228526023</v>
      </c>
      <c r="DB17" s="150">
        <f>CH17*'C.Davis-Inputs'!$D$7*'C.Davis-Inputs'!$F$13</f>
        <v>7.9686421609375474E-2</v>
      </c>
      <c r="DC17" s="151">
        <f>CI17*'C.Davis-Inputs'!$D$7*'C.Davis-Inputs'!$G$13</f>
        <v>0</v>
      </c>
      <c r="DD17" s="152">
        <f>CJ17*'C.Davis-Inputs'!$D$7*'C.Davis-Inputs'!$H$13</f>
        <v>0</v>
      </c>
      <c r="DE17" s="153">
        <f t="shared" si="3"/>
        <v>0</v>
      </c>
      <c r="DF17" s="154">
        <f t="shared" si="3"/>
        <v>0</v>
      </c>
      <c r="DG17" s="154">
        <f t="shared" si="4"/>
        <v>0</v>
      </c>
      <c r="DH17" s="155">
        <f t="shared" si="4"/>
        <v>0</v>
      </c>
      <c r="DI17" s="156">
        <f t="shared" si="4"/>
        <v>0</v>
      </c>
      <c r="DJ17" s="153">
        <f t="shared" si="4"/>
        <v>0</v>
      </c>
      <c r="DK17" s="154">
        <f t="shared" si="4"/>
        <v>0</v>
      </c>
      <c r="DL17" s="154">
        <f t="shared" si="4"/>
        <v>0</v>
      </c>
      <c r="DM17" s="155">
        <f t="shared" si="4"/>
        <v>0</v>
      </c>
      <c r="DN17" s="155">
        <f t="shared" si="4"/>
        <v>0</v>
      </c>
      <c r="DO17" s="343"/>
      <c r="DP17" s="344"/>
      <c r="DQ17" s="105"/>
      <c r="DR17" s="141">
        <f>SUM(AD17*'C.Davis-Inputs'!$D$32*365)</f>
        <v>8028.8220105904611</v>
      </c>
      <c r="DS17" s="142">
        <f>SUM(AE17*'C.Davis-Inputs'!$E$32*365)</f>
        <v>160576.44021180924</v>
      </c>
      <c r="DT17" s="142">
        <f>SUM(AF17*'C.Davis-Inputs'!$F$32*365)</f>
        <v>1186.0759788372275</v>
      </c>
      <c r="DU17" s="143">
        <f>SUM(AG17*'C.Davis-Inputs'!$G$32*365)</f>
        <v>0</v>
      </c>
      <c r="DV17" s="144">
        <f>SUM(AH17*'C.Davis-Inputs'!$H$32*365)</f>
        <v>0</v>
      </c>
      <c r="DW17" s="141">
        <f>SUM(AD17*'C.Davis-Inputs'!$D$33*365)</f>
        <v>7298.9291005367832</v>
      </c>
      <c r="DX17" s="142">
        <f>SUM(AE17*'C.Davis-Inputs'!$E$33*365)</f>
        <v>145978.5820107357</v>
      </c>
      <c r="DY17" s="142">
        <f>SUM(AF17*'C.Davis-Inputs'!$F$33*365)</f>
        <v>1078.250889852025</v>
      </c>
      <c r="DZ17" s="143">
        <f>SUM(AG17*'C.Davis-Inputs'!$G$33*365)</f>
        <v>0</v>
      </c>
      <c r="EA17" s="144">
        <f>SUM(AH17*'C.Davis-Inputs'!$H$33*365)</f>
        <v>0</v>
      </c>
      <c r="EB17" s="145">
        <f>DR17*'C.Davis-Inputs'!$D$6*'C.Davis-Inputs'!$D$12</f>
        <v>12603.644792224904</v>
      </c>
      <c r="EC17" s="146">
        <f>DS17*'C.Davis-Inputs'!$D$6*'C.Davis-Inputs'!$E$12</f>
        <v>241346.38963834927</v>
      </c>
      <c r="ED17" s="146">
        <f>DT17*'C.Davis-Inputs'!$D$6*'C.Davis-Inputs'!$F$12</f>
        <v>1901.5170092718429</v>
      </c>
      <c r="EE17" s="147">
        <f>DU17*'C.Davis-Inputs'!$D$6*'C.Davis-Inputs'!$G$12</f>
        <v>0</v>
      </c>
      <c r="EF17" s="148">
        <f>DV17*'C.Davis-Inputs'!$D$6*'C.Davis-Inputs'!$H$12</f>
        <v>0</v>
      </c>
      <c r="EG17" s="145">
        <f>DR17*'C.Davis-Inputs'!$D$7*'C.Davis-Inputs'!$D$13</f>
        <v>481.72932063542765</v>
      </c>
      <c r="EH17" s="146">
        <f>DS17*'C.Davis-Inputs'!$D$7*'C.Davis-Inputs'!$E$13</f>
        <v>16057.644021180924</v>
      </c>
      <c r="EI17" s="146">
        <f>DT17*'C.Davis-Inputs'!$D$7*'C.Davis-Inputs'!$F$13</f>
        <v>47.443039153489103</v>
      </c>
      <c r="EJ17" s="147">
        <f>DU17*'C.Davis-Inputs'!$D$7*'C.Davis-Inputs'!$G$13</f>
        <v>0</v>
      </c>
      <c r="EK17" s="148">
        <f>DV17*'C.Davis-Inputs'!$D$7*'C.Davis-Inputs'!$H$13</f>
        <v>0</v>
      </c>
      <c r="EL17" s="149">
        <f>IF($D17&lt;'C.Davis-Inputs'!$D$8,EB17,DW17*'C.Davis-Inputs'!$D$6*'C.Davis-Inputs'!$D$12)</f>
        <v>12603.644792224904</v>
      </c>
      <c r="EM17" s="150">
        <f>IF($D17&lt;'C.Davis-Inputs'!$D$8,EC17,DX17*'C.Davis-Inputs'!$D$6*'C.Davis-Inputs'!$E$12)</f>
        <v>241346.38963834927</v>
      </c>
      <c r="EN17" s="150">
        <f>IF($D17&lt;'C.Davis-Inputs'!$D$8,ED17,DY17*'C.Davis-Inputs'!$D$6*'C.Davis-Inputs'!$F$12)</f>
        <v>1901.5170092718429</v>
      </c>
      <c r="EO17" s="151">
        <f>IF($D17&lt;'C.Davis-Inputs'!$D$8,EE17,DZ17*'C.Davis-Inputs'!$D$6*'C.Davis-Inputs'!$G$12)</f>
        <v>0</v>
      </c>
      <c r="EP17" s="152">
        <f>IF($D17&lt;'C.Davis-Inputs'!$D$8,EF17,EA17*'C.Davis-Inputs'!$D$6*'C.Davis-Inputs'!$H$12)</f>
        <v>0</v>
      </c>
      <c r="EQ17" s="149">
        <f>IF($D17&lt;'C.Davis-Inputs'!$D$8,EG17,'C.Davis-Inputs'!$D$13*DW17)</f>
        <v>481.72932063542765</v>
      </c>
      <c r="ER17" s="150">
        <f>IF($D17&lt;'C.Davis-Inputs'!$D$8,EH17,'C.Davis-Inputs'!$E$13*DX17)</f>
        <v>16057.644021180924</v>
      </c>
      <c r="ES17" s="150">
        <f>IF($D17&lt;'C.Davis-Inputs'!$D$8,EI17,'C.Davis-Inputs'!$F$13*DY17)</f>
        <v>47.443039153489103</v>
      </c>
      <c r="ET17" s="151">
        <f>IF($D17&lt;'C.Davis-Inputs'!$D$8,EJ17,'C.Davis-Inputs'!$G$13*EJ17)</f>
        <v>0</v>
      </c>
      <c r="EU17" s="152">
        <f>IF($D17&lt;'C.Davis-Inputs'!$D$8,EK17,'C.Davis-Inputs'!$H$13*EK17)</f>
        <v>0</v>
      </c>
      <c r="EV17" s="153">
        <f t="shared" si="9"/>
        <v>0</v>
      </c>
      <c r="EW17" s="154">
        <f t="shared" si="5"/>
        <v>0</v>
      </c>
      <c r="EX17" s="154">
        <f t="shared" si="5"/>
        <v>0</v>
      </c>
      <c r="EY17" s="155">
        <f t="shared" si="5"/>
        <v>0</v>
      </c>
      <c r="EZ17" s="156">
        <f t="shared" si="5"/>
        <v>0</v>
      </c>
      <c r="FA17" s="153">
        <f t="shared" si="5"/>
        <v>0</v>
      </c>
      <c r="FB17" s="154">
        <f t="shared" si="5"/>
        <v>0</v>
      </c>
      <c r="FC17" s="154">
        <f t="shared" si="5"/>
        <v>0</v>
      </c>
      <c r="FD17" s="155">
        <f t="shared" si="5"/>
        <v>0</v>
      </c>
      <c r="FE17" s="156">
        <f t="shared" si="5"/>
        <v>0</v>
      </c>
      <c r="FF17" s="340"/>
      <c r="FG17" s="340"/>
      <c r="FH17" s="105"/>
      <c r="FI17" s="142">
        <f>'C.Davis-Inputs'!$E$15</f>
        <v>29.15</v>
      </c>
      <c r="FJ17" s="142">
        <f>IF($D17&lt;'C.Davis-Inputs'!$D$8,FI17,0)</f>
        <v>29.15</v>
      </c>
      <c r="FK17" s="154">
        <f t="shared" si="10"/>
        <v>0</v>
      </c>
      <c r="FL17" s="338">
        <f>SUM(FK17*'C.Davis-Inputs'!$D$60,FK17*'C.Davis-Inputs'!$D$58*'C.Davis-Inputs'!$D$59)</f>
        <v>0</v>
      </c>
      <c r="FM17" s="338">
        <f>(FK17*'C.Davis-Inputs'!$D$61)</f>
        <v>0</v>
      </c>
      <c r="FN17" s="338">
        <f>(FK17*'C.Davis-Inputs'!$D$62)</f>
        <v>0</v>
      </c>
      <c r="FO17" s="105"/>
      <c r="FP17" s="142">
        <f>'C.Davis-Inputs'!$E$32*365</f>
        <v>403.02083333333337</v>
      </c>
      <c r="FQ17" s="142">
        <f>IF($D17&lt;'C.Davis-Inputs'!$D$8,FP17,'C.Davis-Inputs'!$E$33*365)</f>
        <v>403.02083333333337</v>
      </c>
      <c r="FR17" s="154">
        <f t="shared" si="11"/>
        <v>0</v>
      </c>
      <c r="FS17" s="338">
        <f>SUM(FR17*'C.Davis-Inputs'!$D$63,FR17*'C.Davis-Inputs'!$D$58*'C.Davis-Inputs'!$D$59)</f>
        <v>0</v>
      </c>
      <c r="FT17" s="338">
        <f>(FR17*'C.Davis-Inputs'!$D$64)</f>
        <v>0</v>
      </c>
      <c r="FU17" s="338">
        <f>(FR17*'C.Davis-Inputs'!$D$65)</f>
        <v>0</v>
      </c>
      <c r="FV17" s="105"/>
      <c r="FW17" s="142">
        <f>'C.Davis-Inputs'!$E$44*365</f>
        <v>113.15</v>
      </c>
      <c r="FX17" s="142">
        <f>IF($D17&lt;'C.Davis-Inputs'!$D$8,FW17,'C.Davis-Inputs'!$D$45*365)</f>
        <v>113.15</v>
      </c>
      <c r="FY17" s="154">
        <f t="shared" si="12"/>
        <v>0</v>
      </c>
      <c r="FZ17" s="338">
        <f>SUM(FY17*'C.Davis-Inputs'!$D$67)</f>
        <v>0</v>
      </c>
      <c r="GA17" s="338">
        <f>(FY17*'C.Davis-Inputs'!$D$68)</f>
        <v>0</v>
      </c>
      <c r="GB17" s="338">
        <f>(FY17*'C.Davis-Inputs'!$D$69)</f>
        <v>0</v>
      </c>
      <c r="GC17" s="105"/>
      <c r="GD17" s="141">
        <f>IF($D17&lt;'C.Davis-Inputs'!$D$47,0,IF($D17='C.Davis-Inputs'!$D$47,'C.Davis-Inputs'!$D$53,IF(AND($D17&gt;'C.Davis-Inputs'!$D$47,$D17&lt;='C.Davis-Inputs'!$E$47),GD16*(1+'C.Davis-Inputs'!$E$49),IF($D17&gt;'C.Davis-Inputs'!$E$47,GD16*(1+'C.Davis-Inputs'!$F$49)))))</f>
        <v>0</v>
      </c>
      <c r="GE17" s="144">
        <f>IF($D17&lt;'C.Davis-Inputs'!$D$47,0,IF($D17='C.Davis-Inputs'!$D$47,'C.Davis-Inputs'!$D$54,IF(AND($D17&gt;'C.Davis-Inputs'!$D$47,$D17&lt;='C.Davis-Inputs'!$E$47),GE16*(1+'C.Davis-Inputs'!$E$49),IF($D17&gt;'C.Davis-Inputs'!$E$47,GE16*(1+'C.Davis-Inputs'!$F$49)))))</f>
        <v>0</v>
      </c>
      <c r="GF17" s="799">
        <f t="shared" si="13"/>
        <v>0</v>
      </c>
    </row>
    <row r="18" spans="1:188" x14ac:dyDescent="0.25">
      <c r="A18" s="105"/>
      <c r="B18" s="105"/>
      <c r="C18" s="159"/>
      <c r="D18" s="140">
        <f t="shared" si="6"/>
        <v>1994</v>
      </c>
      <c r="E18" s="141">
        <f>E17*(1+'C.Davis-Inputs'!$D$14)</f>
        <v>430.11200256222764</v>
      </c>
      <c r="F18" s="142">
        <f>F17*(1+'C.Davis-Inputs'!$E$14)</f>
        <v>8602.2400512445511</v>
      </c>
      <c r="G18" s="142">
        <f>G17*(1+'C.Davis-Inputs'!$F$14)</f>
        <v>53.764000320278456</v>
      </c>
      <c r="H18" s="143">
        <f>H17*(1+'C.Davis-Inputs'!$G$14)</f>
        <v>32.258400192167073</v>
      </c>
      <c r="I18" s="144">
        <f>I17*(1+'C.Davis-Inputs'!$H$14)</f>
        <v>645.16800384334158</v>
      </c>
      <c r="J18" s="141">
        <f t="shared" si="7"/>
        <v>38.710080230600489</v>
      </c>
      <c r="K18" s="142">
        <f t="shared" si="7"/>
        <v>774.20160461200953</v>
      </c>
      <c r="L18" s="142">
        <f t="shared" si="7"/>
        <v>4.8387600288250612</v>
      </c>
      <c r="M18" s="143">
        <f t="shared" si="7"/>
        <v>2.9032560172950364</v>
      </c>
      <c r="N18" s="144">
        <f t="shared" si="7"/>
        <v>58.065120345900738</v>
      </c>
      <c r="O18" s="141">
        <f t="shared" si="8"/>
        <v>21.505600128111382</v>
      </c>
      <c r="P18" s="142">
        <f t="shared" si="8"/>
        <v>430.11200256222759</v>
      </c>
      <c r="Q18" s="142">
        <f t="shared" si="8"/>
        <v>2.6882000160139228</v>
      </c>
      <c r="R18" s="143">
        <f t="shared" si="8"/>
        <v>1.6129200096083538</v>
      </c>
      <c r="S18" s="144">
        <f t="shared" si="8"/>
        <v>32.25840019216708</v>
      </c>
      <c r="T18" s="141">
        <f t="shared" si="0"/>
        <v>33.548736199853757</v>
      </c>
      <c r="U18" s="142">
        <f t="shared" si="0"/>
        <v>670.97472399707488</v>
      </c>
      <c r="V18" s="142">
        <f t="shared" si="1"/>
        <v>4.1935920249817196</v>
      </c>
      <c r="W18" s="143">
        <f t="shared" si="1"/>
        <v>2.5161552149890314</v>
      </c>
      <c r="X18" s="143">
        <f t="shared" si="1"/>
        <v>50.323104299780638</v>
      </c>
      <c r="Y18" s="141">
        <f>T18*'C.Davis-Inputs'!$D$17</f>
        <v>13.419494479941504</v>
      </c>
      <c r="Z18" s="142">
        <f>U18*'C.Davis-Inputs'!$E$17</f>
        <v>268.38988959882994</v>
      </c>
      <c r="AA18" s="142">
        <f>V18*'C.Davis-Inputs'!$F$17</f>
        <v>1.677436809992688</v>
      </c>
      <c r="AB18" s="143">
        <f>W18*'C.Davis-Inputs'!$G$17</f>
        <v>0</v>
      </c>
      <c r="AC18" s="144">
        <f>X18*'C.Davis-Inputs'!$H$17</f>
        <v>0</v>
      </c>
      <c r="AD18" s="141">
        <f>T18*(1-'C.Davis-Inputs'!$D$17)</f>
        <v>20.129241719912255</v>
      </c>
      <c r="AE18" s="142">
        <f>U18*(1-'C.Davis-Inputs'!$E$17)</f>
        <v>402.58483439824494</v>
      </c>
      <c r="AF18" s="142">
        <f>V18*(1-'C.Davis-Inputs'!$F$17)</f>
        <v>2.5161552149890318</v>
      </c>
      <c r="AG18" s="143">
        <f>W18*(1-'C.Davis-Inputs'!$G$17)</f>
        <v>2.5161552149890314</v>
      </c>
      <c r="AH18" s="144">
        <f>X18*(1-'C.Davis-Inputs'!$H$17)</f>
        <v>50.323104299780638</v>
      </c>
      <c r="AI18" s="187"/>
      <c r="AJ18" s="141">
        <f>SUM(AD18*'C.Davis-Inputs'!$D$15,Y18*'C.Davis-Inputs'!$D$15*'C.Davis-Inputs'!$D$19)</f>
        <v>350.69612240913796</v>
      </c>
      <c r="AK18" s="142">
        <f>SUM(AE18*'C.Davis-Inputs'!$E$15,Z18*'C.Davis-Inputs'!$E$15*'C.Davis-Inputs'!$E$19)</f>
        <v>12778.489960282957</v>
      </c>
      <c r="AL18" s="142">
        <f>SUM(AF18*'C.Davis-Inputs'!$F$15,AA18*'C.Davis-Inputs'!$F$15*'C.Davis-Inputs'!$F$19)</f>
        <v>10.114943964255907</v>
      </c>
      <c r="AM18" s="143">
        <f>SUM(AG18*'C.Davis-Inputs'!$G$15,AB18*'C.Davis-Inputs'!$G$15*'C.Davis-Inputs'!$G$19)</f>
        <v>10.064620859956126</v>
      </c>
      <c r="AN18" s="144">
        <f>SUM(AH18*'C.Davis-Inputs'!$H$15,AC18*'C.Davis-Inputs'!$H$15*'C.Davis-Inputs'!$H$19)</f>
        <v>478.06949084791609</v>
      </c>
      <c r="AO18" s="141">
        <f>IF($D18&lt;'C.Davis-Inputs'!$D$8,AJ18,AJ18*(1-'C.Davis-Inputs'!$D$16))</f>
        <v>350.69612240913796</v>
      </c>
      <c r="AP18" s="142">
        <f>IF($D18&lt;'C.Davis-Inputs'!$D$8,AK18,AK18*(1-'C.Davis-Inputs'!$E$16))</f>
        <v>12778.489960282957</v>
      </c>
      <c r="AQ18" s="142">
        <f>IF($D18&lt;'C.Davis-Inputs'!$D$8,AL18,AL18*(1-'C.Davis-Inputs'!$F$16))</f>
        <v>10.114943964255907</v>
      </c>
      <c r="AR18" s="143">
        <f>IF($D18&lt;'C.Davis-Inputs'!$D$8,AM18,AM18*(1-'C.Davis-Inputs'!$G$16))</f>
        <v>10.064620859956126</v>
      </c>
      <c r="AS18" s="144">
        <f>IF($D18&lt;'C.Davis-Inputs'!$D$8,AN18,AN18*(1-'C.Davis-Inputs'!$H$16))</f>
        <v>478.06949084791609</v>
      </c>
      <c r="AT18" s="145">
        <f>AJ18*'C.Davis-Inputs'!$D$6*'C.Davis-Inputs'!$D$12</f>
        <v>550.52277295786473</v>
      </c>
      <c r="AU18" s="146">
        <f>AK18*'C.Davis-Inputs'!$D$6*'C.Davis-Inputs'!$E$12</f>
        <v>19206.070410305285</v>
      </c>
      <c r="AV18" s="146">
        <f>AL18*'C.Davis-Inputs'!$D$6*'C.Davis-Inputs'!$F$12</f>
        <v>16.216278163495073</v>
      </c>
      <c r="AW18" s="147">
        <f>AM18*'C.Davis-Inputs'!$D$6*'C.Davis-Inputs'!$G$12</f>
        <v>16.135600162681659</v>
      </c>
      <c r="AX18" s="148">
        <f>AN18*'C.Davis-Inputs'!$D$6*'C.Davis-Inputs'!$H$12</f>
        <v>750.47348673305851</v>
      </c>
      <c r="AY18" s="145">
        <f>AJ18*'C.Davis-Inputs'!$D$7*'C.Davis-Inputs'!$D$13</f>
        <v>21.041767344548276</v>
      </c>
      <c r="AZ18" s="146">
        <f>AK18*'C.Davis-Inputs'!$D$7*'C.Davis-Inputs'!$E$13</f>
        <v>1277.8489960282959</v>
      </c>
      <c r="BA18" s="146">
        <f>AL18*'C.Davis-Inputs'!$D$7*'C.Davis-Inputs'!$F$13</f>
        <v>0.40459775857023628</v>
      </c>
      <c r="BB18" s="147">
        <f>AM18*'C.Davis-Inputs'!$D$7*'C.Davis-Inputs'!$G$13</f>
        <v>0.40258483439824505</v>
      </c>
      <c r="BC18" s="148">
        <f>AN18*'C.Davis-Inputs'!$D$7*'C.Davis-Inputs'!$H$13</f>
        <v>28.684169450874965</v>
      </c>
      <c r="BD18" s="149">
        <f>AO18*'C.Davis-Inputs'!$D$6*'C.Davis-Inputs'!$D$12</f>
        <v>550.52277295786473</v>
      </c>
      <c r="BE18" s="150">
        <f>AP18*'C.Davis-Inputs'!$D$6*'C.Davis-Inputs'!$E$12</f>
        <v>19206.070410305285</v>
      </c>
      <c r="BF18" s="150">
        <f>AQ18*'C.Davis-Inputs'!$D$6*'C.Davis-Inputs'!$F$12</f>
        <v>16.216278163495073</v>
      </c>
      <c r="BG18" s="151">
        <f>AR18*'C.Davis-Inputs'!$D$6*'C.Davis-Inputs'!$G$12</f>
        <v>16.135600162681659</v>
      </c>
      <c r="BH18" s="152">
        <f>AS18*'C.Davis-Inputs'!$D$6*'C.Davis-Inputs'!$H$12</f>
        <v>750.47348673305851</v>
      </c>
      <c r="BI18" s="149">
        <f>AO18*'C.Davis-Inputs'!$D$7*'C.Davis-Inputs'!$D$13</f>
        <v>21.041767344548276</v>
      </c>
      <c r="BJ18" s="150">
        <f>AP18*'C.Davis-Inputs'!$D$7*'C.Davis-Inputs'!$E$13</f>
        <v>1277.8489960282959</v>
      </c>
      <c r="BK18" s="150">
        <f>AQ18*'C.Davis-Inputs'!$D$7*'C.Davis-Inputs'!$F$13</f>
        <v>0.40459775857023628</v>
      </c>
      <c r="BL18" s="151">
        <f>AR18*'C.Davis-Inputs'!$D$7*'C.Davis-Inputs'!$G$13</f>
        <v>0.40258483439824505</v>
      </c>
      <c r="BM18" s="152">
        <f>AS18*'C.Davis-Inputs'!$D$7*'C.Davis-Inputs'!$H$13</f>
        <v>28.684169450874965</v>
      </c>
      <c r="BN18" s="153">
        <f t="shared" si="2"/>
        <v>0</v>
      </c>
      <c r="BO18" s="154">
        <f t="shared" si="2"/>
        <v>0</v>
      </c>
      <c r="BP18" s="154">
        <f t="shared" si="2"/>
        <v>0</v>
      </c>
      <c r="BQ18" s="155">
        <f t="shared" si="2"/>
        <v>0</v>
      </c>
      <c r="BR18" s="156">
        <f t="shared" si="2"/>
        <v>0</v>
      </c>
      <c r="BS18" s="153">
        <f t="shared" si="2"/>
        <v>0</v>
      </c>
      <c r="BT18" s="154">
        <f t="shared" si="2"/>
        <v>0</v>
      </c>
      <c r="BU18" s="154">
        <f t="shared" si="2"/>
        <v>0</v>
      </c>
      <c r="BV18" s="155">
        <f t="shared" si="2"/>
        <v>0</v>
      </c>
      <c r="BW18" s="155">
        <f t="shared" si="2"/>
        <v>0</v>
      </c>
      <c r="BX18" s="343"/>
      <c r="BY18" s="344"/>
      <c r="BZ18" s="105"/>
      <c r="CA18" s="141">
        <f>Y18*'C.Davis-Inputs'!$D$15*'C.Davis-Inputs'!$D$18</f>
        <v>1095.0307495632267</v>
      </c>
      <c r="CB18" s="142">
        <f>Z18*'C.Davis-Inputs'!$E$15*'C.Davis-Inputs'!$E$18</f>
        <v>39900.182937210047</v>
      </c>
      <c r="CC18" s="142">
        <f>AA18*'C.Davis-Inputs'!$F$15*'C.Davis-Inputs'!$F$18</f>
        <v>2.0129241719912256</v>
      </c>
      <c r="CD18" s="143">
        <f>AB18*'C.Davis-Inputs'!$G$15*'C.Davis-Inputs'!$G$18</f>
        <v>0</v>
      </c>
      <c r="CE18" s="144">
        <f>AC18*'C.Davis-Inputs'!$H$15*'C.Davis-Inputs'!$H$18</f>
        <v>0</v>
      </c>
      <c r="CF18" s="141">
        <f>IF($D18&lt;'C.Davis-Inputs'!$D$8,CA18,CA18*(1-'C.Davis-Inputs'!$D$16))</f>
        <v>1095.0307495632267</v>
      </c>
      <c r="CG18" s="142">
        <f>IF($D18&lt;'C.Davis-Inputs'!$D$8,CB18,CB18*(1-'C.Davis-Inputs'!$E$16))</f>
        <v>39900.182937210047</v>
      </c>
      <c r="CH18" s="142">
        <f>IF($D18&lt;'C.Davis-Inputs'!$D$8,CC18,CC18*(1-'C.Davis-Inputs'!$F$16))</f>
        <v>2.0129241719912256</v>
      </c>
      <c r="CI18" s="143">
        <f>IF($D18&lt;'C.Davis-Inputs'!$D$8,CD18,CD18*(1-'C.Davis-Inputs'!$G$16))</f>
        <v>0</v>
      </c>
      <c r="CJ18" s="144">
        <f>IF($D18&lt;'C.Davis-Inputs'!$D$8,CE18,CE18*(1-'C.Davis-Inputs'!$H$16))</f>
        <v>0</v>
      </c>
      <c r="CK18" s="145">
        <f>CA18*'C.Davis-Inputs'!$D$6*'C.Davis-Inputs'!$D$12</f>
        <v>1718.979270664353</v>
      </c>
      <c r="CL18" s="146">
        <f>CB18*'C.Davis-Inputs'!$D$6*'C.Davis-Inputs'!$E$12</f>
        <v>59969.974954626698</v>
      </c>
      <c r="CM18" s="146">
        <f>CC18*'C.Davis-Inputs'!$D$6*'C.Davis-Inputs'!$F$12</f>
        <v>3.2271200325363325</v>
      </c>
      <c r="CN18" s="147">
        <f>CD18*'C.Davis-Inputs'!$D$6*'C.Davis-Inputs'!$G$12</f>
        <v>0</v>
      </c>
      <c r="CO18" s="148">
        <f>CE18*'C.Davis-Inputs'!$D$6*'C.Davis-Inputs'!$H$12</f>
        <v>0</v>
      </c>
      <c r="CP18" s="145">
        <f>CA18*'C.Davis-Inputs'!$D$7*'C.Davis-Inputs'!$D$13</f>
        <v>65.701844973793598</v>
      </c>
      <c r="CQ18" s="146">
        <f>CB18*'C.Davis-Inputs'!$D$7*'C.Davis-Inputs'!$E$13</f>
        <v>3990.0182937210047</v>
      </c>
      <c r="CR18" s="146">
        <f>CC18*'C.Davis-Inputs'!$D$7*'C.Davis-Inputs'!$F$13</f>
        <v>8.051696687964903E-2</v>
      </c>
      <c r="CS18" s="147">
        <f>CD18*'C.Davis-Inputs'!$D$7*'C.Davis-Inputs'!$G$13</f>
        <v>0</v>
      </c>
      <c r="CT18" s="148">
        <f>CE18*'C.Davis-Inputs'!$D$7*'C.Davis-Inputs'!$H$13</f>
        <v>0</v>
      </c>
      <c r="CU18" s="149">
        <f>CF18*'C.Davis-Inputs'!$D$6*'C.Davis-Inputs'!$D$12</f>
        <v>1718.979270664353</v>
      </c>
      <c r="CV18" s="150">
        <f>CG18*'C.Davis-Inputs'!$D$6*'C.Davis-Inputs'!$E$12</f>
        <v>59969.974954626698</v>
      </c>
      <c r="CW18" s="150">
        <f>CH18*'C.Davis-Inputs'!$D$6*'C.Davis-Inputs'!$F$12</f>
        <v>3.2271200325363325</v>
      </c>
      <c r="CX18" s="151">
        <f>CI18*'C.Davis-Inputs'!$D$6*'C.Davis-Inputs'!$G$12</f>
        <v>0</v>
      </c>
      <c r="CY18" s="152">
        <f>CJ18*'C.Davis-Inputs'!$D$6*'C.Davis-Inputs'!$H$12</f>
        <v>0</v>
      </c>
      <c r="CZ18" s="149">
        <f>CF18*'C.Davis-Inputs'!$D$7*'C.Davis-Inputs'!$D$13</f>
        <v>65.701844973793598</v>
      </c>
      <c r="DA18" s="150">
        <f>CG18*'C.Davis-Inputs'!$D$7*'C.Davis-Inputs'!$E$13</f>
        <v>3990.0182937210047</v>
      </c>
      <c r="DB18" s="150">
        <f>CH18*'C.Davis-Inputs'!$D$7*'C.Davis-Inputs'!$F$13</f>
        <v>8.051696687964903E-2</v>
      </c>
      <c r="DC18" s="151">
        <f>CI18*'C.Davis-Inputs'!$D$7*'C.Davis-Inputs'!$G$13</f>
        <v>0</v>
      </c>
      <c r="DD18" s="152">
        <f>CJ18*'C.Davis-Inputs'!$D$7*'C.Davis-Inputs'!$H$13</f>
        <v>0</v>
      </c>
      <c r="DE18" s="153">
        <f t="shared" si="3"/>
        <v>0</v>
      </c>
      <c r="DF18" s="154">
        <f t="shared" si="3"/>
        <v>0</v>
      </c>
      <c r="DG18" s="154">
        <f t="shared" si="4"/>
        <v>0</v>
      </c>
      <c r="DH18" s="155">
        <f t="shared" si="4"/>
        <v>0</v>
      </c>
      <c r="DI18" s="156">
        <f t="shared" si="4"/>
        <v>0</v>
      </c>
      <c r="DJ18" s="153">
        <f t="shared" si="4"/>
        <v>0</v>
      </c>
      <c r="DK18" s="154">
        <f t="shared" si="4"/>
        <v>0</v>
      </c>
      <c r="DL18" s="154">
        <f t="shared" si="4"/>
        <v>0</v>
      </c>
      <c r="DM18" s="155">
        <f t="shared" si="4"/>
        <v>0</v>
      </c>
      <c r="DN18" s="155">
        <f t="shared" si="4"/>
        <v>0</v>
      </c>
      <c r="DO18" s="343"/>
      <c r="DP18" s="344"/>
      <c r="DQ18" s="105"/>
      <c r="DR18" s="141">
        <f>SUM(AD18*'C.Davis-Inputs'!$D$32*365)</f>
        <v>8112.503772327138</v>
      </c>
      <c r="DS18" s="142">
        <f>SUM(AE18*'C.Davis-Inputs'!$E$32*365)</f>
        <v>162250.0754465427</v>
      </c>
      <c r="DT18" s="142">
        <f>SUM(AF18*'C.Davis-Inputs'!$F$32*365)</f>
        <v>1198.4380572755999</v>
      </c>
      <c r="DU18" s="143">
        <f>SUM(AG18*'C.Davis-Inputs'!$G$32*365)</f>
        <v>0</v>
      </c>
      <c r="DV18" s="144">
        <f>SUM(AH18*'C.Davis-Inputs'!$H$32*365)</f>
        <v>0</v>
      </c>
      <c r="DW18" s="141">
        <f>SUM(AD18*'C.Davis-Inputs'!$D$33*365)</f>
        <v>7375.0034293883073</v>
      </c>
      <c r="DX18" s="142">
        <f>SUM(AE18*'C.Davis-Inputs'!$E$33*365)</f>
        <v>147500.06858776609</v>
      </c>
      <c r="DY18" s="142">
        <f>SUM(AF18*'C.Davis-Inputs'!$F$33*365)</f>
        <v>1089.4891429778181</v>
      </c>
      <c r="DZ18" s="143">
        <f>SUM(AG18*'C.Davis-Inputs'!$G$33*365)</f>
        <v>0</v>
      </c>
      <c r="EA18" s="144">
        <f>SUM(AH18*'C.Davis-Inputs'!$H$33*365)</f>
        <v>0</v>
      </c>
      <c r="EB18" s="145">
        <f>DR18*'C.Davis-Inputs'!$D$6*'C.Davis-Inputs'!$D$12</f>
        <v>12735.008421799141</v>
      </c>
      <c r="EC18" s="146">
        <f>DS18*'C.Davis-Inputs'!$D$6*'C.Davis-Inputs'!$E$12</f>
        <v>243861.8633961537</v>
      </c>
      <c r="ED18" s="146">
        <f>DT18*'C.Davis-Inputs'!$D$6*'C.Davis-Inputs'!$F$12</f>
        <v>1921.3358934242417</v>
      </c>
      <c r="EE18" s="147">
        <f>DU18*'C.Davis-Inputs'!$D$6*'C.Davis-Inputs'!$G$12</f>
        <v>0</v>
      </c>
      <c r="EF18" s="148">
        <f>DV18*'C.Davis-Inputs'!$D$6*'C.Davis-Inputs'!$H$12</f>
        <v>0</v>
      </c>
      <c r="EG18" s="145">
        <f>DR18*'C.Davis-Inputs'!$D$7*'C.Davis-Inputs'!$D$13</f>
        <v>486.75022633962828</v>
      </c>
      <c r="EH18" s="146">
        <f>DS18*'C.Davis-Inputs'!$D$7*'C.Davis-Inputs'!$E$13</f>
        <v>16225.007544654271</v>
      </c>
      <c r="EI18" s="146">
        <f>DT18*'C.Davis-Inputs'!$D$7*'C.Davis-Inputs'!$F$13</f>
        <v>47.937522291023996</v>
      </c>
      <c r="EJ18" s="147">
        <f>DU18*'C.Davis-Inputs'!$D$7*'C.Davis-Inputs'!$G$13</f>
        <v>0</v>
      </c>
      <c r="EK18" s="148">
        <f>DV18*'C.Davis-Inputs'!$D$7*'C.Davis-Inputs'!$H$13</f>
        <v>0</v>
      </c>
      <c r="EL18" s="149">
        <f>IF($D18&lt;'C.Davis-Inputs'!$D$8,EB18,DW18*'C.Davis-Inputs'!$D$6*'C.Davis-Inputs'!$D$12)</f>
        <v>12735.008421799141</v>
      </c>
      <c r="EM18" s="150">
        <f>IF($D18&lt;'C.Davis-Inputs'!$D$8,EC18,DX18*'C.Davis-Inputs'!$D$6*'C.Davis-Inputs'!$E$12)</f>
        <v>243861.8633961537</v>
      </c>
      <c r="EN18" s="150">
        <f>IF($D18&lt;'C.Davis-Inputs'!$D$8,ED18,DY18*'C.Davis-Inputs'!$D$6*'C.Davis-Inputs'!$F$12)</f>
        <v>1921.3358934242417</v>
      </c>
      <c r="EO18" s="151">
        <f>IF($D18&lt;'C.Davis-Inputs'!$D$8,EE18,DZ18*'C.Davis-Inputs'!$D$6*'C.Davis-Inputs'!$G$12)</f>
        <v>0</v>
      </c>
      <c r="EP18" s="152">
        <f>IF($D18&lt;'C.Davis-Inputs'!$D$8,EF18,EA18*'C.Davis-Inputs'!$D$6*'C.Davis-Inputs'!$H$12)</f>
        <v>0</v>
      </c>
      <c r="EQ18" s="149">
        <f>IF($D18&lt;'C.Davis-Inputs'!$D$8,EG18,'C.Davis-Inputs'!$D$13*DW18)</f>
        <v>486.75022633962828</v>
      </c>
      <c r="ER18" s="150">
        <f>IF($D18&lt;'C.Davis-Inputs'!$D$8,EH18,'C.Davis-Inputs'!$E$13*DX18)</f>
        <v>16225.007544654271</v>
      </c>
      <c r="ES18" s="150">
        <f>IF($D18&lt;'C.Davis-Inputs'!$D$8,EI18,'C.Davis-Inputs'!$F$13*DY18)</f>
        <v>47.937522291023996</v>
      </c>
      <c r="ET18" s="151">
        <f>IF($D18&lt;'C.Davis-Inputs'!$D$8,EJ18,'C.Davis-Inputs'!$G$13*EJ18)</f>
        <v>0</v>
      </c>
      <c r="EU18" s="152">
        <f>IF($D18&lt;'C.Davis-Inputs'!$D$8,EK18,'C.Davis-Inputs'!$H$13*EK18)</f>
        <v>0</v>
      </c>
      <c r="EV18" s="153">
        <f t="shared" si="9"/>
        <v>0</v>
      </c>
      <c r="EW18" s="154">
        <f t="shared" si="5"/>
        <v>0</v>
      </c>
      <c r="EX18" s="154">
        <f t="shared" si="5"/>
        <v>0</v>
      </c>
      <c r="EY18" s="155">
        <f t="shared" si="5"/>
        <v>0</v>
      </c>
      <c r="EZ18" s="156">
        <f t="shared" si="5"/>
        <v>0</v>
      </c>
      <c r="FA18" s="153">
        <f t="shared" si="5"/>
        <v>0</v>
      </c>
      <c r="FB18" s="154">
        <f t="shared" si="5"/>
        <v>0</v>
      </c>
      <c r="FC18" s="154">
        <f t="shared" si="5"/>
        <v>0</v>
      </c>
      <c r="FD18" s="155">
        <f t="shared" si="5"/>
        <v>0</v>
      </c>
      <c r="FE18" s="156">
        <f t="shared" si="5"/>
        <v>0</v>
      </c>
      <c r="FF18" s="178"/>
      <c r="FG18" s="178"/>
      <c r="FH18" s="105"/>
      <c r="FI18" s="142">
        <f>'C.Davis-Inputs'!$E$15</f>
        <v>29.15</v>
      </c>
      <c r="FJ18" s="142">
        <f>IF($D18&lt;'C.Davis-Inputs'!$D$8,FI18,0)</f>
        <v>29.15</v>
      </c>
      <c r="FK18" s="154">
        <f t="shared" si="10"/>
        <v>0</v>
      </c>
      <c r="FL18" s="338">
        <f>SUM(FK18*'C.Davis-Inputs'!$D$60,FK18*'C.Davis-Inputs'!$D$58*'C.Davis-Inputs'!$D$59)</f>
        <v>0</v>
      </c>
      <c r="FM18" s="338">
        <f>(FK18*'C.Davis-Inputs'!$D$61)</f>
        <v>0</v>
      </c>
      <c r="FN18" s="338">
        <f>(FK18*'C.Davis-Inputs'!$D$62)</f>
        <v>0</v>
      </c>
      <c r="FO18" s="105"/>
      <c r="FP18" s="142">
        <f>'C.Davis-Inputs'!$E$32*365</f>
        <v>403.02083333333337</v>
      </c>
      <c r="FQ18" s="142">
        <f>IF($D18&lt;'C.Davis-Inputs'!$D$8,FP18,'C.Davis-Inputs'!$E$33*365)</f>
        <v>403.02083333333337</v>
      </c>
      <c r="FR18" s="154">
        <f t="shared" si="11"/>
        <v>0</v>
      </c>
      <c r="FS18" s="338">
        <f>SUM(FR18*'C.Davis-Inputs'!$D$63,FR18*'C.Davis-Inputs'!$D$58*'C.Davis-Inputs'!$D$59)</f>
        <v>0</v>
      </c>
      <c r="FT18" s="338">
        <f>(FR18*'C.Davis-Inputs'!$D$64)</f>
        <v>0</v>
      </c>
      <c r="FU18" s="338">
        <f>(FR18*'C.Davis-Inputs'!$D$65)</f>
        <v>0</v>
      </c>
      <c r="FV18" s="105"/>
      <c r="FW18" s="142">
        <f>'C.Davis-Inputs'!$E$44*365</f>
        <v>113.15</v>
      </c>
      <c r="FX18" s="142">
        <f>IF($D18&lt;'C.Davis-Inputs'!$D$8,FW18,'C.Davis-Inputs'!$D$45*365)</f>
        <v>113.15</v>
      </c>
      <c r="FY18" s="154">
        <f t="shared" si="12"/>
        <v>0</v>
      </c>
      <c r="FZ18" s="338">
        <f>SUM(FY18*'C.Davis-Inputs'!$D$67)</f>
        <v>0</v>
      </c>
      <c r="GA18" s="338">
        <f>(FY18*'C.Davis-Inputs'!$D$68)</f>
        <v>0</v>
      </c>
      <c r="GB18" s="338">
        <f>(FY18*'C.Davis-Inputs'!$D$69)</f>
        <v>0</v>
      </c>
      <c r="GC18" s="105"/>
      <c r="GD18" s="141">
        <f>IF($D18&lt;'C.Davis-Inputs'!$D$47,0,IF($D18='C.Davis-Inputs'!$D$47,'C.Davis-Inputs'!$D$53,IF(AND($D18&gt;'C.Davis-Inputs'!$D$47,$D18&lt;='C.Davis-Inputs'!$E$47),GD17*(1+'C.Davis-Inputs'!$E$49),IF($D18&gt;'C.Davis-Inputs'!$E$47,GD17*(1+'C.Davis-Inputs'!$F$49)))))</f>
        <v>0</v>
      </c>
      <c r="GE18" s="144">
        <f>IF($D18&lt;'C.Davis-Inputs'!$D$47,0,IF($D18='C.Davis-Inputs'!$D$47,'C.Davis-Inputs'!$D$54,IF(AND($D18&gt;'C.Davis-Inputs'!$D$47,$D18&lt;='C.Davis-Inputs'!$E$47),GE17*(1+'C.Davis-Inputs'!$E$49),IF($D18&gt;'C.Davis-Inputs'!$E$47,GE17*(1+'C.Davis-Inputs'!$F$49)))))</f>
        <v>0</v>
      </c>
      <c r="GF18" s="799">
        <f t="shared" si="13"/>
        <v>0</v>
      </c>
    </row>
    <row r="19" spans="1:188" ht="14.45" customHeight="1" x14ac:dyDescent="0.25">
      <c r="A19" s="105"/>
      <c r="B19" s="105"/>
      <c r="C19" s="159"/>
      <c r="D19" s="140">
        <f t="shared" si="6"/>
        <v>1995</v>
      </c>
      <c r="E19" s="141">
        <f>E18*(1+'C.Davis-Inputs'!$D$14)</f>
        <v>434.59491799752061</v>
      </c>
      <c r="F19" s="142">
        <f>F18*(1+'C.Davis-Inputs'!$E$14)</f>
        <v>8691.8983599504099</v>
      </c>
      <c r="G19" s="142">
        <f>G18*(1+'C.Davis-Inputs'!$F$14)</f>
        <v>54.324364749690076</v>
      </c>
      <c r="H19" s="143">
        <f>H18*(1+'C.Davis-Inputs'!$G$14)</f>
        <v>32.594618849814047</v>
      </c>
      <c r="I19" s="144">
        <f>I18*(1+'C.Davis-Inputs'!$H$14)</f>
        <v>651.89237699628097</v>
      </c>
      <c r="J19" s="141">
        <f t="shared" si="7"/>
        <v>39.113542619776851</v>
      </c>
      <c r="K19" s="142">
        <f t="shared" si="7"/>
        <v>782.27085239553685</v>
      </c>
      <c r="L19" s="142">
        <f t="shared" si="7"/>
        <v>4.8891928274721064</v>
      </c>
      <c r="M19" s="143">
        <f t="shared" si="7"/>
        <v>2.9335156964832643</v>
      </c>
      <c r="N19" s="144">
        <f t="shared" si="7"/>
        <v>58.670313929665284</v>
      </c>
      <c r="O19" s="141">
        <f t="shared" si="8"/>
        <v>21.729745899876033</v>
      </c>
      <c r="P19" s="142">
        <f t="shared" si="8"/>
        <v>434.5949179975205</v>
      </c>
      <c r="Q19" s="142">
        <f t="shared" si="8"/>
        <v>2.7162182374845041</v>
      </c>
      <c r="R19" s="143">
        <f t="shared" si="8"/>
        <v>1.6297309424907025</v>
      </c>
      <c r="S19" s="144">
        <f t="shared" si="8"/>
        <v>32.594618849814047</v>
      </c>
      <c r="T19" s="141">
        <f t="shared" si="0"/>
        <v>33.898403603806607</v>
      </c>
      <c r="U19" s="142">
        <f t="shared" si="0"/>
        <v>677.96807207613188</v>
      </c>
      <c r="V19" s="142">
        <f t="shared" si="1"/>
        <v>4.2373004504758258</v>
      </c>
      <c r="W19" s="143">
        <f t="shared" si="1"/>
        <v>2.5423802702854954</v>
      </c>
      <c r="X19" s="143">
        <f t="shared" si="1"/>
        <v>50.847605405709913</v>
      </c>
      <c r="Y19" s="141">
        <f>T19*'C.Davis-Inputs'!$D$17</f>
        <v>13.559361441522643</v>
      </c>
      <c r="Z19" s="142">
        <f>U19*'C.Davis-Inputs'!$E$17</f>
        <v>271.18722883045274</v>
      </c>
      <c r="AA19" s="142">
        <f>V19*'C.Davis-Inputs'!$F$17</f>
        <v>1.6949201801903304</v>
      </c>
      <c r="AB19" s="143">
        <f>W19*'C.Davis-Inputs'!$G$17</f>
        <v>0</v>
      </c>
      <c r="AC19" s="144">
        <f>X19*'C.Davis-Inputs'!$H$17</f>
        <v>0</v>
      </c>
      <c r="AD19" s="141">
        <f>T19*(1-'C.Davis-Inputs'!$D$17)</f>
        <v>20.339042162283963</v>
      </c>
      <c r="AE19" s="142">
        <f>U19*(1-'C.Davis-Inputs'!$E$17)</f>
        <v>406.78084324567914</v>
      </c>
      <c r="AF19" s="142">
        <f>V19*(1-'C.Davis-Inputs'!$F$17)</f>
        <v>2.5423802702854954</v>
      </c>
      <c r="AG19" s="143">
        <f>W19*(1-'C.Davis-Inputs'!$G$17)</f>
        <v>2.5423802702854954</v>
      </c>
      <c r="AH19" s="144">
        <f>X19*(1-'C.Davis-Inputs'!$H$17)</f>
        <v>50.847605405709913</v>
      </c>
      <c r="AI19" s="187"/>
      <c r="AJ19" s="141">
        <f>SUM(AD19*'C.Davis-Inputs'!$D$15,Y19*'C.Davis-Inputs'!$D$15*'C.Davis-Inputs'!$D$19)</f>
        <v>354.3513123384584</v>
      </c>
      <c r="AK19" s="142">
        <f>SUM(AE19*'C.Davis-Inputs'!$E$15,Z19*'C.Davis-Inputs'!$E$15*'C.Davis-Inputs'!$E$19)</f>
        <v>12911.675943332571</v>
      </c>
      <c r="AL19" s="142">
        <f>SUM(AF19*'C.Davis-Inputs'!$F$15,AA19*'C.Davis-Inputs'!$F$15*'C.Davis-Inputs'!$F$19)</f>
        <v>10.220368686547692</v>
      </c>
      <c r="AM19" s="143">
        <f>SUM(AG19*'C.Davis-Inputs'!$G$15,AB19*'C.Davis-Inputs'!$G$15*'C.Davis-Inputs'!$G$19)</f>
        <v>10.169521081141982</v>
      </c>
      <c r="AN19" s="144">
        <f>SUM(AH19*'C.Davis-Inputs'!$H$15,AC19*'C.Davis-Inputs'!$H$15*'C.Davis-Inputs'!$H$19)</f>
        <v>483.05225135424416</v>
      </c>
      <c r="AO19" s="141">
        <f>IF($D19&lt;'C.Davis-Inputs'!$D$8,AJ19,AJ19*(1-'C.Davis-Inputs'!$D$16))</f>
        <v>354.3513123384584</v>
      </c>
      <c r="AP19" s="142">
        <f>IF($D19&lt;'C.Davis-Inputs'!$D$8,AK19,AK19*(1-'C.Davis-Inputs'!$E$16))</f>
        <v>12911.675943332571</v>
      </c>
      <c r="AQ19" s="142">
        <f>IF($D19&lt;'C.Davis-Inputs'!$D$8,AL19,AL19*(1-'C.Davis-Inputs'!$F$16))</f>
        <v>10.220368686547692</v>
      </c>
      <c r="AR19" s="143">
        <f>IF($D19&lt;'C.Davis-Inputs'!$D$8,AM19,AM19*(1-'C.Davis-Inputs'!$G$16))</f>
        <v>10.169521081141982</v>
      </c>
      <c r="AS19" s="144">
        <f>IF($D19&lt;'C.Davis-Inputs'!$D$8,AN19,AN19*(1-'C.Davis-Inputs'!$H$16))</f>
        <v>483.05225135424416</v>
      </c>
      <c r="AT19" s="145">
        <f>AJ19*'C.Davis-Inputs'!$D$6*'C.Davis-Inputs'!$D$12</f>
        <v>556.26069010891194</v>
      </c>
      <c r="AU19" s="146">
        <f>AK19*'C.Davis-Inputs'!$D$6*'C.Davis-Inputs'!$E$12</f>
        <v>19406.248942828854</v>
      </c>
      <c r="AV19" s="146">
        <f>AL19*'C.Davis-Inputs'!$D$6*'C.Davis-Inputs'!$F$12</f>
        <v>16.385295078273259</v>
      </c>
      <c r="AW19" s="147">
        <f>AM19*'C.Davis-Inputs'!$D$6*'C.Davis-Inputs'!$G$12</f>
        <v>16.303776197286826</v>
      </c>
      <c r="AX19" s="148">
        <f>AN19*'C.Davis-Inputs'!$D$6*'C.Davis-Inputs'!$H$12</f>
        <v>758.29542417589244</v>
      </c>
      <c r="AY19" s="145">
        <f>AJ19*'C.Davis-Inputs'!$D$7*'C.Davis-Inputs'!$D$13</f>
        <v>21.261078740307504</v>
      </c>
      <c r="AZ19" s="146">
        <f>AK19*'C.Davis-Inputs'!$D$7*'C.Davis-Inputs'!$E$13</f>
        <v>1291.1675943332573</v>
      </c>
      <c r="BA19" s="146">
        <f>AL19*'C.Davis-Inputs'!$D$7*'C.Davis-Inputs'!$F$13</f>
        <v>0.40881474746190771</v>
      </c>
      <c r="BB19" s="147">
        <f>AM19*'C.Davis-Inputs'!$D$7*'C.Davis-Inputs'!$G$13</f>
        <v>0.40678084324567926</v>
      </c>
      <c r="BC19" s="148">
        <f>AN19*'C.Davis-Inputs'!$D$7*'C.Davis-Inputs'!$H$13</f>
        <v>28.983135081254648</v>
      </c>
      <c r="BD19" s="149">
        <f>AO19*'C.Davis-Inputs'!$D$6*'C.Davis-Inputs'!$D$12</f>
        <v>556.26069010891194</v>
      </c>
      <c r="BE19" s="150">
        <f>AP19*'C.Davis-Inputs'!$D$6*'C.Davis-Inputs'!$E$12</f>
        <v>19406.248942828854</v>
      </c>
      <c r="BF19" s="150">
        <f>AQ19*'C.Davis-Inputs'!$D$6*'C.Davis-Inputs'!$F$12</f>
        <v>16.385295078273259</v>
      </c>
      <c r="BG19" s="151">
        <f>AR19*'C.Davis-Inputs'!$D$6*'C.Davis-Inputs'!$G$12</f>
        <v>16.303776197286826</v>
      </c>
      <c r="BH19" s="152">
        <f>AS19*'C.Davis-Inputs'!$D$6*'C.Davis-Inputs'!$H$12</f>
        <v>758.29542417589244</v>
      </c>
      <c r="BI19" s="149">
        <f>AO19*'C.Davis-Inputs'!$D$7*'C.Davis-Inputs'!$D$13</f>
        <v>21.261078740307504</v>
      </c>
      <c r="BJ19" s="150">
        <f>AP19*'C.Davis-Inputs'!$D$7*'C.Davis-Inputs'!$E$13</f>
        <v>1291.1675943332573</v>
      </c>
      <c r="BK19" s="150">
        <f>AQ19*'C.Davis-Inputs'!$D$7*'C.Davis-Inputs'!$F$13</f>
        <v>0.40881474746190771</v>
      </c>
      <c r="BL19" s="151">
        <f>AR19*'C.Davis-Inputs'!$D$7*'C.Davis-Inputs'!$G$13</f>
        <v>0.40678084324567926</v>
      </c>
      <c r="BM19" s="152">
        <f>AS19*'C.Davis-Inputs'!$D$7*'C.Davis-Inputs'!$H$13</f>
        <v>28.983135081254648</v>
      </c>
      <c r="BN19" s="153">
        <f t="shared" si="2"/>
        <v>0</v>
      </c>
      <c r="BO19" s="154">
        <f t="shared" si="2"/>
        <v>0</v>
      </c>
      <c r="BP19" s="154">
        <f t="shared" si="2"/>
        <v>0</v>
      </c>
      <c r="BQ19" s="155">
        <f t="shared" si="2"/>
        <v>0</v>
      </c>
      <c r="BR19" s="156">
        <f t="shared" si="2"/>
        <v>0</v>
      </c>
      <c r="BS19" s="153">
        <f t="shared" si="2"/>
        <v>0</v>
      </c>
      <c r="BT19" s="154">
        <f t="shared" si="2"/>
        <v>0</v>
      </c>
      <c r="BU19" s="154">
        <f t="shared" si="2"/>
        <v>0</v>
      </c>
      <c r="BV19" s="155">
        <f t="shared" si="2"/>
        <v>0</v>
      </c>
      <c r="BW19" s="155">
        <f t="shared" si="2"/>
        <v>0</v>
      </c>
      <c r="BX19" s="343"/>
      <c r="BY19" s="344"/>
      <c r="BZ19" s="105"/>
      <c r="CA19" s="141">
        <f>Y19*'C.Davis-Inputs'!$D$15*'C.Davis-Inputs'!$D$18</f>
        <v>1106.4438936282477</v>
      </c>
      <c r="CB19" s="142">
        <f>Z19*'C.Davis-Inputs'!$E$15*'C.Davis-Inputs'!$E$18</f>
        <v>40316.049374079252</v>
      </c>
      <c r="CC19" s="142">
        <f>AA19*'C.Davis-Inputs'!$F$15*'C.Davis-Inputs'!$F$18</f>
        <v>2.0339042162283962</v>
      </c>
      <c r="CD19" s="143">
        <f>AB19*'C.Davis-Inputs'!$G$15*'C.Davis-Inputs'!$G$18</f>
        <v>0</v>
      </c>
      <c r="CE19" s="144">
        <f>AC19*'C.Davis-Inputs'!$H$15*'C.Davis-Inputs'!$H$18</f>
        <v>0</v>
      </c>
      <c r="CF19" s="141">
        <f>IF($D19&lt;'C.Davis-Inputs'!$D$8,CA19,CA19*(1-'C.Davis-Inputs'!$D$16))</f>
        <v>1106.4438936282477</v>
      </c>
      <c r="CG19" s="142">
        <f>IF($D19&lt;'C.Davis-Inputs'!$D$8,CB19,CB19*(1-'C.Davis-Inputs'!$E$16))</f>
        <v>40316.049374079252</v>
      </c>
      <c r="CH19" s="142">
        <f>IF($D19&lt;'C.Davis-Inputs'!$D$8,CC19,CC19*(1-'C.Davis-Inputs'!$F$16))</f>
        <v>2.0339042162283962</v>
      </c>
      <c r="CI19" s="143">
        <f>IF($D19&lt;'C.Davis-Inputs'!$D$8,CD19,CD19*(1-'C.Davis-Inputs'!$G$16))</f>
        <v>0</v>
      </c>
      <c r="CJ19" s="144">
        <f>IF($D19&lt;'C.Davis-Inputs'!$D$8,CE19,CE19*(1-'C.Davis-Inputs'!$H$16))</f>
        <v>0</v>
      </c>
      <c r="CK19" s="145">
        <f>CA19*'C.Davis-Inputs'!$D$6*'C.Davis-Inputs'!$D$12</f>
        <v>1736.895624217623</v>
      </c>
      <c r="CL19" s="146">
        <f>CB19*'C.Davis-Inputs'!$D$6*'C.Davis-Inputs'!$E$12</f>
        <v>60595.022209241113</v>
      </c>
      <c r="CM19" s="146">
        <f>CC19*'C.Davis-Inputs'!$D$6*'C.Davis-Inputs'!$F$12</f>
        <v>3.2607552394573642</v>
      </c>
      <c r="CN19" s="147">
        <f>CD19*'C.Davis-Inputs'!$D$6*'C.Davis-Inputs'!$G$12</f>
        <v>0</v>
      </c>
      <c r="CO19" s="148">
        <f>CE19*'C.Davis-Inputs'!$D$6*'C.Davis-Inputs'!$H$12</f>
        <v>0</v>
      </c>
      <c r="CP19" s="145">
        <f>CA19*'C.Davis-Inputs'!$D$7*'C.Davis-Inputs'!$D$13</f>
        <v>66.386633617694855</v>
      </c>
      <c r="CQ19" s="146">
        <f>CB19*'C.Davis-Inputs'!$D$7*'C.Davis-Inputs'!$E$13</f>
        <v>4031.6049374079253</v>
      </c>
      <c r="CR19" s="146">
        <f>CC19*'C.Davis-Inputs'!$D$7*'C.Davis-Inputs'!$F$13</f>
        <v>8.1356168649135849E-2</v>
      </c>
      <c r="CS19" s="147">
        <f>CD19*'C.Davis-Inputs'!$D$7*'C.Davis-Inputs'!$G$13</f>
        <v>0</v>
      </c>
      <c r="CT19" s="148">
        <f>CE19*'C.Davis-Inputs'!$D$7*'C.Davis-Inputs'!$H$13</f>
        <v>0</v>
      </c>
      <c r="CU19" s="149">
        <f>CF19*'C.Davis-Inputs'!$D$6*'C.Davis-Inputs'!$D$12</f>
        <v>1736.895624217623</v>
      </c>
      <c r="CV19" s="150">
        <f>CG19*'C.Davis-Inputs'!$D$6*'C.Davis-Inputs'!$E$12</f>
        <v>60595.022209241113</v>
      </c>
      <c r="CW19" s="150">
        <f>CH19*'C.Davis-Inputs'!$D$6*'C.Davis-Inputs'!$F$12</f>
        <v>3.2607552394573642</v>
      </c>
      <c r="CX19" s="151">
        <f>CI19*'C.Davis-Inputs'!$D$6*'C.Davis-Inputs'!$G$12</f>
        <v>0</v>
      </c>
      <c r="CY19" s="152">
        <f>CJ19*'C.Davis-Inputs'!$D$6*'C.Davis-Inputs'!$H$12</f>
        <v>0</v>
      </c>
      <c r="CZ19" s="149">
        <f>CF19*'C.Davis-Inputs'!$D$7*'C.Davis-Inputs'!$D$13</f>
        <v>66.386633617694855</v>
      </c>
      <c r="DA19" s="150">
        <f>CG19*'C.Davis-Inputs'!$D$7*'C.Davis-Inputs'!$E$13</f>
        <v>4031.6049374079253</v>
      </c>
      <c r="DB19" s="150">
        <f>CH19*'C.Davis-Inputs'!$D$7*'C.Davis-Inputs'!$F$13</f>
        <v>8.1356168649135849E-2</v>
      </c>
      <c r="DC19" s="151">
        <f>CI19*'C.Davis-Inputs'!$D$7*'C.Davis-Inputs'!$G$13</f>
        <v>0</v>
      </c>
      <c r="DD19" s="152">
        <f>CJ19*'C.Davis-Inputs'!$D$7*'C.Davis-Inputs'!$H$13</f>
        <v>0</v>
      </c>
      <c r="DE19" s="153">
        <f t="shared" si="3"/>
        <v>0</v>
      </c>
      <c r="DF19" s="154">
        <f t="shared" si="3"/>
        <v>0</v>
      </c>
      <c r="DG19" s="154">
        <f t="shared" si="4"/>
        <v>0</v>
      </c>
      <c r="DH19" s="155">
        <f t="shared" si="4"/>
        <v>0</v>
      </c>
      <c r="DI19" s="156">
        <f t="shared" si="4"/>
        <v>0</v>
      </c>
      <c r="DJ19" s="153">
        <f t="shared" si="4"/>
        <v>0</v>
      </c>
      <c r="DK19" s="154">
        <f t="shared" si="4"/>
        <v>0</v>
      </c>
      <c r="DL19" s="154">
        <f t="shared" si="4"/>
        <v>0</v>
      </c>
      <c r="DM19" s="155">
        <f t="shared" si="4"/>
        <v>0</v>
      </c>
      <c r="DN19" s="155">
        <f t="shared" si="4"/>
        <v>0</v>
      </c>
      <c r="DO19" s="343"/>
      <c r="DP19" s="344"/>
      <c r="DQ19" s="105"/>
      <c r="DR19" s="141">
        <f>SUM(AD19*'C.Davis-Inputs'!$D$32*365)</f>
        <v>8197.0577214454861</v>
      </c>
      <c r="DS19" s="142">
        <f>SUM(AE19*'C.Davis-Inputs'!$E$32*365)</f>
        <v>163941.15442890965</v>
      </c>
      <c r="DT19" s="142">
        <f>SUM(AF19*'C.Davis-Inputs'!$F$32*365)</f>
        <v>1210.928981577174</v>
      </c>
      <c r="DU19" s="143">
        <f>SUM(AG19*'C.Davis-Inputs'!$G$32*365)</f>
        <v>0</v>
      </c>
      <c r="DV19" s="144">
        <f>SUM(AH19*'C.Davis-Inputs'!$H$32*365)</f>
        <v>0</v>
      </c>
      <c r="DW19" s="141">
        <f>SUM(AD19*'C.Davis-Inputs'!$D$33*365)</f>
        <v>7451.8706558595331</v>
      </c>
      <c r="DX19" s="142">
        <f>SUM(AE19*'C.Davis-Inputs'!$E$33*365)</f>
        <v>149037.41311719059</v>
      </c>
      <c r="DY19" s="142">
        <f>SUM(AF19*'C.Davis-Inputs'!$F$33*365)</f>
        <v>1100.8445287065217</v>
      </c>
      <c r="DZ19" s="143">
        <f>SUM(AG19*'C.Davis-Inputs'!$G$33*365)</f>
        <v>0</v>
      </c>
      <c r="EA19" s="144">
        <f>SUM(AH19*'C.Davis-Inputs'!$H$33*365)</f>
        <v>0</v>
      </c>
      <c r="EB19" s="145">
        <f>DR19*'C.Davis-Inputs'!$D$6*'C.Davis-Inputs'!$D$12</f>
        <v>12867.741211125123</v>
      </c>
      <c r="EC19" s="146">
        <f>DS19*'C.Davis-Inputs'!$D$6*'C.Davis-Inputs'!$E$12</f>
        <v>246403.55510665118</v>
      </c>
      <c r="ED19" s="146">
        <f>DT19*'C.Davis-Inputs'!$D$6*'C.Davis-Inputs'!$F$12</f>
        <v>1941.3613432645252</v>
      </c>
      <c r="EE19" s="147">
        <f>DU19*'C.Davis-Inputs'!$D$6*'C.Davis-Inputs'!$G$12</f>
        <v>0</v>
      </c>
      <c r="EF19" s="148">
        <f>DV19*'C.Davis-Inputs'!$D$6*'C.Davis-Inputs'!$H$12</f>
        <v>0</v>
      </c>
      <c r="EG19" s="145">
        <f>DR19*'C.Davis-Inputs'!$D$7*'C.Davis-Inputs'!$D$13</f>
        <v>491.82346328672912</v>
      </c>
      <c r="EH19" s="146">
        <f>DS19*'C.Davis-Inputs'!$D$7*'C.Davis-Inputs'!$E$13</f>
        <v>16394.115442890965</v>
      </c>
      <c r="EI19" s="146">
        <f>DT19*'C.Davis-Inputs'!$D$7*'C.Davis-Inputs'!$F$13</f>
        <v>48.437159263086961</v>
      </c>
      <c r="EJ19" s="147">
        <f>DU19*'C.Davis-Inputs'!$D$7*'C.Davis-Inputs'!$G$13</f>
        <v>0</v>
      </c>
      <c r="EK19" s="148">
        <f>DV19*'C.Davis-Inputs'!$D$7*'C.Davis-Inputs'!$H$13</f>
        <v>0</v>
      </c>
      <c r="EL19" s="149">
        <f>IF($D19&lt;'C.Davis-Inputs'!$D$8,EB19,DW19*'C.Davis-Inputs'!$D$6*'C.Davis-Inputs'!$D$12)</f>
        <v>12867.741211125123</v>
      </c>
      <c r="EM19" s="150">
        <f>IF($D19&lt;'C.Davis-Inputs'!$D$8,EC19,DX19*'C.Davis-Inputs'!$D$6*'C.Davis-Inputs'!$E$12)</f>
        <v>246403.55510665118</v>
      </c>
      <c r="EN19" s="150">
        <f>IF($D19&lt;'C.Davis-Inputs'!$D$8,ED19,DY19*'C.Davis-Inputs'!$D$6*'C.Davis-Inputs'!$F$12)</f>
        <v>1941.3613432645252</v>
      </c>
      <c r="EO19" s="151">
        <f>IF($D19&lt;'C.Davis-Inputs'!$D$8,EE19,DZ19*'C.Davis-Inputs'!$D$6*'C.Davis-Inputs'!$G$12)</f>
        <v>0</v>
      </c>
      <c r="EP19" s="152">
        <f>IF($D19&lt;'C.Davis-Inputs'!$D$8,EF19,EA19*'C.Davis-Inputs'!$D$6*'C.Davis-Inputs'!$H$12)</f>
        <v>0</v>
      </c>
      <c r="EQ19" s="149">
        <f>IF($D19&lt;'C.Davis-Inputs'!$D$8,EG19,'C.Davis-Inputs'!$D$13*DW19)</f>
        <v>491.82346328672912</v>
      </c>
      <c r="ER19" s="150">
        <f>IF($D19&lt;'C.Davis-Inputs'!$D$8,EH19,'C.Davis-Inputs'!$E$13*DX19)</f>
        <v>16394.115442890965</v>
      </c>
      <c r="ES19" s="150">
        <f>IF($D19&lt;'C.Davis-Inputs'!$D$8,EI19,'C.Davis-Inputs'!$F$13*DY19)</f>
        <v>48.437159263086961</v>
      </c>
      <c r="ET19" s="151">
        <f>IF($D19&lt;'C.Davis-Inputs'!$D$8,EJ19,'C.Davis-Inputs'!$G$13*EJ19)</f>
        <v>0</v>
      </c>
      <c r="EU19" s="152">
        <f>IF($D19&lt;'C.Davis-Inputs'!$D$8,EK19,'C.Davis-Inputs'!$H$13*EK19)</f>
        <v>0</v>
      </c>
      <c r="EV19" s="153">
        <f t="shared" si="9"/>
        <v>0</v>
      </c>
      <c r="EW19" s="154">
        <f t="shared" si="5"/>
        <v>0</v>
      </c>
      <c r="EX19" s="154">
        <f t="shared" si="5"/>
        <v>0</v>
      </c>
      <c r="EY19" s="155">
        <f t="shared" si="5"/>
        <v>0</v>
      </c>
      <c r="EZ19" s="156">
        <f t="shared" si="5"/>
        <v>0</v>
      </c>
      <c r="FA19" s="153">
        <f t="shared" si="5"/>
        <v>0</v>
      </c>
      <c r="FB19" s="154">
        <f t="shared" si="5"/>
        <v>0</v>
      </c>
      <c r="FC19" s="154">
        <f t="shared" si="5"/>
        <v>0</v>
      </c>
      <c r="FD19" s="155">
        <f t="shared" si="5"/>
        <v>0</v>
      </c>
      <c r="FE19" s="156">
        <f t="shared" si="5"/>
        <v>0</v>
      </c>
      <c r="FF19" s="340"/>
      <c r="FG19" s="340"/>
      <c r="FH19" s="105"/>
      <c r="FI19" s="142">
        <f>'C.Davis-Inputs'!$E$15</f>
        <v>29.15</v>
      </c>
      <c r="FJ19" s="142">
        <f>IF($D19&lt;'C.Davis-Inputs'!$D$8,FI19,0)</f>
        <v>29.15</v>
      </c>
      <c r="FK19" s="154">
        <f t="shared" si="10"/>
        <v>0</v>
      </c>
      <c r="FL19" s="338">
        <f>SUM(FK19*'C.Davis-Inputs'!$D$60,FK19*'C.Davis-Inputs'!$D$58*'C.Davis-Inputs'!$D$59)</f>
        <v>0</v>
      </c>
      <c r="FM19" s="338">
        <f>(FK19*'C.Davis-Inputs'!$D$61)</f>
        <v>0</v>
      </c>
      <c r="FN19" s="338">
        <f>(FK19*'C.Davis-Inputs'!$D$62)</f>
        <v>0</v>
      </c>
      <c r="FO19" s="105"/>
      <c r="FP19" s="142">
        <f>'C.Davis-Inputs'!$E$32*365</f>
        <v>403.02083333333337</v>
      </c>
      <c r="FQ19" s="142">
        <f>IF($D19&lt;'C.Davis-Inputs'!$D$8,FP19,'C.Davis-Inputs'!$E$33*365)</f>
        <v>403.02083333333337</v>
      </c>
      <c r="FR19" s="154">
        <f t="shared" si="11"/>
        <v>0</v>
      </c>
      <c r="FS19" s="338">
        <f>SUM(FR19*'C.Davis-Inputs'!$D$63,FR19*'C.Davis-Inputs'!$D$58*'C.Davis-Inputs'!$D$59)</f>
        <v>0</v>
      </c>
      <c r="FT19" s="338">
        <f>(FR19*'C.Davis-Inputs'!$D$64)</f>
        <v>0</v>
      </c>
      <c r="FU19" s="338">
        <f>(FR19*'C.Davis-Inputs'!$D$65)</f>
        <v>0</v>
      </c>
      <c r="FV19" s="105"/>
      <c r="FW19" s="142">
        <f>'C.Davis-Inputs'!$E$44*365</f>
        <v>113.15</v>
      </c>
      <c r="FX19" s="142">
        <f>IF($D19&lt;'C.Davis-Inputs'!$D$8,FW19,'C.Davis-Inputs'!$D$45*365)</f>
        <v>113.15</v>
      </c>
      <c r="FY19" s="154">
        <f t="shared" si="12"/>
        <v>0</v>
      </c>
      <c r="FZ19" s="338">
        <f>SUM(FY19*'C.Davis-Inputs'!$D$67)</f>
        <v>0</v>
      </c>
      <c r="GA19" s="338">
        <f>(FY19*'C.Davis-Inputs'!$D$68)</f>
        <v>0</v>
      </c>
      <c r="GB19" s="338">
        <f>(FY19*'C.Davis-Inputs'!$D$69)</f>
        <v>0</v>
      </c>
      <c r="GC19" s="105"/>
      <c r="GD19" s="141">
        <f>IF($D19&lt;'C.Davis-Inputs'!$D$47,0,IF($D19='C.Davis-Inputs'!$D$47,'C.Davis-Inputs'!$D$53,IF(AND($D19&gt;'C.Davis-Inputs'!$D$47,$D19&lt;='C.Davis-Inputs'!$E$47),GD18*(1+'C.Davis-Inputs'!$E$49),IF($D19&gt;'C.Davis-Inputs'!$E$47,GD18*(1+'C.Davis-Inputs'!$F$49)))))</f>
        <v>0</v>
      </c>
      <c r="GE19" s="144">
        <f>IF($D19&lt;'C.Davis-Inputs'!$D$47,0,IF($D19='C.Davis-Inputs'!$D$47,'C.Davis-Inputs'!$D$54,IF(AND($D19&gt;'C.Davis-Inputs'!$D$47,$D19&lt;='C.Davis-Inputs'!$E$47),GE18*(1+'C.Davis-Inputs'!$E$49),IF($D19&gt;'C.Davis-Inputs'!$E$47,GE18*(1+'C.Davis-Inputs'!$F$49)))))</f>
        <v>0</v>
      </c>
      <c r="GF19" s="799">
        <f t="shared" si="13"/>
        <v>0</v>
      </c>
    </row>
    <row r="20" spans="1:188" x14ac:dyDescent="0.25">
      <c r="A20" s="105"/>
      <c r="B20" s="105"/>
      <c r="C20" s="159"/>
      <c r="D20" s="140">
        <f t="shared" si="6"/>
        <v>1996</v>
      </c>
      <c r="E20" s="141">
        <f>E19*(1+'C.Davis-Inputs'!$D$14)</f>
        <v>439.12455738071617</v>
      </c>
      <c r="F20" s="142">
        <f>F19*(1+'C.Davis-Inputs'!$E$14)</f>
        <v>8782.4911476143207</v>
      </c>
      <c r="G20" s="142">
        <f>G19*(1+'C.Davis-Inputs'!$F$14)</f>
        <v>54.890569672589521</v>
      </c>
      <c r="H20" s="143">
        <f>H19*(1+'C.Davis-Inputs'!$G$14)</f>
        <v>32.934341803553714</v>
      </c>
      <c r="I20" s="144">
        <f>I19*(1+'C.Davis-Inputs'!$H$14)</f>
        <v>658.68683607107425</v>
      </c>
      <c r="J20" s="141">
        <f t="shared" si="7"/>
        <v>39.521210164264453</v>
      </c>
      <c r="K20" s="142">
        <f t="shared" si="7"/>
        <v>790.42420328528885</v>
      </c>
      <c r="L20" s="142">
        <f t="shared" si="7"/>
        <v>4.9401512705330566</v>
      </c>
      <c r="M20" s="143">
        <f t="shared" si="7"/>
        <v>2.964090762319834</v>
      </c>
      <c r="N20" s="144">
        <f t="shared" si="7"/>
        <v>59.281815246396683</v>
      </c>
      <c r="O20" s="141">
        <f t="shared" si="8"/>
        <v>21.956227869035811</v>
      </c>
      <c r="P20" s="142">
        <f t="shared" si="8"/>
        <v>439.12455738071606</v>
      </c>
      <c r="Q20" s="142">
        <f t="shared" si="8"/>
        <v>2.7445284836294763</v>
      </c>
      <c r="R20" s="143">
        <f t="shared" si="8"/>
        <v>1.6467170901776857</v>
      </c>
      <c r="S20" s="144">
        <f t="shared" si="8"/>
        <v>32.934341803553714</v>
      </c>
      <c r="T20" s="141">
        <f t="shared" si="0"/>
        <v>34.25171547569586</v>
      </c>
      <c r="U20" s="142">
        <f t="shared" si="0"/>
        <v>685.03430951391704</v>
      </c>
      <c r="V20" s="142">
        <f t="shared" si="1"/>
        <v>4.2814644344619825</v>
      </c>
      <c r="W20" s="143">
        <f t="shared" si="1"/>
        <v>2.5688786606771896</v>
      </c>
      <c r="X20" s="143">
        <f t="shared" si="1"/>
        <v>51.377573213543791</v>
      </c>
      <c r="Y20" s="141">
        <f>T20*'C.Davis-Inputs'!$D$17</f>
        <v>13.700686190278345</v>
      </c>
      <c r="Z20" s="142">
        <f>U20*'C.Davis-Inputs'!$E$17</f>
        <v>274.01372380556683</v>
      </c>
      <c r="AA20" s="142">
        <f>V20*'C.Davis-Inputs'!$F$17</f>
        <v>1.7125857737847932</v>
      </c>
      <c r="AB20" s="143">
        <f>W20*'C.Davis-Inputs'!$G$17</f>
        <v>0</v>
      </c>
      <c r="AC20" s="144">
        <f>X20*'C.Davis-Inputs'!$H$17</f>
        <v>0</v>
      </c>
      <c r="AD20" s="141">
        <f>T20*(1-'C.Davis-Inputs'!$D$17)</f>
        <v>20.551029285417517</v>
      </c>
      <c r="AE20" s="142">
        <f>U20*(1-'C.Davis-Inputs'!$E$17)</f>
        <v>411.02058570835021</v>
      </c>
      <c r="AF20" s="142">
        <f>V20*(1-'C.Davis-Inputs'!$F$17)</f>
        <v>2.5688786606771896</v>
      </c>
      <c r="AG20" s="143">
        <f>W20*(1-'C.Davis-Inputs'!$G$17)</f>
        <v>2.5688786606771896</v>
      </c>
      <c r="AH20" s="144">
        <f>X20*(1-'C.Davis-Inputs'!$H$17)</f>
        <v>51.377573213543791</v>
      </c>
      <c r="AI20" s="187"/>
      <c r="AJ20" s="141">
        <f>SUM(AD20*'C.Davis-Inputs'!$D$15,Y20*'C.Davis-Inputs'!$D$15*'C.Davis-Inputs'!$D$19)</f>
        <v>358.04459910594073</v>
      </c>
      <c r="AK20" s="142">
        <f>SUM(AE20*'C.Davis-Inputs'!$E$15,Z20*'C.Davis-Inputs'!$E$15*'C.Davis-Inputs'!$E$19)</f>
        <v>13046.250079922713</v>
      </c>
      <c r="AL20" s="142">
        <f>SUM(AF20*'C.Davis-Inputs'!$F$15,AA20*'C.Davis-Inputs'!$F$15*'C.Davis-Inputs'!$F$19)</f>
        <v>10.326892215922303</v>
      </c>
      <c r="AM20" s="143">
        <f>SUM(AG20*'C.Davis-Inputs'!$G$15,AB20*'C.Davis-Inputs'!$G$15*'C.Davis-Inputs'!$G$19)</f>
        <v>10.275514642708758</v>
      </c>
      <c r="AN20" s="144">
        <f>SUM(AH20*'C.Davis-Inputs'!$H$15,AC20*'C.Davis-Inputs'!$H$15*'C.Davis-Inputs'!$H$19)</f>
        <v>488.08694552866604</v>
      </c>
      <c r="AO20" s="141">
        <f>IF($D20&lt;'C.Davis-Inputs'!$D$8,AJ20,AJ20*(1-'C.Davis-Inputs'!$D$16))</f>
        <v>358.04459910594073</v>
      </c>
      <c r="AP20" s="142">
        <f>IF($D20&lt;'C.Davis-Inputs'!$D$8,AK20,AK20*(1-'C.Davis-Inputs'!$E$16))</f>
        <v>13046.250079922713</v>
      </c>
      <c r="AQ20" s="142">
        <f>IF($D20&lt;'C.Davis-Inputs'!$D$8,AL20,AL20*(1-'C.Davis-Inputs'!$F$16))</f>
        <v>10.326892215922303</v>
      </c>
      <c r="AR20" s="143">
        <f>IF($D20&lt;'C.Davis-Inputs'!$D$8,AM20,AM20*(1-'C.Davis-Inputs'!$G$16))</f>
        <v>10.275514642708758</v>
      </c>
      <c r="AS20" s="144">
        <f>IF($D20&lt;'C.Davis-Inputs'!$D$8,AN20,AN20*(1-'C.Davis-Inputs'!$H$16))</f>
        <v>488.08694552866604</v>
      </c>
      <c r="AT20" s="145">
        <f>AJ20*'C.Davis-Inputs'!$D$6*'C.Davis-Inputs'!$D$12</f>
        <v>562.05841167650567</v>
      </c>
      <c r="AU20" s="146">
        <f>AK20*'C.Davis-Inputs'!$D$6*'C.Davis-Inputs'!$E$12</f>
        <v>19608.513870123836</v>
      </c>
      <c r="AV20" s="146">
        <f>AL20*'C.Davis-Inputs'!$D$6*'C.Davis-Inputs'!$F$12</f>
        <v>16.556073600566634</v>
      </c>
      <c r="AW20" s="147">
        <f>AM20*'C.Davis-Inputs'!$D$6*'C.Davis-Inputs'!$G$12</f>
        <v>16.473705075190679</v>
      </c>
      <c r="AX20" s="148">
        <f>AN20*'C.Davis-Inputs'!$D$6*'C.Davis-Inputs'!$H$12</f>
        <v>766.19888709089992</v>
      </c>
      <c r="AY20" s="145">
        <f>AJ20*'C.Davis-Inputs'!$D$7*'C.Davis-Inputs'!$D$13</f>
        <v>21.482675946356444</v>
      </c>
      <c r="AZ20" s="146">
        <f>AK20*'C.Davis-Inputs'!$D$7*'C.Davis-Inputs'!$E$13</f>
        <v>1304.6250079922713</v>
      </c>
      <c r="BA20" s="146">
        <f>AL20*'C.Davis-Inputs'!$D$7*'C.Davis-Inputs'!$F$13</f>
        <v>0.41307568863689215</v>
      </c>
      <c r="BB20" s="147">
        <f>AM20*'C.Davis-Inputs'!$D$7*'C.Davis-Inputs'!$G$13</f>
        <v>0.41102058570835037</v>
      </c>
      <c r="BC20" s="148">
        <f>AN20*'C.Davis-Inputs'!$D$7*'C.Davis-Inputs'!$H$13</f>
        <v>29.285216731719959</v>
      </c>
      <c r="BD20" s="149">
        <f>AO20*'C.Davis-Inputs'!$D$6*'C.Davis-Inputs'!$D$12</f>
        <v>562.05841167650567</v>
      </c>
      <c r="BE20" s="150">
        <f>AP20*'C.Davis-Inputs'!$D$6*'C.Davis-Inputs'!$E$12</f>
        <v>19608.513870123836</v>
      </c>
      <c r="BF20" s="150">
        <f>AQ20*'C.Davis-Inputs'!$D$6*'C.Davis-Inputs'!$F$12</f>
        <v>16.556073600566634</v>
      </c>
      <c r="BG20" s="151">
        <f>AR20*'C.Davis-Inputs'!$D$6*'C.Davis-Inputs'!$G$12</f>
        <v>16.473705075190679</v>
      </c>
      <c r="BH20" s="152">
        <f>AS20*'C.Davis-Inputs'!$D$6*'C.Davis-Inputs'!$H$12</f>
        <v>766.19888709089992</v>
      </c>
      <c r="BI20" s="149">
        <f>AO20*'C.Davis-Inputs'!$D$7*'C.Davis-Inputs'!$D$13</f>
        <v>21.482675946356444</v>
      </c>
      <c r="BJ20" s="150">
        <f>AP20*'C.Davis-Inputs'!$D$7*'C.Davis-Inputs'!$E$13</f>
        <v>1304.6250079922713</v>
      </c>
      <c r="BK20" s="150">
        <f>AQ20*'C.Davis-Inputs'!$D$7*'C.Davis-Inputs'!$F$13</f>
        <v>0.41307568863689215</v>
      </c>
      <c r="BL20" s="151">
        <f>AR20*'C.Davis-Inputs'!$D$7*'C.Davis-Inputs'!$G$13</f>
        <v>0.41102058570835037</v>
      </c>
      <c r="BM20" s="152">
        <f>AS20*'C.Davis-Inputs'!$D$7*'C.Davis-Inputs'!$H$13</f>
        <v>29.285216731719959</v>
      </c>
      <c r="BN20" s="153">
        <f t="shared" si="2"/>
        <v>0</v>
      </c>
      <c r="BO20" s="154">
        <f t="shared" si="2"/>
        <v>0</v>
      </c>
      <c r="BP20" s="154">
        <f t="shared" si="2"/>
        <v>0</v>
      </c>
      <c r="BQ20" s="155">
        <f t="shared" si="2"/>
        <v>0</v>
      </c>
      <c r="BR20" s="156">
        <f t="shared" si="2"/>
        <v>0</v>
      </c>
      <c r="BS20" s="153">
        <f t="shared" si="2"/>
        <v>0</v>
      </c>
      <c r="BT20" s="154">
        <f t="shared" si="2"/>
        <v>0</v>
      </c>
      <c r="BU20" s="154">
        <f t="shared" si="2"/>
        <v>0</v>
      </c>
      <c r="BV20" s="155">
        <f t="shared" si="2"/>
        <v>0</v>
      </c>
      <c r="BW20" s="155">
        <f t="shared" si="2"/>
        <v>0</v>
      </c>
      <c r="BX20" s="343"/>
      <c r="BY20" s="344"/>
      <c r="BZ20" s="105"/>
      <c r="CA20" s="141">
        <f>Y20*'C.Davis-Inputs'!$D$15*'C.Davis-Inputs'!$D$18</f>
        <v>1117.9759931267129</v>
      </c>
      <c r="CB20" s="142">
        <f>Z20*'C.Davis-Inputs'!$E$15*'C.Davis-Inputs'!$E$18</f>
        <v>40736.250249554592</v>
      </c>
      <c r="CC20" s="142">
        <f>AA20*'C.Davis-Inputs'!$F$15*'C.Davis-Inputs'!$F$18</f>
        <v>2.0551029285417517</v>
      </c>
      <c r="CD20" s="143">
        <f>AB20*'C.Davis-Inputs'!$G$15*'C.Davis-Inputs'!$G$18</f>
        <v>0</v>
      </c>
      <c r="CE20" s="144">
        <f>AC20*'C.Davis-Inputs'!$H$15*'C.Davis-Inputs'!$H$18</f>
        <v>0</v>
      </c>
      <c r="CF20" s="141">
        <f>IF($D20&lt;'C.Davis-Inputs'!$D$8,CA20,CA20*(1-'C.Davis-Inputs'!$D$16))</f>
        <v>1117.9759931267129</v>
      </c>
      <c r="CG20" s="142">
        <f>IF($D20&lt;'C.Davis-Inputs'!$D$8,CB20,CB20*(1-'C.Davis-Inputs'!$E$16))</f>
        <v>40736.250249554592</v>
      </c>
      <c r="CH20" s="142">
        <f>IF($D20&lt;'C.Davis-Inputs'!$D$8,CC20,CC20*(1-'C.Davis-Inputs'!$F$16))</f>
        <v>2.0551029285417517</v>
      </c>
      <c r="CI20" s="143">
        <f>IF($D20&lt;'C.Davis-Inputs'!$D$8,CD20,CD20*(1-'C.Davis-Inputs'!$G$16))</f>
        <v>0</v>
      </c>
      <c r="CJ20" s="144">
        <f>IF($D20&lt;'C.Davis-Inputs'!$D$8,CE20,CE20*(1-'C.Davis-Inputs'!$H$16))</f>
        <v>0</v>
      </c>
      <c r="CK20" s="145">
        <f>CA20*'C.Davis-Inputs'!$D$6*'C.Davis-Inputs'!$D$12</f>
        <v>1754.9987140103137</v>
      </c>
      <c r="CL20" s="146">
        <f>CB20*'C.Davis-Inputs'!$D$6*'C.Davis-Inputs'!$E$12</f>
        <v>61226.584125080546</v>
      </c>
      <c r="CM20" s="146">
        <f>CC20*'C.Davis-Inputs'!$D$6*'C.Davis-Inputs'!$F$12</f>
        <v>3.2947410150381362</v>
      </c>
      <c r="CN20" s="147">
        <f>CD20*'C.Davis-Inputs'!$D$6*'C.Davis-Inputs'!$G$12</f>
        <v>0</v>
      </c>
      <c r="CO20" s="148">
        <f>CE20*'C.Davis-Inputs'!$D$6*'C.Davis-Inputs'!$H$12</f>
        <v>0</v>
      </c>
      <c r="CP20" s="145">
        <f>CA20*'C.Davis-Inputs'!$D$7*'C.Davis-Inputs'!$D$13</f>
        <v>67.078559587602768</v>
      </c>
      <c r="CQ20" s="146">
        <f>CB20*'C.Davis-Inputs'!$D$7*'C.Davis-Inputs'!$E$13</f>
        <v>4073.6250249554596</v>
      </c>
      <c r="CR20" s="146">
        <f>CC20*'C.Davis-Inputs'!$D$7*'C.Davis-Inputs'!$F$13</f>
        <v>8.2204117141670072E-2</v>
      </c>
      <c r="CS20" s="147">
        <f>CD20*'C.Davis-Inputs'!$D$7*'C.Davis-Inputs'!$G$13</f>
        <v>0</v>
      </c>
      <c r="CT20" s="148">
        <f>CE20*'C.Davis-Inputs'!$D$7*'C.Davis-Inputs'!$H$13</f>
        <v>0</v>
      </c>
      <c r="CU20" s="149">
        <f>CF20*'C.Davis-Inputs'!$D$6*'C.Davis-Inputs'!$D$12</f>
        <v>1754.9987140103137</v>
      </c>
      <c r="CV20" s="150">
        <f>CG20*'C.Davis-Inputs'!$D$6*'C.Davis-Inputs'!$E$12</f>
        <v>61226.584125080546</v>
      </c>
      <c r="CW20" s="150">
        <f>CH20*'C.Davis-Inputs'!$D$6*'C.Davis-Inputs'!$F$12</f>
        <v>3.2947410150381362</v>
      </c>
      <c r="CX20" s="151">
        <f>CI20*'C.Davis-Inputs'!$D$6*'C.Davis-Inputs'!$G$12</f>
        <v>0</v>
      </c>
      <c r="CY20" s="152">
        <f>CJ20*'C.Davis-Inputs'!$D$6*'C.Davis-Inputs'!$H$12</f>
        <v>0</v>
      </c>
      <c r="CZ20" s="149">
        <f>CF20*'C.Davis-Inputs'!$D$7*'C.Davis-Inputs'!$D$13</f>
        <v>67.078559587602768</v>
      </c>
      <c r="DA20" s="150">
        <f>CG20*'C.Davis-Inputs'!$D$7*'C.Davis-Inputs'!$E$13</f>
        <v>4073.6250249554596</v>
      </c>
      <c r="DB20" s="150">
        <f>CH20*'C.Davis-Inputs'!$D$7*'C.Davis-Inputs'!$F$13</f>
        <v>8.2204117141670072E-2</v>
      </c>
      <c r="DC20" s="151">
        <f>CI20*'C.Davis-Inputs'!$D$7*'C.Davis-Inputs'!$G$13</f>
        <v>0</v>
      </c>
      <c r="DD20" s="152">
        <f>CJ20*'C.Davis-Inputs'!$D$7*'C.Davis-Inputs'!$H$13</f>
        <v>0</v>
      </c>
      <c r="DE20" s="153">
        <f t="shared" si="3"/>
        <v>0</v>
      </c>
      <c r="DF20" s="154">
        <f t="shared" si="3"/>
        <v>0</v>
      </c>
      <c r="DG20" s="154">
        <f t="shared" si="4"/>
        <v>0</v>
      </c>
      <c r="DH20" s="155">
        <f t="shared" si="4"/>
        <v>0</v>
      </c>
      <c r="DI20" s="156">
        <f t="shared" si="4"/>
        <v>0</v>
      </c>
      <c r="DJ20" s="153">
        <f t="shared" si="4"/>
        <v>0</v>
      </c>
      <c r="DK20" s="154">
        <f t="shared" si="4"/>
        <v>0</v>
      </c>
      <c r="DL20" s="154">
        <f t="shared" si="4"/>
        <v>0</v>
      </c>
      <c r="DM20" s="155">
        <f t="shared" si="4"/>
        <v>0</v>
      </c>
      <c r="DN20" s="155">
        <f t="shared" si="4"/>
        <v>0</v>
      </c>
      <c r="DO20" s="343"/>
      <c r="DP20" s="344"/>
      <c r="DQ20" s="105"/>
      <c r="DR20" s="141">
        <f>SUM(AD20*'C.Davis-Inputs'!$D$32*365)</f>
        <v>8282.4929484667064</v>
      </c>
      <c r="DS20" s="142">
        <f>SUM(AE20*'C.Davis-Inputs'!$E$32*365)</f>
        <v>165649.85896933408</v>
      </c>
      <c r="DT20" s="142">
        <f>SUM(AF20*'C.Davis-Inputs'!$F$32*365)</f>
        <v>1223.5500946598545</v>
      </c>
      <c r="DU20" s="143">
        <f>SUM(AG20*'C.Davis-Inputs'!$G$32*365)</f>
        <v>0</v>
      </c>
      <c r="DV20" s="144">
        <f>SUM(AH20*'C.Davis-Inputs'!$H$32*365)</f>
        <v>0</v>
      </c>
      <c r="DW20" s="141">
        <f>SUM(AD20*'C.Davis-Inputs'!$D$33*365)</f>
        <v>7529.5390440606425</v>
      </c>
      <c r="DX20" s="142">
        <f>SUM(AE20*'C.Davis-Inputs'!$E$33*365)</f>
        <v>150590.78088121279</v>
      </c>
      <c r="DY20" s="142">
        <f>SUM(AF20*'C.Davis-Inputs'!$F$33*365)</f>
        <v>1112.318267872595</v>
      </c>
      <c r="DZ20" s="143">
        <f>SUM(AG20*'C.Davis-Inputs'!$G$33*365)</f>
        <v>0</v>
      </c>
      <c r="EA20" s="144">
        <f>SUM(AH20*'C.Davis-Inputs'!$H$33*365)</f>
        <v>0</v>
      </c>
      <c r="EB20" s="145">
        <f>DR20*'C.Davis-Inputs'!$D$6*'C.Davis-Inputs'!$D$12</f>
        <v>13001.857430503034</v>
      </c>
      <c r="EC20" s="146">
        <f>DS20*'C.Davis-Inputs'!$D$6*'C.Davis-Inputs'!$E$12</f>
        <v>248971.73803090912</v>
      </c>
      <c r="ED20" s="146">
        <f>DT20*'C.Davis-Inputs'!$D$6*'C.Davis-Inputs'!$F$12</f>
        <v>1961.5955117586786</v>
      </c>
      <c r="EE20" s="147">
        <f>DU20*'C.Davis-Inputs'!$D$6*'C.Davis-Inputs'!$G$12</f>
        <v>0</v>
      </c>
      <c r="EF20" s="148">
        <f>DV20*'C.Davis-Inputs'!$D$6*'C.Davis-Inputs'!$H$12</f>
        <v>0</v>
      </c>
      <c r="EG20" s="145">
        <f>DR20*'C.Davis-Inputs'!$D$7*'C.Davis-Inputs'!$D$13</f>
        <v>496.94957690800237</v>
      </c>
      <c r="EH20" s="146">
        <f>DS20*'C.Davis-Inputs'!$D$7*'C.Davis-Inputs'!$E$13</f>
        <v>16564.985896933409</v>
      </c>
      <c r="EI20" s="146">
        <f>DT20*'C.Davis-Inputs'!$D$7*'C.Davis-Inputs'!$F$13</f>
        <v>48.942003786394181</v>
      </c>
      <c r="EJ20" s="147">
        <f>DU20*'C.Davis-Inputs'!$D$7*'C.Davis-Inputs'!$G$13</f>
        <v>0</v>
      </c>
      <c r="EK20" s="148">
        <f>DV20*'C.Davis-Inputs'!$D$7*'C.Davis-Inputs'!$H$13</f>
        <v>0</v>
      </c>
      <c r="EL20" s="149">
        <f>IF($D20&lt;'C.Davis-Inputs'!$D$8,EB20,DW20*'C.Davis-Inputs'!$D$6*'C.Davis-Inputs'!$D$12)</f>
        <v>13001.857430503034</v>
      </c>
      <c r="EM20" s="150">
        <f>IF($D20&lt;'C.Davis-Inputs'!$D$8,EC20,DX20*'C.Davis-Inputs'!$D$6*'C.Davis-Inputs'!$E$12)</f>
        <v>248971.73803090912</v>
      </c>
      <c r="EN20" s="150">
        <f>IF($D20&lt;'C.Davis-Inputs'!$D$8,ED20,DY20*'C.Davis-Inputs'!$D$6*'C.Davis-Inputs'!$F$12)</f>
        <v>1961.5955117586786</v>
      </c>
      <c r="EO20" s="151">
        <f>IF($D20&lt;'C.Davis-Inputs'!$D$8,EE20,DZ20*'C.Davis-Inputs'!$D$6*'C.Davis-Inputs'!$G$12)</f>
        <v>0</v>
      </c>
      <c r="EP20" s="152">
        <f>IF($D20&lt;'C.Davis-Inputs'!$D$8,EF20,EA20*'C.Davis-Inputs'!$D$6*'C.Davis-Inputs'!$H$12)</f>
        <v>0</v>
      </c>
      <c r="EQ20" s="149">
        <f>IF($D20&lt;'C.Davis-Inputs'!$D$8,EG20,'C.Davis-Inputs'!$D$13*DW20)</f>
        <v>496.94957690800237</v>
      </c>
      <c r="ER20" s="150">
        <f>IF($D20&lt;'C.Davis-Inputs'!$D$8,EH20,'C.Davis-Inputs'!$E$13*DX20)</f>
        <v>16564.985896933409</v>
      </c>
      <c r="ES20" s="150">
        <f>IF($D20&lt;'C.Davis-Inputs'!$D$8,EI20,'C.Davis-Inputs'!$F$13*DY20)</f>
        <v>48.942003786394181</v>
      </c>
      <c r="ET20" s="151">
        <f>IF($D20&lt;'C.Davis-Inputs'!$D$8,EJ20,'C.Davis-Inputs'!$G$13*EJ20)</f>
        <v>0</v>
      </c>
      <c r="EU20" s="152">
        <f>IF($D20&lt;'C.Davis-Inputs'!$D$8,EK20,'C.Davis-Inputs'!$H$13*EK20)</f>
        <v>0</v>
      </c>
      <c r="EV20" s="153">
        <f t="shared" si="9"/>
        <v>0</v>
      </c>
      <c r="EW20" s="154">
        <f t="shared" si="5"/>
        <v>0</v>
      </c>
      <c r="EX20" s="154">
        <f t="shared" si="5"/>
        <v>0</v>
      </c>
      <c r="EY20" s="155">
        <f t="shared" si="5"/>
        <v>0</v>
      </c>
      <c r="EZ20" s="156">
        <f t="shared" si="5"/>
        <v>0</v>
      </c>
      <c r="FA20" s="153">
        <f t="shared" si="5"/>
        <v>0</v>
      </c>
      <c r="FB20" s="154">
        <f t="shared" si="5"/>
        <v>0</v>
      </c>
      <c r="FC20" s="154">
        <f t="shared" si="5"/>
        <v>0</v>
      </c>
      <c r="FD20" s="155">
        <f t="shared" si="5"/>
        <v>0</v>
      </c>
      <c r="FE20" s="156">
        <f t="shared" si="5"/>
        <v>0</v>
      </c>
      <c r="FF20" s="178"/>
      <c r="FG20" s="178"/>
      <c r="FH20" s="105"/>
      <c r="FI20" s="142">
        <f>'C.Davis-Inputs'!$E$15</f>
        <v>29.15</v>
      </c>
      <c r="FJ20" s="142">
        <f>IF($D20&lt;'C.Davis-Inputs'!$D$8,FI20,0)</f>
        <v>29.15</v>
      </c>
      <c r="FK20" s="154">
        <f t="shared" si="10"/>
        <v>0</v>
      </c>
      <c r="FL20" s="338">
        <f>SUM(FK20*'C.Davis-Inputs'!$D$60,FK20*'C.Davis-Inputs'!$D$58*'C.Davis-Inputs'!$D$59)</f>
        <v>0</v>
      </c>
      <c r="FM20" s="338">
        <f>(FK20*'C.Davis-Inputs'!$D$61)</f>
        <v>0</v>
      </c>
      <c r="FN20" s="338">
        <f>(FK20*'C.Davis-Inputs'!$D$62)</f>
        <v>0</v>
      </c>
      <c r="FO20" s="105"/>
      <c r="FP20" s="142">
        <f>'C.Davis-Inputs'!$E$32*365</f>
        <v>403.02083333333337</v>
      </c>
      <c r="FQ20" s="142">
        <f>IF($D20&lt;'C.Davis-Inputs'!$D$8,FP20,'C.Davis-Inputs'!$E$33*365)</f>
        <v>403.02083333333337</v>
      </c>
      <c r="FR20" s="154">
        <f t="shared" si="11"/>
        <v>0</v>
      </c>
      <c r="FS20" s="338">
        <f>SUM(FR20*'C.Davis-Inputs'!$D$63,FR20*'C.Davis-Inputs'!$D$58*'C.Davis-Inputs'!$D$59)</f>
        <v>0</v>
      </c>
      <c r="FT20" s="338">
        <f>(FR20*'C.Davis-Inputs'!$D$64)</f>
        <v>0</v>
      </c>
      <c r="FU20" s="338">
        <f>(FR20*'C.Davis-Inputs'!$D$65)</f>
        <v>0</v>
      </c>
      <c r="FV20" s="105"/>
      <c r="FW20" s="142">
        <f>'C.Davis-Inputs'!$E$44*365</f>
        <v>113.15</v>
      </c>
      <c r="FX20" s="142">
        <f>IF($D20&lt;'C.Davis-Inputs'!$D$8,FW20,'C.Davis-Inputs'!$D$45*365)</f>
        <v>113.15</v>
      </c>
      <c r="FY20" s="154">
        <f t="shared" si="12"/>
        <v>0</v>
      </c>
      <c r="FZ20" s="338">
        <f>SUM(FY20*'C.Davis-Inputs'!$D$67)</f>
        <v>0</v>
      </c>
      <c r="GA20" s="338">
        <f>(FY20*'C.Davis-Inputs'!$D$68)</f>
        <v>0</v>
      </c>
      <c r="GB20" s="338">
        <f>(FY20*'C.Davis-Inputs'!$D$69)</f>
        <v>0</v>
      </c>
      <c r="GC20" s="105"/>
      <c r="GD20" s="141">
        <f>IF($D20&lt;'C.Davis-Inputs'!$D$47,0,IF($D20='C.Davis-Inputs'!$D$47,'C.Davis-Inputs'!$D$53,IF(AND($D20&gt;'C.Davis-Inputs'!$D$47,$D20&lt;='C.Davis-Inputs'!$E$47),GD19*(1+'C.Davis-Inputs'!$E$49),IF($D20&gt;'C.Davis-Inputs'!$E$47,GD19*(1+'C.Davis-Inputs'!$F$49)))))</f>
        <v>0</v>
      </c>
      <c r="GE20" s="144">
        <f>IF($D20&lt;'C.Davis-Inputs'!$D$47,0,IF($D20='C.Davis-Inputs'!$D$47,'C.Davis-Inputs'!$D$54,IF(AND($D20&gt;'C.Davis-Inputs'!$D$47,$D20&lt;='C.Davis-Inputs'!$E$47),GE19*(1+'C.Davis-Inputs'!$E$49),IF($D20&gt;'C.Davis-Inputs'!$E$47,GE19*(1+'C.Davis-Inputs'!$F$49)))))</f>
        <v>0</v>
      </c>
      <c r="GF20" s="799">
        <f t="shared" si="13"/>
        <v>0</v>
      </c>
    </row>
    <row r="21" spans="1:188" ht="14.45" customHeight="1" x14ac:dyDescent="0.25">
      <c r="A21" s="105"/>
      <c r="B21" s="105"/>
      <c r="C21" s="159"/>
      <c r="D21" s="140">
        <f t="shared" si="6"/>
        <v>1997</v>
      </c>
      <c r="E21" s="141">
        <f>E20*(1+'C.Davis-Inputs'!$D$14)</f>
        <v>443.70140770010107</v>
      </c>
      <c r="F21" s="142">
        <f>F20*(1+'C.Davis-Inputs'!$E$14)</f>
        <v>8874.0281540020187</v>
      </c>
      <c r="G21" s="142">
        <f>G20*(1+'C.Davis-Inputs'!$F$14)</f>
        <v>55.462675962512634</v>
      </c>
      <c r="H21" s="143">
        <f>H20*(1+'C.Davis-Inputs'!$G$14)</f>
        <v>33.277605577507579</v>
      </c>
      <c r="I21" s="144">
        <f>I20*(1+'C.Davis-Inputs'!$H$14)</f>
        <v>665.55211155015161</v>
      </c>
      <c r="J21" s="141">
        <f t="shared" si="7"/>
        <v>39.933126693009093</v>
      </c>
      <c r="K21" s="142">
        <f t="shared" si="7"/>
        <v>798.66253386018161</v>
      </c>
      <c r="L21" s="142">
        <f t="shared" si="7"/>
        <v>4.9916408366261367</v>
      </c>
      <c r="M21" s="143">
        <f t="shared" si="7"/>
        <v>2.994984501975682</v>
      </c>
      <c r="N21" s="144">
        <f t="shared" si="7"/>
        <v>59.899690039513644</v>
      </c>
      <c r="O21" s="141">
        <f t="shared" si="8"/>
        <v>22.185070385005055</v>
      </c>
      <c r="P21" s="142">
        <f t="shared" si="8"/>
        <v>443.70140770010096</v>
      </c>
      <c r="Q21" s="142">
        <f t="shared" si="8"/>
        <v>2.7731337981256319</v>
      </c>
      <c r="R21" s="143">
        <f t="shared" si="8"/>
        <v>1.663880278875379</v>
      </c>
      <c r="S21" s="144">
        <f t="shared" si="8"/>
        <v>33.277605577507579</v>
      </c>
      <c r="T21" s="141">
        <f t="shared" si="0"/>
        <v>34.608709800607883</v>
      </c>
      <c r="U21" s="142">
        <f t="shared" si="0"/>
        <v>692.17419601215738</v>
      </c>
      <c r="V21" s="142">
        <f t="shared" si="1"/>
        <v>4.3260887250759854</v>
      </c>
      <c r="W21" s="143">
        <f t="shared" si="1"/>
        <v>2.595653235045591</v>
      </c>
      <c r="X21" s="143">
        <f t="shared" si="1"/>
        <v>51.913064700911818</v>
      </c>
      <c r="Y21" s="141">
        <f>T21*'C.Davis-Inputs'!$D$17</f>
        <v>13.843483920243154</v>
      </c>
      <c r="Z21" s="142">
        <f>U21*'C.Davis-Inputs'!$E$17</f>
        <v>276.86967840486295</v>
      </c>
      <c r="AA21" s="142">
        <f>V21*'C.Davis-Inputs'!$F$17</f>
        <v>1.7304354900303942</v>
      </c>
      <c r="AB21" s="143">
        <f>W21*'C.Davis-Inputs'!$G$17</f>
        <v>0</v>
      </c>
      <c r="AC21" s="144">
        <f>X21*'C.Davis-Inputs'!$H$17</f>
        <v>0</v>
      </c>
      <c r="AD21" s="141">
        <f>T21*(1-'C.Davis-Inputs'!$D$17)</f>
        <v>20.765225880364728</v>
      </c>
      <c r="AE21" s="142">
        <f>U21*(1-'C.Davis-Inputs'!$E$17)</f>
        <v>415.30451760729443</v>
      </c>
      <c r="AF21" s="142">
        <f>V21*(1-'C.Davis-Inputs'!$F$17)</f>
        <v>2.595653235045591</v>
      </c>
      <c r="AG21" s="143">
        <f>W21*(1-'C.Davis-Inputs'!$G$17)</f>
        <v>2.595653235045591</v>
      </c>
      <c r="AH21" s="144">
        <f>X21*(1-'C.Davis-Inputs'!$H$17)</f>
        <v>51.913064700911818</v>
      </c>
      <c r="AI21" s="187"/>
      <c r="AJ21" s="141">
        <f>SUM(AD21*'C.Davis-Inputs'!$D$15,Y21*'C.Davis-Inputs'!$D$15*'C.Davis-Inputs'!$D$19)</f>
        <v>361.77637978235435</v>
      </c>
      <c r="AK21" s="142">
        <f>SUM(AE21*'C.Davis-Inputs'!$E$15,Z21*'C.Davis-Inputs'!$E$15*'C.Davis-Inputs'!$E$19)</f>
        <v>13182.226838319533</v>
      </c>
      <c r="AL21" s="142">
        <f>SUM(AF21*'C.Davis-Inputs'!$F$15,AA21*'C.Davis-Inputs'!$F$15*'C.Davis-Inputs'!$F$19)</f>
        <v>10.434526004883276</v>
      </c>
      <c r="AM21" s="143">
        <f>SUM(AG21*'C.Davis-Inputs'!$G$15,AB21*'C.Davis-Inputs'!$G$15*'C.Davis-Inputs'!$G$19)</f>
        <v>10.382612940182364</v>
      </c>
      <c r="AN21" s="144">
        <f>SUM(AH21*'C.Davis-Inputs'!$H$15,AC21*'C.Davis-Inputs'!$H$15*'C.Davis-Inputs'!$H$19)</f>
        <v>493.17411465866229</v>
      </c>
      <c r="AO21" s="141">
        <f>IF($D21&lt;'C.Davis-Inputs'!$D$8,AJ21,AJ21*(1-'C.Davis-Inputs'!$D$16))</f>
        <v>361.77637978235435</v>
      </c>
      <c r="AP21" s="142">
        <f>IF($D21&lt;'C.Davis-Inputs'!$D$8,AK21,AK21*(1-'C.Davis-Inputs'!$E$16))</f>
        <v>13182.226838319533</v>
      </c>
      <c r="AQ21" s="142">
        <f>IF($D21&lt;'C.Davis-Inputs'!$D$8,AL21,AL21*(1-'C.Davis-Inputs'!$F$16))</f>
        <v>10.434526004883276</v>
      </c>
      <c r="AR21" s="143">
        <f>IF($D21&lt;'C.Davis-Inputs'!$D$8,AM21,AM21*(1-'C.Davis-Inputs'!$G$16))</f>
        <v>10.382612940182364</v>
      </c>
      <c r="AS21" s="144">
        <f>IF($D21&lt;'C.Davis-Inputs'!$D$8,AN21,AN21*(1-'C.Davis-Inputs'!$H$16))</f>
        <v>493.17411465866229</v>
      </c>
      <c r="AT21" s="145">
        <f>AJ21*'C.Davis-Inputs'!$D$6*'C.Davis-Inputs'!$D$12</f>
        <v>567.91656098233977</v>
      </c>
      <c r="AU21" s="146">
        <f>AK21*'C.Davis-Inputs'!$D$6*'C.Davis-Inputs'!$E$12</f>
        <v>19812.886937994259</v>
      </c>
      <c r="AV21" s="146">
        <f>AL21*'C.Davis-Inputs'!$D$6*'C.Davis-Inputs'!$F$12</f>
        <v>16.728632091028867</v>
      </c>
      <c r="AW21" s="147">
        <f>AM21*'C.Davis-Inputs'!$D$6*'C.Davis-Inputs'!$G$12</f>
        <v>16.645405065700363</v>
      </c>
      <c r="AX21" s="148">
        <f>AN21*'C.Davis-Inputs'!$D$6*'C.Davis-Inputs'!$H$12</f>
        <v>774.1847251911679</v>
      </c>
      <c r="AY21" s="145">
        <f>AJ21*'C.Davis-Inputs'!$D$7*'C.Davis-Inputs'!$D$13</f>
        <v>21.706582786941262</v>
      </c>
      <c r="AZ21" s="146">
        <f>AK21*'C.Davis-Inputs'!$D$7*'C.Davis-Inputs'!$E$13</f>
        <v>1318.2226838319534</v>
      </c>
      <c r="BA21" s="146">
        <f>AL21*'C.Davis-Inputs'!$D$7*'C.Davis-Inputs'!$F$13</f>
        <v>0.41738104019533107</v>
      </c>
      <c r="BB21" s="147">
        <f>AM21*'C.Davis-Inputs'!$D$7*'C.Davis-Inputs'!$G$13</f>
        <v>0.41530451760729459</v>
      </c>
      <c r="BC21" s="148">
        <f>AN21*'C.Davis-Inputs'!$D$7*'C.Davis-Inputs'!$H$13</f>
        <v>29.590446879519735</v>
      </c>
      <c r="BD21" s="149">
        <f>AO21*'C.Davis-Inputs'!$D$6*'C.Davis-Inputs'!$D$12</f>
        <v>567.91656098233977</v>
      </c>
      <c r="BE21" s="150">
        <f>AP21*'C.Davis-Inputs'!$D$6*'C.Davis-Inputs'!$E$12</f>
        <v>19812.886937994259</v>
      </c>
      <c r="BF21" s="150">
        <f>AQ21*'C.Davis-Inputs'!$D$6*'C.Davis-Inputs'!$F$12</f>
        <v>16.728632091028867</v>
      </c>
      <c r="BG21" s="151">
        <f>AR21*'C.Davis-Inputs'!$D$6*'C.Davis-Inputs'!$G$12</f>
        <v>16.645405065700363</v>
      </c>
      <c r="BH21" s="152">
        <f>AS21*'C.Davis-Inputs'!$D$6*'C.Davis-Inputs'!$H$12</f>
        <v>774.1847251911679</v>
      </c>
      <c r="BI21" s="149">
        <f>AO21*'C.Davis-Inputs'!$D$7*'C.Davis-Inputs'!$D$13</f>
        <v>21.706582786941262</v>
      </c>
      <c r="BJ21" s="150">
        <f>AP21*'C.Davis-Inputs'!$D$7*'C.Davis-Inputs'!$E$13</f>
        <v>1318.2226838319534</v>
      </c>
      <c r="BK21" s="150">
        <f>AQ21*'C.Davis-Inputs'!$D$7*'C.Davis-Inputs'!$F$13</f>
        <v>0.41738104019533107</v>
      </c>
      <c r="BL21" s="151">
        <f>AR21*'C.Davis-Inputs'!$D$7*'C.Davis-Inputs'!$G$13</f>
        <v>0.41530451760729459</v>
      </c>
      <c r="BM21" s="152">
        <f>AS21*'C.Davis-Inputs'!$D$7*'C.Davis-Inputs'!$H$13</f>
        <v>29.590446879519735</v>
      </c>
      <c r="BN21" s="153">
        <f t="shared" si="2"/>
        <v>0</v>
      </c>
      <c r="BO21" s="154">
        <f t="shared" si="2"/>
        <v>0</v>
      </c>
      <c r="BP21" s="154">
        <f t="shared" si="2"/>
        <v>0</v>
      </c>
      <c r="BQ21" s="155">
        <f t="shared" si="2"/>
        <v>0</v>
      </c>
      <c r="BR21" s="156">
        <f t="shared" si="2"/>
        <v>0</v>
      </c>
      <c r="BS21" s="153">
        <f t="shared" si="2"/>
        <v>0</v>
      </c>
      <c r="BT21" s="154">
        <f t="shared" si="2"/>
        <v>0</v>
      </c>
      <c r="BU21" s="154">
        <f t="shared" si="2"/>
        <v>0</v>
      </c>
      <c r="BV21" s="155">
        <f t="shared" si="2"/>
        <v>0</v>
      </c>
      <c r="BW21" s="155">
        <f t="shared" si="2"/>
        <v>0</v>
      </c>
      <c r="BX21" s="343"/>
      <c r="BY21" s="344"/>
      <c r="BZ21" s="105"/>
      <c r="CA21" s="141">
        <f>Y21*'C.Davis-Inputs'!$D$15*'C.Davis-Inputs'!$D$18</f>
        <v>1129.6282878918412</v>
      </c>
      <c r="CB21" s="142">
        <f>Z21*'C.Davis-Inputs'!$E$15*'C.Davis-Inputs'!$E$18</f>
        <v>41160.830740058947</v>
      </c>
      <c r="CC21" s="142">
        <f>AA21*'C.Davis-Inputs'!$F$15*'C.Davis-Inputs'!$F$18</f>
        <v>2.076522588036473</v>
      </c>
      <c r="CD21" s="143">
        <f>AB21*'C.Davis-Inputs'!$G$15*'C.Davis-Inputs'!$G$18</f>
        <v>0</v>
      </c>
      <c r="CE21" s="144">
        <f>AC21*'C.Davis-Inputs'!$H$15*'C.Davis-Inputs'!$H$18</f>
        <v>0</v>
      </c>
      <c r="CF21" s="141">
        <f>IF($D21&lt;'C.Davis-Inputs'!$D$8,CA21,CA21*(1-'C.Davis-Inputs'!$D$16))</f>
        <v>1129.6282878918412</v>
      </c>
      <c r="CG21" s="142">
        <f>IF($D21&lt;'C.Davis-Inputs'!$D$8,CB21,CB21*(1-'C.Davis-Inputs'!$E$16))</f>
        <v>41160.830740058947</v>
      </c>
      <c r="CH21" s="142">
        <f>IF($D21&lt;'C.Davis-Inputs'!$D$8,CC21,CC21*(1-'C.Davis-Inputs'!$F$16))</f>
        <v>2.076522588036473</v>
      </c>
      <c r="CI21" s="143">
        <f>IF($D21&lt;'C.Davis-Inputs'!$D$8,CD21,CD21*(1-'C.Davis-Inputs'!$G$16))</f>
        <v>0</v>
      </c>
      <c r="CJ21" s="144">
        <f>IF($D21&lt;'C.Davis-Inputs'!$D$8,CE21,CE21*(1-'C.Davis-Inputs'!$H$16))</f>
        <v>0</v>
      </c>
      <c r="CK21" s="145">
        <f>CA21*'C.Davis-Inputs'!$D$6*'C.Davis-Inputs'!$D$12</f>
        <v>1773.2904863326121</v>
      </c>
      <c r="CL21" s="146">
        <f>CB21*'C.Davis-Inputs'!$D$6*'C.Davis-Inputs'!$E$12</f>
        <v>61864.728602308598</v>
      </c>
      <c r="CM21" s="146">
        <f>CC21*'C.Davis-Inputs'!$D$6*'C.Davis-Inputs'!$F$12</f>
        <v>3.3290810131400734</v>
      </c>
      <c r="CN21" s="147">
        <f>CD21*'C.Davis-Inputs'!$D$6*'C.Davis-Inputs'!$G$12</f>
        <v>0</v>
      </c>
      <c r="CO21" s="148">
        <f>CE21*'C.Davis-Inputs'!$D$6*'C.Davis-Inputs'!$H$12</f>
        <v>0</v>
      </c>
      <c r="CP21" s="145">
        <f>CA21*'C.Davis-Inputs'!$D$7*'C.Davis-Inputs'!$D$13</f>
        <v>67.777697273510469</v>
      </c>
      <c r="CQ21" s="146">
        <f>CB21*'C.Davis-Inputs'!$D$7*'C.Davis-Inputs'!$E$13</f>
        <v>4116.0830740058946</v>
      </c>
      <c r="CR21" s="146">
        <f>CC21*'C.Davis-Inputs'!$D$7*'C.Davis-Inputs'!$F$13</f>
        <v>8.3060903521458923E-2</v>
      </c>
      <c r="CS21" s="147">
        <f>CD21*'C.Davis-Inputs'!$D$7*'C.Davis-Inputs'!$G$13</f>
        <v>0</v>
      </c>
      <c r="CT21" s="148">
        <f>CE21*'C.Davis-Inputs'!$D$7*'C.Davis-Inputs'!$H$13</f>
        <v>0</v>
      </c>
      <c r="CU21" s="149">
        <f>CF21*'C.Davis-Inputs'!$D$6*'C.Davis-Inputs'!$D$12</f>
        <v>1773.2904863326121</v>
      </c>
      <c r="CV21" s="150">
        <f>CG21*'C.Davis-Inputs'!$D$6*'C.Davis-Inputs'!$E$12</f>
        <v>61864.728602308598</v>
      </c>
      <c r="CW21" s="150">
        <f>CH21*'C.Davis-Inputs'!$D$6*'C.Davis-Inputs'!$F$12</f>
        <v>3.3290810131400734</v>
      </c>
      <c r="CX21" s="151">
        <f>CI21*'C.Davis-Inputs'!$D$6*'C.Davis-Inputs'!$G$12</f>
        <v>0</v>
      </c>
      <c r="CY21" s="152">
        <f>CJ21*'C.Davis-Inputs'!$D$6*'C.Davis-Inputs'!$H$12</f>
        <v>0</v>
      </c>
      <c r="CZ21" s="149">
        <f>CF21*'C.Davis-Inputs'!$D$7*'C.Davis-Inputs'!$D$13</f>
        <v>67.777697273510469</v>
      </c>
      <c r="DA21" s="150">
        <f>CG21*'C.Davis-Inputs'!$D$7*'C.Davis-Inputs'!$E$13</f>
        <v>4116.0830740058946</v>
      </c>
      <c r="DB21" s="150">
        <f>CH21*'C.Davis-Inputs'!$D$7*'C.Davis-Inputs'!$F$13</f>
        <v>8.3060903521458923E-2</v>
      </c>
      <c r="DC21" s="151">
        <f>CI21*'C.Davis-Inputs'!$D$7*'C.Davis-Inputs'!$G$13</f>
        <v>0</v>
      </c>
      <c r="DD21" s="152">
        <f>CJ21*'C.Davis-Inputs'!$D$7*'C.Davis-Inputs'!$H$13</f>
        <v>0</v>
      </c>
      <c r="DE21" s="153">
        <f t="shared" si="3"/>
        <v>0</v>
      </c>
      <c r="DF21" s="154">
        <f t="shared" si="3"/>
        <v>0</v>
      </c>
      <c r="DG21" s="154">
        <f t="shared" si="4"/>
        <v>0</v>
      </c>
      <c r="DH21" s="155">
        <f t="shared" si="4"/>
        <v>0</v>
      </c>
      <c r="DI21" s="156">
        <f t="shared" si="4"/>
        <v>0</v>
      </c>
      <c r="DJ21" s="153">
        <f t="shared" si="4"/>
        <v>0</v>
      </c>
      <c r="DK21" s="154">
        <f t="shared" si="4"/>
        <v>0</v>
      </c>
      <c r="DL21" s="154">
        <f t="shared" si="4"/>
        <v>0</v>
      </c>
      <c r="DM21" s="155">
        <f t="shared" si="4"/>
        <v>0</v>
      </c>
      <c r="DN21" s="155">
        <f t="shared" si="4"/>
        <v>0</v>
      </c>
      <c r="DO21" s="343"/>
      <c r="DP21" s="344"/>
      <c r="DQ21" s="105"/>
      <c r="DR21" s="141">
        <f>SUM(AD21*'C.Davis-Inputs'!$D$32*365)</f>
        <v>8368.8186386594934</v>
      </c>
      <c r="DS21" s="142">
        <f>SUM(AE21*'C.Davis-Inputs'!$E$32*365)</f>
        <v>167376.37277318983</v>
      </c>
      <c r="DT21" s="142">
        <f>SUM(AF21*'C.Davis-Inputs'!$F$32*365)</f>
        <v>1236.3027534383343</v>
      </c>
      <c r="DU21" s="143">
        <f>SUM(AG21*'C.Davis-Inputs'!$G$32*365)</f>
        <v>0</v>
      </c>
      <c r="DV21" s="144">
        <f>SUM(AH21*'C.Davis-Inputs'!$H$32*365)</f>
        <v>0</v>
      </c>
      <c r="DW21" s="141">
        <f>SUM(AD21*'C.Davis-Inputs'!$D$33*365)</f>
        <v>7608.0169442359038</v>
      </c>
      <c r="DX21" s="142">
        <f>SUM(AE21*'C.Davis-Inputs'!$E$33*365)</f>
        <v>152160.33888471802</v>
      </c>
      <c r="DY21" s="142">
        <f>SUM(AF21*'C.Davis-Inputs'!$F$33*365)</f>
        <v>1123.9115940348495</v>
      </c>
      <c r="DZ21" s="143">
        <f>SUM(AG21*'C.Davis-Inputs'!$G$33*365)</f>
        <v>0</v>
      </c>
      <c r="EA21" s="144">
        <f>SUM(AH21*'C.Davis-Inputs'!$H$33*365)</f>
        <v>0</v>
      </c>
      <c r="EB21" s="145">
        <f>DR21*'C.Davis-Inputs'!$D$6*'C.Davis-Inputs'!$D$12</f>
        <v>13137.371498967672</v>
      </c>
      <c r="EC21" s="146">
        <f>DS21*'C.Davis-Inputs'!$D$6*'C.Davis-Inputs'!$E$12</f>
        <v>251566.6882781043</v>
      </c>
      <c r="ED21" s="146">
        <f>DT21*'C.Davis-Inputs'!$D$6*'C.Davis-Inputs'!$F$12</f>
        <v>1982.0405743123376</v>
      </c>
      <c r="EE21" s="147">
        <f>DU21*'C.Davis-Inputs'!$D$6*'C.Davis-Inputs'!$G$12</f>
        <v>0</v>
      </c>
      <c r="EF21" s="148">
        <f>DV21*'C.Davis-Inputs'!$D$6*'C.Davis-Inputs'!$H$12</f>
        <v>0</v>
      </c>
      <c r="EG21" s="145">
        <f>DR21*'C.Davis-Inputs'!$D$7*'C.Davis-Inputs'!$D$13</f>
        <v>502.12911831956961</v>
      </c>
      <c r="EH21" s="146">
        <f>DS21*'C.Davis-Inputs'!$D$7*'C.Davis-Inputs'!$E$13</f>
        <v>16737.637277318983</v>
      </c>
      <c r="EI21" s="146">
        <f>DT21*'C.Davis-Inputs'!$D$7*'C.Davis-Inputs'!$F$13</f>
        <v>49.452110137533374</v>
      </c>
      <c r="EJ21" s="147">
        <f>DU21*'C.Davis-Inputs'!$D$7*'C.Davis-Inputs'!$G$13</f>
        <v>0</v>
      </c>
      <c r="EK21" s="148">
        <f>DV21*'C.Davis-Inputs'!$D$7*'C.Davis-Inputs'!$H$13</f>
        <v>0</v>
      </c>
      <c r="EL21" s="149">
        <f>IF($D21&lt;'C.Davis-Inputs'!$D$8,EB21,DW21*'C.Davis-Inputs'!$D$6*'C.Davis-Inputs'!$D$12)</f>
        <v>13137.371498967672</v>
      </c>
      <c r="EM21" s="150">
        <f>IF($D21&lt;'C.Davis-Inputs'!$D$8,EC21,DX21*'C.Davis-Inputs'!$D$6*'C.Davis-Inputs'!$E$12)</f>
        <v>251566.6882781043</v>
      </c>
      <c r="EN21" s="150">
        <f>IF($D21&lt;'C.Davis-Inputs'!$D$8,ED21,DY21*'C.Davis-Inputs'!$D$6*'C.Davis-Inputs'!$F$12)</f>
        <v>1982.0405743123376</v>
      </c>
      <c r="EO21" s="151">
        <f>IF($D21&lt;'C.Davis-Inputs'!$D$8,EE21,DZ21*'C.Davis-Inputs'!$D$6*'C.Davis-Inputs'!$G$12)</f>
        <v>0</v>
      </c>
      <c r="EP21" s="152">
        <f>IF($D21&lt;'C.Davis-Inputs'!$D$8,EF21,EA21*'C.Davis-Inputs'!$D$6*'C.Davis-Inputs'!$H$12)</f>
        <v>0</v>
      </c>
      <c r="EQ21" s="149">
        <f>IF($D21&lt;'C.Davis-Inputs'!$D$8,EG21,'C.Davis-Inputs'!$D$13*DW21)</f>
        <v>502.12911831956961</v>
      </c>
      <c r="ER21" s="150">
        <f>IF($D21&lt;'C.Davis-Inputs'!$D$8,EH21,'C.Davis-Inputs'!$E$13*DX21)</f>
        <v>16737.637277318983</v>
      </c>
      <c r="ES21" s="150">
        <f>IF($D21&lt;'C.Davis-Inputs'!$D$8,EI21,'C.Davis-Inputs'!$F$13*DY21)</f>
        <v>49.452110137533374</v>
      </c>
      <c r="ET21" s="151">
        <f>IF($D21&lt;'C.Davis-Inputs'!$D$8,EJ21,'C.Davis-Inputs'!$G$13*EJ21)</f>
        <v>0</v>
      </c>
      <c r="EU21" s="152">
        <f>IF($D21&lt;'C.Davis-Inputs'!$D$8,EK21,'C.Davis-Inputs'!$H$13*EK21)</f>
        <v>0</v>
      </c>
      <c r="EV21" s="153">
        <f t="shared" si="9"/>
        <v>0</v>
      </c>
      <c r="EW21" s="154">
        <f t="shared" si="5"/>
        <v>0</v>
      </c>
      <c r="EX21" s="154">
        <f t="shared" si="5"/>
        <v>0</v>
      </c>
      <c r="EY21" s="155">
        <f t="shared" si="5"/>
        <v>0</v>
      </c>
      <c r="EZ21" s="156">
        <f t="shared" si="5"/>
        <v>0</v>
      </c>
      <c r="FA21" s="153">
        <f t="shared" si="5"/>
        <v>0</v>
      </c>
      <c r="FB21" s="154">
        <f t="shared" si="5"/>
        <v>0</v>
      </c>
      <c r="FC21" s="154">
        <f t="shared" si="5"/>
        <v>0</v>
      </c>
      <c r="FD21" s="155">
        <f t="shared" si="5"/>
        <v>0</v>
      </c>
      <c r="FE21" s="156">
        <f t="shared" si="5"/>
        <v>0</v>
      </c>
      <c r="FF21" s="340"/>
      <c r="FG21" s="340"/>
      <c r="FH21" s="105"/>
      <c r="FI21" s="142">
        <f>'C.Davis-Inputs'!$E$15</f>
        <v>29.15</v>
      </c>
      <c r="FJ21" s="142">
        <f>IF($D21&lt;'C.Davis-Inputs'!$D$8,FI21,0)</f>
        <v>29.15</v>
      </c>
      <c r="FK21" s="154">
        <f t="shared" si="10"/>
        <v>0</v>
      </c>
      <c r="FL21" s="338">
        <f>SUM(FK21*'C.Davis-Inputs'!$D$60,FK21*'C.Davis-Inputs'!$D$58*'C.Davis-Inputs'!$D$59)</f>
        <v>0</v>
      </c>
      <c r="FM21" s="338">
        <f>(FK21*'C.Davis-Inputs'!$D$61)</f>
        <v>0</v>
      </c>
      <c r="FN21" s="338">
        <f>(FK21*'C.Davis-Inputs'!$D$62)</f>
        <v>0</v>
      </c>
      <c r="FO21" s="105"/>
      <c r="FP21" s="142">
        <f>'C.Davis-Inputs'!$E$32*365</f>
        <v>403.02083333333337</v>
      </c>
      <c r="FQ21" s="142">
        <f>IF($D21&lt;'C.Davis-Inputs'!$D$8,FP21,'C.Davis-Inputs'!$E$33*365)</f>
        <v>403.02083333333337</v>
      </c>
      <c r="FR21" s="154">
        <f t="shared" si="11"/>
        <v>0</v>
      </c>
      <c r="FS21" s="338">
        <f>SUM(FR21*'C.Davis-Inputs'!$D$63,FR21*'C.Davis-Inputs'!$D$58*'C.Davis-Inputs'!$D$59)</f>
        <v>0</v>
      </c>
      <c r="FT21" s="338">
        <f>(FR21*'C.Davis-Inputs'!$D$64)</f>
        <v>0</v>
      </c>
      <c r="FU21" s="338">
        <f>(FR21*'C.Davis-Inputs'!$D$65)</f>
        <v>0</v>
      </c>
      <c r="FV21" s="105"/>
      <c r="FW21" s="142">
        <f>'C.Davis-Inputs'!$E$44*365</f>
        <v>113.15</v>
      </c>
      <c r="FX21" s="142">
        <f>IF($D21&lt;'C.Davis-Inputs'!$D$8,FW21,'C.Davis-Inputs'!$D$45*365)</f>
        <v>113.15</v>
      </c>
      <c r="FY21" s="154">
        <f t="shared" si="12"/>
        <v>0</v>
      </c>
      <c r="FZ21" s="338">
        <f>SUM(FY21*'C.Davis-Inputs'!$D$67)</f>
        <v>0</v>
      </c>
      <c r="GA21" s="338">
        <f>(FY21*'C.Davis-Inputs'!$D$68)</f>
        <v>0</v>
      </c>
      <c r="GB21" s="338">
        <f>(FY21*'C.Davis-Inputs'!$D$69)</f>
        <v>0</v>
      </c>
      <c r="GC21" s="105"/>
      <c r="GD21" s="141">
        <f>IF($D21&lt;'C.Davis-Inputs'!$D$47,0,IF($D21='C.Davis-Inputs'!$D$47,'C.Davis-Inputs'!$D$53,IF(AND($D21&gt;'C.Davis-Inputs'!$D$47,$D21&lt;='C.Davis-Inputs'!$E$47),GD20*(1+'C.Davis-Inputs'!$E$49),IF($D21&gt;'C.Davis-Inputs'!$E$47,GD20*(1+'C.Davis-Inputs'!$F$49)))))</f>
        <v>0</v>
      </c>
      <c r="GE21" s="144">
        <f>IF($D21&lt;'C.Davis-Inputs'!$D$47,0,IF($D21='C.Davis-Inputs'!$D$47,'C.Davis-Inputs'!$D$54,IF(AND($D21&gt;'C.Davis-Inputs'!$D$47,$D21&lt;='C.Davis-Inputs'!$E$47),GE20*(1+'C.Davis-Inputs'!$E$49),IF($D21&gt;'C.Davis-Inputs'!$E$47,GE20*(1+'C.Davis-Inputs'!$F$49)))))</f>
        <v>0</v>
      </c>
      <c r="GF21" s="799">
        <f t="shared" si="13"/>
        <v>0</v>
      </c>
    </row>
    <row r="22" spans="1:188" x14ac:dyDescent="0.25">
      <c r="A22" s="105"/>
      <c r="B22" s="105"/>
      <c r="C22" s="159"/>
      <c r="D22" s="140">
        <f t="shared" si="6"/>
        <v>1998</v>
      </c>
      <c r="E22" s="141">
        <f>E21*(1+'C.Davis-Inputs'!$D$14)</f>
        <v>448.32596101968028</v>
      </c>
      <c r="F22" s="142">
        <f>F21*(1+'C.Davis-Inputs'!$E$14)</f>
        <v>8966.5192203936022</v>
      </c>
      <c r="G22" s="142">
        <f>G21*(1+'C.Davis-Inputs'!$F$14)</f>
        <v>56.040745127460035</v>
      </c>
      <c r="H22" s="143">
        <f>H21*(1+'C.Davis-Inputs'!$G$14)</f>
        <v>33.624447076476017</v>
      </c>
      <c r="I22" s="144">
        <f>I21*(1+'C.Davis-Inputs'!$H$14)</f>
        <v>672.48894152952039</v>
      </c>
      <c r="J22" s="141">
        <f t="shared" si="7"/>
        <v>40.349336491771226</v>
      </c>
      <c r="K22" s="142">
        <f t="shared" si="7"/>
        <v>806.98672983542417</v>
      </c>
      <c r="L22" s="142">
        <f t="shared" si="7"/>
        <v>5.0436670614714032</v>
      </c>
      <c r="M22" s="143">
        <f t="shared" si="7"/>
        <v>3.0262002368828416</v>
      </c>
      <c r="N22" s="144">
        <f t="shared" si="7"/>
        <v>60.524004737656831</v>
      </c>
      <c r="O22" s="141">
        <f t="shared" si="8"/>
        <v>22.416298050984015</v>
      </c>
      <c r="P22" s="142">
        <f t="shared" si="8"/>
        <v>448.32596101968011</v>
      </c>
      <c r="Q22" s="142">
        <f t="shared" si="8"/>
        <v>2.8020372563730018</v>
      </c>
      <c r="R22" s="143">
        <f t="shared" si="8"/>
        <v>1.6812223538238009</v>
      </c>
      <c r="S22" s="144">
        <f t="shared" si="8"/>
        <v>33.624447076476024</v>
      </c>
      <c r="T22" s="141">
        <f t="shared" si="0"/>
        <v>34.969424959535061</v>
      </c>
      <c r="U22" s="142">
        <f t="shared" si="0"/>
        <v>699.38849919070094</v>
      </c>
      <c r="V22" s="142">
        <f t="shared" si="1"/>
        <v>4.3711781199418827</v>
      </c>
      <c r="W22" s="143">
        <f t="shared" si="1"/>
        <v>2.6227068719651294</v>
      </c>
      <c r="X22" s="143">
        <f t="shared" si="1"/>
        <v>52.454137439302585</v>
      </c>
      <c r="Y22" s="141">
        <f>T22*'C.Davis-Inputs'!$D$17</f>
        <v>13.987769983814026</v>
      </c>
      <c r="Z22" s="142">
        <f>U22*'C.Davis-Inputs'!$E$17</f>
        <v>279.75539967628038</v>
      </c>
      <c r="AA22" s="142">
        <f>V22*'C.Davis-Inputs'!$F$17</f>
        <v>1.7484712479767532</v>
      </c>
      <c r="AB22" s="143">
        <f>W22*'C.Davis-Inputs'!$G$17</f>
        <v>0</v>
      </c>
      <c r="AC22" s="144">
        <f>X22*'C.Davis-Inputs'!$H$17</f>
        <v>0</v>
      </c>
      <c r="AD22" s="141">
        <f>T22*(1-'C.Davis-Inputs'!$D$17)</f>
        <v>20.981654975721035</v>
      </c>
      <c r="AE22" s="142">
        <f>U22*(1-'C.Davis-Inputs'!$E$17)</f>
        <v>419.63309951442056</v>
      </c>
      <c r="AF22" s="142">
        <f>V22*(1-'C.Davis-Inputs'!$F$17)</f>
        <v>2.6227068719651294</v>
      </c>
      <c r="AG22" s="143">
        <f>W22*(1-'C.Davis-Inputs'!$G$17)</f>
        <v>2.6227068719651294</v>
      </c>
      <c r="AH22" s="144">
        <f>X22*(1-'C.Davis-Inputs'!$H$17)</f>
        <v>52.454137439302585</v>
      </c>
      <c r="AI22" s="187"/>
      <c r="AJ22" s="141">
        <f>SUM(AD22*'C.Davis-Inputs'!$D$15,Y22*'C.Davis-Inputs'!$D$15*'C.Davis-Inputs'!$D$19)</f>
        <v>365.54705557700646</v>
      </c>
      <c r="AK22" s="142">
        <f>SUM(AE22*'C.Davis-Inputs'!$E$15,Z22*'C.Davis-Inputs'!$E$15*'C.Davis-Inputs'!$E$19)</f>
        <v>13319.620837587168</v>
      </c>
      <c r="AL22" s="142">
        <f>SUM(AF22*'C.Davis-Inputs'!$F$15,AA22*'C.Davis-Inputs'!$F$15*'C.Davis-Inputs'!$F$19)</f>
        <v>10.543281625299819</v>
      </c>
      <c r="AM22" s="143">
        <f>SUM(AG22*'C.Davis-Inputs'!$G$15,AB22*'C.Davis-Inputs'!$G$15*'C.Davis-Inputs'!$G$19)</f>
        <v>10.490827487860518</v>
      </c>
      <c r="AN22" s="144">
        <f>SUM(AH22*'C.Davis-Inputs'!$H$15,AC22*'C.Davis-Inputs'!$H$15*'C.Davis-Inputs'!$H$19)</f>
        <v>498.31430567337458</v>
      </c>
      <c r="AO22" s="141">
        <f>IF($D22&lt;'C.Davis-Inputs'!$D$8,AJ22,AJ22*(1-'C.Davis-Inputs'!$D$16))</f>
        <v>365.54705557700646</v>
      </c>
      <c r="AP22" s="142">
        <f>IF($D22&lt;'C.Davis-Inputs'!$D$8,AK22,AK22*(1-'C.Davis-Inputs'!$E$16))</f>
        <v>13319.620837587168</v>
      </c>
      <c r="AQ22" s="142">
        <f>IF($D22&lt;'C.Davis-Inputs'!$D$8,AL22,AL22*(1-'C.Davis-Inputs'!$F$16))</f>
        <v>10.543281625299819</v>
      </c>
      <c r="AR22" s="143">
        <f>IF($D22&lt;'C.Davis-Inputs'!$D$8,AM22,AM22*(1-'C.Davis-Inputs'!$G$16))</f>
        <v>10.490827487860518</v>
      </c>
      <c r="AS22" s="144">
        <f>IF($D22&lt;'C.Davis-Inputs'!$D$8,AN22,AN22*(1-'C.Davis-Inputs'!$H$16))</f>
        <v>498.31430567337458</v>
      </c>
      <c r="AT22" s="145">
        <f>AJ22*'C.Davis-Inputs'!$D$6*'C.Davis-Inputs'!$D$12</f>
        <v>573.83576784478464</v>
      </c>
      <c r="AU22" s="146">
        <f>AK22*'C.Davis-Inputs'!$D$6*'C.Davis-Inputs'!$E$12</f>
        <v>20019.390118893516</v>
      </c>
      <c r="AV22" s="146">
        <f>AL22*'C.Davis-Inputs'!$D$6*'C.Davis-Inputs'!$F$12</f>
        <v>16.902989101680671</v>
      </c>
      <c r="AW22" s="147">
        <f>AM22*'C.Davis-Inputs'!$D$6*'C.Davis-Inputs'!$G$12</f>
        <v>16.818894628537983</v>
      </c>
      <c r="AX22" s="148">
        <f>AN22*'C.Davis-Inputs'!$D$6*'C.Davis-Inputs'!$H$12</f>
        <v>782.25379704606337</v>
      </c>
      <c r="AY22" s="145">
        <f>AJ22*'C.Davis-Inputs'!$D$7*'C.Davis-Inputs'!$D$13</f>
        <v>21.932823334620387</v>
      </c>
      <c r="AZ22" s="146">
        <f>AK22*'C.Davis-Inputs'!$D$7*'C.Davis-Inputs'!$E$13</f>
        <v>1331.962083758717</v>
      </c>
      <c r="BA22" s="146">
        <f>AL22*'C.Davis-Inputs'!$D$7*'C.Davis-Inputs'!$F$13</f>
        <v>0.42173126501199276</v>
      </c>
      <c r="BB22" s="147">
        <f>AM22*'C.Davis-Inputs'!$D$7*'C.Davis-Inputs'!$G$13</f>
        <v>0.41963309951442074</v>
      </c>
      <c r="BC22" s="148">
        <f>AN22*'C.Davis-Inputs'!$D$7*'C.Davis-Inputs'!$H$13</f>
        <v>29.898858340402473</v>
      </c>
      <c r="BD22" s="149">
        <f>AO22*'C.Davis-Inputs'!$D$6*'C.Davis-Inputs'!$D$12</f>
        <v>573.83576784478464</v>
      </c>
      <c r="BE22" s="150">
        <f>AP22*'C.Davis-Inputs'!$D$6*'C.Davis-Inputs'!$E$12</f>
        <v>20019.390118893516</v>
      </c>
      <c r="BF22" s="150">
        <f>AQ22*'C.Davis-Inputs'!$D$6*'C.Davis-Inputs'!$F$12</f>
        <v>16.902989101680671</v>
      </c>
      <c r="BG22" s="151">
        <f>AR22*'C.Davis-Inputs'!$D$6*'C.Davis-Inputs'!$G$12</f>
        <v>16.818894628537983</v>
      </c>
      <c r="BH22" s="152">
        <f>AS22*'C.Davis-Inputs'!$D$6*'C.Davis-Inputs'!$H$12</f>
        <v>782.25379704606337</v>
      </c>
      <c r="BI22" s="149">
        <f>AO22*'C.Davis-Inputs'!$D$7*'C.Davis-Inputs'!$D$13</f>
        <v>21.932823334620387</v>
      </c>
      <c r="BJ22" s="150">
        <f>AP22*'C.Davis-Inputs'!$D$7*'C.Davis-Inputs'!$E$13</f>
        <v>1331.962083758717</v>
      </c>
      <c r="BK22" s="150">
        <f>AQ22*'C.Davis-Inputs'!$D$7*'C.Davis-Inputs'!$F$13</f>
        <v>0.42173126501199276</v>
      </c>
      <c r="BL22" s="151">
        <f>AR22*'C.Davis-Inputs'!$D$7*'C.Davis-Inputs'!$G$13</f>
        <v>0.41963309951442074</v>
      </c>
      <c r="BM22" s="152">
        <f>AS22*'C.Davis-Inputs'!$D$7*'C.Davis-Inputs'!$H$13</f>
        <v>29.898858340402473</v>
      </c>
      <c r="BN22" s="153">
        <f t="shared" si="2"/>
        <v>0</v>
      </c>
      <c r="BO22" s="154">
        <f t="shared" si="2"/>
        <v>0</v>
      </c>
      <c r="BP22" s="154">
        <f t="shared" si="2"/>
        <v>0</v>
      </c>
      <c r="BQ22" s="155">
        <f t="shared" si="2"/>
        <v>0</v>
      </c>
      <c r="BR22" s="156">
        <f t="shared" si="2"/>
        <v>0</v>
      </c>
      <c r="BS22" s="153">
        <f t="shared" si="2"/>
        <v>0</v>
      </c>
      <c r="BT22" s="154">
        <f t="shared" si="2"/>
        <v>0</v>
      </c>
      <c r="BU22" s="154">
        <f t="shared" si="2"/>
        <v>0</v>
      </c>
      <c r="BV22" s="155">
        <f t="shared" si="2"/>
        <v>0</v>
      </c>
      <c r="BW22" s="155">
        <f t="shared" si="2"/>
        <v>0</v>
      </c>
      <c r="BX22" s="343"/>
      <c r="BY22" s="344"/>
      <c r="BZ22" s="105"/>
      <c r="CA22" s="141">
        <f>Y22*'C.Davis-Inputs'!$D$15*'C.Davis-Inputs'!$D$18</f>
        <v>1141.4020306792245</v>
      </c>
      <c r="CB22" s="142">
        <f>Z22*'C.Davis-Inputs'!$E$15*'C.Davis-Inputs'!$E$18</f>
        <v>41589.836492874216</v>
      </c>
      <c r="CC22" s="142">
        <f>AA22*'C.Davis-Inputs'!$F$15*'C.Davis-Inputs'!$F$18</f>
        <v>2.0981654975721038</v>
      </c>
      <c r="CD22" s="143">
        <f>AB22*'C.Davis-Inputs'!$G$15*'C.Davis-Inputs'!$G$18</f>
        <v>0</v>
      </c>
      <c r="CE22" s="144">
        <f>AC22*'C.Davis-Inputs'!$H$15*'C.Davis-Inputs'!$H$18</f>
        <v>0</v>
      </c>
      <c r="CF22" s="141">
        <f>IF($D22&lt;'C.Davis-Inputs'!$D$8,CA22,CA22*(1-'C.Davis-Inputs'!$D$16))</f>
        <v>1141.4020306792245</v>
      </c>
      <c r="CG22" s="142">
        <f>IF($D22&lt;'C.Davis-Inputs'!$D$8,CB22,CB22*(1-'C.Davis-Inputs'!$E$16))</f>
        <v>41589.836492874216</v>
      </c>
      <c r="CH22" s="142">
        <f>IF($D22&lt;'C.Davis-Inputs'!$D$8,CC22,CC22*(1-'C.Davis-Inputs'!$F$16))</f>
        <v>2.0981654975721038</v>
      </c>
      <c r="CI22" s="143">
        <f>IF($D22&lt;'C.Davis-Inputs'!$D$8,CD22,CD22*(1-'C.Davis-Inputs'!$G$16))</f>
        <v>0</v>
      </c>
      <c r="CJ22" s="144">
        <f>IF($D22&lt;'C.Davis-Inputs'!$D$8,CE22,CE22*(1-'C.Davis-Inputs'!$H$16))</f>
        <v>0</v>
      </c>
      <c r="CK22" s="145">
        <f>CA22*'C.Davis-Inputs'!$D$6*'C.Davis-Inputs'!$D$12</f>
        <v>1791.7729077602464</v>
      </c>
      <c r="CL22" s="146">
        <f>CB22*'C.Davis-Inputs'!$D$6*'C.Davis-Inputs'!$E$12</f>
        <v>62509.524248789938</v>
      </c>
      <c r="CM22" s="146">
        <f>CC22*'C.Davis-Inputs'!$D$6*'C.Davis-Inputs'!$F$12</f>
        <v>3.3637789257075967</v>
      </c>
      <c r="CN22" s="147">
        <f>CD22*'C.Davis-Inputs'!$D$6*'C.Davis-Inputs'!$G$12</f>
        <v>0</v>
      </c>
      <c r="CO22" s="148">
        <f>CE22*'C.Davis-Inputs'!$D$6*'C.Davis-Inputs'!$H$12</f>
        <v>0</v>
      </c>
      <c r="CP22" s="145">
        <f>CA22*'C.Davis-Inputs'!$D$7*'C.Davis-Inputs'!$D$13</f>
        <v>68.48412184075346</v>
      </c>
      <c r="CQ22" s="146">
        <f>CB22*'C.Davis-Inputs'!$D$7*'C.Davis-Inputs'!$E$13</f>
        <v>4158.9836492874219</v>
      </c>
      <c r="CR22" s="146">
        <f>CC22*'C.Davis-Inputs'!$D$7*'C.Davis-Inputs'!$F$13</f>
        <v>8.392661990288415E-2</v>
      </c>
      <c r="CS22" s="147">
        <f>CD22*'C.Davis-Inputs'!$D$7*'C.Davis-Inputs'!$G$13</f>
        <v>0</v>
      </c>
      <c r="CT22" s="148">
        <f>CE22*'C.Davis-Inputs'!$D$7*'C.Davis-Inputs'!$H$13</f>
        <v>0</v>
      </c>
      <c r="CU22" s="149">
        <f>CF22*'C.Davis-Inputs'!$D$6*'C.Davis-Inputs'!$D$12</f>
        <v>1791.7729077602464</v>
      </c>
      <c r="CV22" s="150">
        <f>CG22*'C.Davis-Inputs'!$D$6*'C.Davis-Inputs'!$E$12</f>
        <v>62509.524248789938</v>
      </c>
      <c r="CW22" s="150">
        <f>CH22*'C.Davis-Inputs'!$D$6*'C.Davis-Inputs'!$F$12</f>
        <v>3.3637789257075967</v>
      </c>
      <c r="CX22" s="151">
        <f>CI22*'C.Davis-Inputs'!$D$6*'C.Davis-Inputs'!$G$12</f>
        <v>0</v>
      </c>
      <c r="CY22" s="152">
        <f>CJ22*'C.Davis-Inputs'!$D$6*'C.Davis-Inputs'!$H$12</f>
        <v>0</v>
      </c>
      <c r="CZ22" s="149">
        <f>CF22*'C.Davis-Inputs'!$D$7*'C.Davis-Inputs'!$D$13</f>
        <v>68.48412184075346</v>
      </c>
      <c r="DA22" s="150">
        <f>CG22*'C.Davis-Inputs'!$D$7*'C.Davis-Inputs'!$E$13</f>
        <v>4158.9836492874219</v>
      </c>
      <c r="DB22" s="150">
        <f>CH22*'C.Davis-Inputs'!$D$7*'C.Davis-Inputs'!$F$13</f>
        <v>8.392661990288415E-2</v>
      </c>
      <c r="DC22" s="151">
        <f>CI22*'C.Davis-Inputs'!$D$7*'C.Davis-Inputs'!$G$13</f>
        <v>0</v>
      </c>
      <c r="DD22" s="152">
        <f>CJ22*'C.Davis-Inputs'!$D$7*'C.Davis-Inputs'!$H$13</f>
        <v>0</v>
      </c>
      <c r="DE22" s="153">
        <f t="shared" si="3"/>
        <v>0</v>
      </c>
      <c r="DF22" s="154">
        <f t="shared" si="3"/>
        <v>0</v>
      </c>
      <c r="DG22" s="154">
        <f t="shared" si="4"/>
        <v>0</v>
      </c>
      <c r="DH22" s="155">
        <f t="shared" si="4"/>
        <v>0</v>
      </c>
      <c r="DI22" s="156">
        <f t="shared" si="4"/>
        <v>0</v>
      </c>
      <c r="DJ22" s="153">
        <f t="shared" si="4"/>
        <v>0</v>
      </c>
      <c r="DK22" s="154">
        <f t="shared" si="4"/>
        <v>0</v>
      </c>
      <c r="DL22" s="154">
        <f t="shared" si="4"/>
        <v>0</v>
      </c>
      <c r="DM22" s="155">
        <f t="shared" si="4"/>
        <v>0</v>
      </c>
      <c r="DN22" s="155">
        <f t="shared" si="4"/>
        <v>0</v>
      </c>
      <c r="DO22" s="343"/>
      <c r="DP22" s="344"/>
      <c r="DQ22" s="105"/>
      <c r="DR22" s="141">
        <f>SUM(AD22*'C.Davis-Inputs'!$D$32*365)</f>
        <v>8456.0440730275732</v>
      </c>
      <c r="DS22" s="142">
        <f>SUM(AE22*'C.Davis-Inputs'!$E$32*365)</f>
        <v>169120.88146055138</v>
      </c>
      <c r="DT22" s="142">
        <f>SUM(AF22*'C.Davis-Inputs'!$F$32*365)</f>
        <v>1249.1883289699824</v>
      </c>
      <c r="DU22" s="143">
        <f>SUM(AG22*'C.Davis-Inputs'!$G$32*365)</f>
        <v>0</v>
      </c>
      <c r="DV22" s="144">
        <f>SUM(AH22*'C.Davis-Inputs'!$H$32*365)</f>
        <v>0</v>
      </c>
      <c r="DW22" s="141">
        <f>SUM(AD22*'C.Davis-Inputs'!$D$33*365)</f>
        <v>7687.3127936614292</v>
      </c>
      <c r="DX22" s="142">
        <f>SUM(AE22*'C.Davis-Inputs'!$E$33*365)</f>
        <v>153746.25587322854</v>
      </c>
      <c r="DY22" s="142">
        <f>SUM(AF22*'C.Davis-Inputs'!$F$33*365)</f>
        <v>1135.6257536090748</v>
      </c>
      <c r="DZ22" s="143">
        <f>SUM(AG22*'C.Davis-Inputs'!$G$33*365)</f>
        <v>0</v>
      </c>
      <c r="EA22" s="144">
        <f>SUM(AH22*'C.Davis-Inputs'!$H$33*365)</f>
        <v>0</v>
      </c>
      <c r="EB22" s="145">
        <f>DR22*'C.Davis-Inputs'!$D$6*'C.Davis-Inputs'!$D$12</f>
        <v>13274.297985838683</v>
      </c>
      <c r="EC22" s="146">
        <f>DS22*'C.Davis-Inputs'!$D$6*'C.Davis-Inputs'!$E$12</f>
        <v>254188.6848352087</v>
      </c>
      <c r="ED22" s="146">
        <f>DT22*'C.Davis-Inputs'!$D$6*'C.Davis-Inputs'!$F$12</f>
        <v>2002.6987290046757</v>
      </c>
      <c r="EE22" s="147">
        <f>DU22*'C.Davis-Inputs'!$D$6*'C.Davis-Inputs'!$G$12</f>
        <v>0</v>
      </c>
      <c r="EF22" s="148">
        <f>DV22*'C.Davis-Inputs'!$D$6*'C.Davis-Inputs'!$H$12</f>
        <v>0</v>
      </c>
      <c r="EG22" s="145">
        <f>DR22*'C.Davis-Inputs'!$D$7*'C.Davis-Inputs'!$D$13</f>
        <v>507.36264438165438</v>
      </c>
      <c r="EH22" s="146">
        <f>DS22*'C.Davis-Inputs'!$D$7*'C.Davis-Inputs'!$E$13</f>
        <v>16912.088146055139</v>
      </c>
      <c r="EI22" s="146">
        <f>DT22*'C.Davis-Inputs'!$D$7*'C.Davis-Inputs'!$F$13</f>
        <v>49.967533158799299</v>
      </c>
      <c r="EJ22" s="147">
        <f>DU22*'C.Davis-Inputs'!$D$7*'C.Davis-Inputs'!$G$13</f>
        <v>0</v>
      </c>
      <c r="EK22" s="148">
        <f>DV22*'C.Davis-Inputs'!$D$7*'C.Davis-Inputs'!$H$13</f>
        <v>0</v>
      </c>
      <c r="EL22" s="149">
        <f>IF($D22&lt;'C.Davis-Inputs'!$D$8,EB22,DW22*'C.Davis-Inputs'!$D$6*'C.Davis-Inputs'!$D$12)</f>
        <v>13274.297985838683</v>
      </c>
      <c r="EM22" s="150">
        <f>IF($D22&lt;'C.Davis-Inputs'!$D$8,EC22,DX22*'C.Davis-Inputs'!$D$6*'C.Davis-Inputs'!$E$12)</f>
        <v>254188.6848352087</v>
      </c>
      <c r="EN22" s="150">
        <f>IF($D22&lt;'C.Davis-Inputs'!$D$8,ED22,DY22*'C.Davis-Inputs'!$D$6*'C.Davis-Inputs'!$F$12)</f>
        <v>2002.6987290046757</v>
      </c>
      <c r="EO22" s="151">
        <f>IF($D22&lt;'C.Davis-Inputs'!$D$8,EE22,DZ22*'C.Davis-Inputs'!$D$6*'C.Davis-Inputs'!$G$12)</f>
        <v>0</v>
      </c>
      <c r="EP22" s="152">
        <f>IF($D22&lt;'C.Davis-Inputs'!$D$8,EF22,EA22*'C.Davis-Inputs'!$D$6*'C.Davis-Inputs'!$H$12)</f>
        <v>0</v>
      </c>
      <c r="EQ22" s="149">
        <f>IF($D22&lt;'C.Davis-Inputs'!$D$8,EG22,'C.Davis-Inputs'!$D$13*DW22)</f>
        <v>507.36264438165438</v>
      </c>
      <c r="ER22" s="150">
        <f>IF($D22&lt;'C.Davis-Inputs'!$D$8,EH22,'C.Davis-Inputs'!$E$13*DX22)</f>
        <v>16912.088146055139</v>
      </c>
      <c r="ES22" s="150">
        <f>IF($D22&lt;'C.Davis-Inputs'!$D$8,EI22,'C.Davis-Inputs'!$F$13*DY22)</f>
        <v>49.967533158799299</v>
      </c>
      <c r="ET22" s="151">
        <f>IF($D22&lt;'C.Davis-Inputs'!$D$8,EJ22,'C.Davis-Inputs'!$G$13*EJ22)</f>
        <v>0</v>
      </c>
      <c r="EU22" s="152">
        <f>IF($D22&lt;'C.Davis-Inputs'!$D$8,EK22,'C.Davis-Inputs'!$H$13*EK22)</f>
        <v>0</v>
      </c>
      <c r="EV22" s="153">
        <f t="shared" si="9"/>
        <v>0</v>
      </c>
      <c r="EW22" s="154">
        <f t="shared" si="5"/>
        <v>0</v>
      </c>
      <c r="EX22" s="154">
        <f t="shared" si="5"/>
        <v>0</v>
      </c>
      <c r="EY22" s="155">
        <f t="shared" si="5"/>
        <v>0</v>
      </c>
      <c r="EZ22" s="156">
        <f t="shared" si="5"/>
        <v>0</v>
      </c>
      <c r="FA22" s="153">
        <f t="shared" si="5"/>
        <v>0</v>
      </c>
      <c r="FB22" s="154">
        <f t="shared" si="5"/>
        <v>0</v>
      </c>
      <c r="FC22" s="154">
        <f t="shared" si="5"/>
        <v>0</v>
      </c>
      <c r="FD22" s="155">
        <f t="shared" si="5"/>
        <v>0</v>
      </c>
      <c r="FE22" s="156">
        <f t="shared" si="5"/>
        <v>0</v>
      </c>
      <c r="FF22" s="178"/>
      <c r="FG22" s="178"/>
      <c r="FH22" s="105"/>
      <c r="FI22" s="142">
        <f>'C.Davis-Inputs'!$E$15</f>
        <v>29.15</v>
      </c>
      <c r="FJ22" s="142">
        <f>IF($D22&lt;'C.Davis-Inputs'!$D$8,FI22,0)</f>
        <v>29.15</v>
      </c>
      <c r="FK22" s="154">
        <f t="shared" si="10"/>
        <v>0</v>
      </c>
      <c r="FL22" s="338">
        <f>SUM(FK22*'C.Davis-Inputs'!$D$60,FK22*'C.Davis-Inputs'!$D$58*'C.Davis-Inputs'!$D$59)</f>
        <v>0</v>
      </c>
      <c r="FM22" s="338">
        <f>(FK22*'C.Davis-Inputs'!$D$61)</f>
        <v>0</v>
      </c>
      <c r="FN22" s="338">
        <f>(FK22*'C.Davis-Inputs'!$D$62)</f>
        <v>0</v>
      </c>
      <c r="FO22" s="105"/>
      <c r="FP22" s="142">
        <f>'C.Davis-Inputs'!$E$32*365</f>
        <v>403.02083333333337</v>
      </c>
      <c r="FQ22" s="142">
        <f>IF($D22&lt;'C.Davis-Inputs'!$D$8,FP22,'C.Davis-Inputs'!$E$33*365)</f>
        <v>403.02083333333337</v>
      </c>
      <c r="FR22" s="154">
        <f t="shared" si="11"/>
        <v>0</v>
      </c>
      <c r="FS22" s="338">
        <f>SUM(FR22*'C.Davis-Inputs'!$D$63,FR22*'C.Davis-Inputs'!$D$58*'C.Davis-Inputs'!$D$59)</f>
        <v>0</v>
      </c>
      <c r="FT22" s="338">
        <f>(FR22*'C.Davis-Inputs'!$D$64)</f>
        <v>0</v>
      </c>
      <c r="FU22" s="338">
        <f>(FR22*'C.Davis-Inputs'!$D$65)</f>
        <v>0</v>
      </c>
      <c r="FV22" s="105"/>
      <c r="FW22" s="142">
        <f>'C.Davis-Inputs'!$E$44*365</f>
        <v>113.15</v>
      </c>
      <c r="FX22" s="142">
        <f>IF($D22&lt;'C.Davis-Inputs'!$D$8,FW22,'C.Davis-Inputs'!$D$45*365)</f>
        <v>113.15</v>
      </c>
      <c r="FY22" s="154">
        <f t="shared" si="12"/>
        <v>0</v>
      </c>
      <c r="FZ22" s="338">
        <f>SUM(FY22*'C.Davis-Inputs'!$D$67)</f>
        <v>0</v>
      </c>
      <c r="GA22" s="338">
        <f>(FY22*'C.Davis-Inputs'!$D$68)</f>
        <v>0</v>
      </c>
      <c r="GB22" s="338">
        <f>(FY22*'C.Davis-Inputs'!$D$69)</f>
        <v>0</v>
      </c>
      <c r="GC22" s="105"/>
      <c r="GD22" s="141">
        <f>IF($D22&lt;'C.Davis-Inputs'!$D$47,0,IF($D22='C.Davis-Inputs'!$D$47,'C.Davis-Inputs'!$D$53,IF(AND($D22&gt;'C.Davis-Inputs'!$D$47,$D22&lt;='C.Davis-Inputs'!$E$47),GD21*(1+'C.Davis-Inputs'!$E$49),IF($D22&gt;'C.Davis-Inputs'!$E$47,GD21*(1+'C.Davis-Inputs'!$F$49)))))</f>
        <v>0</v>
      </c>
      <c r="GE22" s="144">
        <f>IF($D22&lt;'C.Davis-Inputs'!$D$47,0,IF($D22='C.Davis-Inputs'!$D$47,'C.Davis-Inputs'!$D$54,IF(AND($D22&gt;'C.Davis-Inputs'!$D$47,$D22&lt;='C.Davis-Inputs'!$E$47),GE21*(1+'C.Davis-Inputs'!$E$49),IF($D22&gt;'C.Davis-Inputs'!$E$47,GE21*(1+'C.Davis-Inputs'!$F$49)))))</f>
        <v>0</v>
      </c>
      <c r="GF22" s="799">
        <f t="shared" si="13"/>
        <v>0</v>
      </c>
    </row>
    <row r="23" spans="1:188" ht="14.45" customHeight="1" x14ac:dyDescent="0.25">
      <c r="A23" s="105"/>
      <c r="B23" s="105"/>
      <c r="C23" s="159"/>
      <c r="D23" s="140">
        <f t="shared" si="6"/>
        <v>1999</v>
      </c>
      <c r="E23" s="141">
        <f>E22*(1+'C.Davis-Inputs'!$D$14)</f>
        <v>452.99871453207942</v>
      </c>
      <c r="F23" s="142">
        <f>F22*(1+'C.Davis-Inputs'!$E$14)</f>
        <v>9059.974290641585</v>
      </c>
      <c r="G23" s="142">
        <f>G22*(1+'C.Davis-Inputs'!$F$14)</f>
        <v>56.624839316509927</v>
      </c>
      <c r="H23" s="143">
        <f>H22*(1+'C.Davis-Inputs'!$G$14)</f>
        <v>33.974903589905949</v>
      </c>
      <c r="I23" s="144">
        <f>I22*(1+'C.Davis-Inputs'!$H$14)</f>
        <v>679.4980717981191</v>
      </c>
      <c r="J23" s="141">
        <f t="shared" si="7"/>
        <v>40.769884307887146</v>
      </c>
      <c r="K23" s="142">
        <f t="shared" si="7"/>
        <v>815.39768615774267</v>
      </c>
      <c r="L23" s="142">
        <f t="shared" si="7"/>
        <v>5.0962355384858933</v>
      </c>
      <c r="M23" s="143">
        <f t="shared" si="7"/>
        <v>3.0577413230915353</v>
      </c>
      <c r="N23" s="144">
        <f t="shared" si="7"/>
        <v>61.154826461830716</v>
      </c>
      <c r="O23" s="141">
        <f t="shared" si="8"/>
        <v>22.649935726603971</v>
      </c>
      <c r="P23" s="142">
        <f t="shared" si="8"/>
        <v>452.99871453207925</v>
      </c>
      <c r="Q23" s="142">
        <f t="shared" si="8"/>
        <v>2.8312419658254964</v>
      </c>
      <c r="R23" s="143">
        <f t="shared" si="8"/>
        <v>1.6987451794952975</v>
      </c>
      <c r="S23" s="144">
        <f t="shared" si="8"/>
        <v>33.974903589905956</v>
      </c>
      <c r="T23" s="141">
        <f t="shared" si="0"/>
        <v>35.333899733502193</v>
      </c>
      <c r="U23" s="142">
        <f t="shared" si="0"/>
        <v>706.67799467004363</v>
      </c>
      <c r="V23" s="142">
        <f t="shared" si="1"/>
        <v>4.4167374666877741</v>
      </c>
      <c r="W23" s="143">
        <f t="shared" si="1"/>
        <v>2.6500424800126638</v>
      </c>
      <c r="X23" s="143">
        <f t="shared" si="1"/>
        <v>53.000849600253282</v>
      </c>
      <c r="Y23" s="141">
        <f>T23*'C.Davis-Inputs'!$D$17</f>
        <v>14.133559893400879</v>
      </c>
      <c r="Z23" s="142">
        <f>U23*'C.Davis-Inputs'!$E$17</f>
        <v>282.67119786801749</v>
      </c>
      <c r="AA23" s="142">
        <f>V23*'C.Davis-Inputs'!$F$17</f>
        <v>1.7666949866751098</v>
      </c>
      <c r="AB23" s="143">
        <f>W23*'C.Davis-Inputs'!$G$17</f>
        <v>0</v>
      </c>
      <c r="AC23" s="144">
        <f>X23*'C.Davis-Inputs'!$H$17</f>
        <v>0</v>
      </c>
      <c r="AD23" s="141">
        <f>T23*(1-'C.Davis-Inputs'!$D$17)</f>
        <v>21.200339840101314</v>
      </c>
      <c r="AE23" s="142">
        <f>U23*(1-'C.Davis-Inputs'!$E$17)</f>
        <v>424.00679680202614</v>
      </c>
      <c r="AF23" s="142">
        <f>V23*(1-'C.Davis-Inputs'!$F$17)</f>
        <v>2.6500424800126643</v>
      </c>
      <c r="AG23" s="143">
        <f>W23*(1-'C.Davis-Inputs'!$G$17)</f>
        <v>2.6500424800126638</v>
      </c>
      <c r="AH23" s="144">
        <f>X23*(1-'C.Davis-Inputs'!$H$17)</f>
        <v>53.000849600253282</v>
      </c>
      <c r="AI23" s="187"/>
      <c r="AJ23" s="141">
        <f>SUM(AD23*'C.Davis-Inputs'!$D$15,Y23*'C.Davis-Inputs'!$D$15*'C.Davis-Inputs'!$D$19)</f>
        <v>369.35703188087621</v>
      </c>
      <c r="AK23" s="142">
        <f>SUM(AE23*'C.Davis-Inputs'!$E$15,Z23*'C.Davis-Inputs'!$E$15*'C.Davis-Inputs'!$E$19)</f>
        <v>13458.446849159423</v>
      </c>
      <c r="AL23" s="142">
        <f>SUM(AF23*'C.Davis-Inputs'!$F$15,AA23*'C.Davis-Inputs'!$F$15*'C.Davis-Inputs'!$F$19)</f>
        <v>10.653170769650911</v>
      </c>
      <c r="AM23" s="143">
        <f>SUM(AG23*'C.Davis-Inputs'!$G$15,AB23*'C.Davis-Inputs'!$G$15*'C.Davis-Inputs'!$G$19)</f>
        <v>10.600169920050655</v>
      </c>
      <c r="AN23" s="144">
        <f>SUM(AH23*'C.Davis-Inputs'!$H$15,AC23*'C.Davis-Inputs'!$H$15*'C.Davis-Inputs'!$H$19)</f>
        <v>503.5080712024062</v>
      </c>
      <c r="AO23" s="141">
        <f>IF($D23&lt;'C.Davis-Inputs'!$D$8,AJ23,AJ23*(1-'C.Davis-Inputs'!$D$16))</f>
        <v>369.35703188087621</v>
      </c>
      <c r="AP23" s="142">
        <f>IF($D23&lt;'C.Davis-Inputs'!$D$8,AK23,AK23*(1-'C.Davis-Inputs'!$E$16))</f>
        <v>13458.446849159423</v>
      </c>
      <c r="AQ23" s="142">
        <f>IF($D23&lt;'C.Davis-Inputs'!$D$8,AL23,AL23*(1-'C.Davis-Inputs'!$F$16))</f>
        <v>10.653170769650911</v>
      </c>
      <c r="AR23" s="143">
        <f>IF($D23&lt;'C.Davis-Inputs'!$D$8,AM23,AM23*(1-'C.Davis-Inputs'!$G$16))</f>
        <v>10.600169920050655</v>
      </c>
      <c r="AS23" s="144">
        <f>IF($D23&lt;'C.Davis-Inputs'!$D$8,AN23,AN23*(1-'C.Davis-Inputs'!$H$16))</f>
        <v>503.5080712024062</v>
      </c>
      <c r="AT23" s="145">
        <f>AJ23*'C.Davis-Inputs'!$D$6*'C.Davis-Inputs'!$D$12</f>
        <v>579.8166686465994</v>
      </c>
      <c r="AU23" s="146">
        <f>AK23*'C.Davis-Inputs'!$D$6*'C.Davis-Inputs'!$E$12</f>
        <v>20228.045614286613</v>
      </c>
      <c r="AV23" s="146">
        <f>AL23*'C.Davis-Inputs'!$D$6*'C.Davis-Inputs'!$F$12</f>
        <v>17.079163377904337</v>
      </c>
      <c r="AW23" s="147">
        <f>AM23*'C.Davis-Inputs'!$D$6*'C.Davis-Inputs'!$G$12</f>
        <v>16.994192415825211</v>
      </c>
      <c r="AX23" s="148">
        <f>AN23*'C.Davis-Inputs'!$D$6*'C.Davis-Inputs'!$H$12</f>
        <v>790.40697017353716</v>
      </c>
      <c r="AY23" s="145">
        <f>AJ23*'C.Davis-Inputs'!$D$7*'C.Davis-Inputs'!$D$13</f>
        <v>22.161421912852571</v>
      </c>
      <c r="AZ23" s="146">
        <f>AK23*'C.Davis-Inputs'!$D$7*'C.Davis-Inputs'!$E$13</f>
        <v>1345.8446849159425</v>
      </c>
      <c r="BA23" s="146">
        <f>AL23*'C.Davis-Inputs'!$D$7*'C.Davis-Inputs'!$F$13</f>
        <v>0.42612683078603647</v>
      </c>
      <c r="BB23" s="147">
        <f>AM23*'C.Davis-Inputs'!$D$7*'C.Davis-Inputs'!$G$13</f>
        <v>0.42400679680202624</v>
      </c>
      <c r="BC23" s="148">
        <f>AN23*'C.Davis-Inputs'!$D$7*'C.Davis-Inputs'!$H$13</f>
        <v>30.21048427214437</v>
      </c>
      <c r="BD23" s="149">
        <f>AO23*'C.Davis-Inputs'!$D$6*'C.Davis-Inputs'!$D$12</f>
        <v>579.8166686465994</v>
      </c>
      <c r="BE23" s="150">
        <f>AP23*'C.Davis-Inputs'!$D$6*'C.Davis-Inputs'!$E$12</f>
        <v>20228.045614286613</v>
      </c>
      <c r="BF23" s="150">
        <f>AQ23*'C.Davis-Inputs'!$D$6*'C.Davis-Inputs'!$F$12</f>
        <v>17.079163377904337</v>
      </c>
      <c r="BG23" s="151">
        <f>AR23*'C.Davis-Inputs'!$D$6*'C.Davis-Inputs'!$G$12</f>
        <v>16.994192415825211</v>
      </c>
      <c r="BH23" s="152">
        <f>AS23*'C.Davis-Inputs'!$D$6*'C.Davis-Inputs'!$H$12</f>
        <v>790.40697017353716</v>
      </c>
      <c r="BI23" s="149">
        <f>AO23*'C.Davis-Inputs'!$D$7*'C.Davis-Inputs'!$D$13</f>
        <v>22.161421912852571</v>
      </c>
      <c r="BJ23" s="150">
        <f>AP23*'C.Davis-Inputs'!$D$7*'C.Davis-Inputs'!$E$13</f>
        <v>1345.8446849159425</v>
      </c>
      <c r="BK23" s="150">
        <f>AQ23*'C.Davis-Inputs'!$D$7*'C.Davis-Inputs'!$F$13</f>
        <v>0.42612683078603647</v>
      </c>
      <c r="BL23" s="151">
        <f>AR23*'C.Davis-Inputs'!$D$7*'C.Davis-Inputs'!$G$13</f>
        <v>0.42400679680202624</v>
      </c>
      <c r="BM23" s="152">
        <f>AS23*'C.Davis-Inputs'!$D$7*'C.Davis-Inputs'!$H$13</f>
        <v>30.21048427214437</v>
      </c>
      <c r="BN23" s="153">
        <f t="shared" si="2"/>
        <v>0</v>
      </c>
      <c r="BO23" s="154">
        <f t="shared" si="2"/>
        <v>0</v>
      </c>
      <c r="BP23" s="154">
        <f t="shared" si="2"/>
        <v>0</v>
      </c>
      <c r="BQ23" s="155">
        <f t="shared" si="2"/>
        <v>0</v>
      </c>
      <c r="BR23" s="156">
        <f t="shared" si="2"/>
        <v>0</v>
      </c>
      <c r="BS23" s="153">
        <f t="shared" si="2"/>
        <v>0</v>
      </c>
      <c r="BT23" s="154">
        <f t="shared" si="2"/>
        <v>0</v>
      </c>
      <c r="BU23" s="154">
        <f t="shared" si="2"/>
        <v>0</v>
      </c>
      <c r="BV23" s="155">
        <f t="shared" si="2"/>
        <v>0</v>
      </c>
      <c r="BW23" s="155">
        <f t="shared" si="2"/>
        <v>0</v>
      </c>
      <c r="BX23" s="343"/>
      <c r="BY23" s="344"/>
      <c r="BZ23" s="105"/>
      <c r="CA23" s="141">
        <f>Y23*'C.Davis-Inputs'!$D$15*'C.Davis-Inputs'!$D$18</f>
        <v>1153.2984873015116</v>
      </c>
      <c r="CB23" s="142">
        <f>Z23*'C.Davis-Inputs'!$E$15*'C.Davis-Inputs'!$E$18</f>
        <v>42023.313631048812</v>
      </c>
      <c r="CC23" s="142">
        <f>AA23*'C.Davis-Inputs'!$F$15*'C.Davis-Inputs'!$F$18</f>
        <v>2.1200339840101319</v>
      </c>
      <c r="CD23" s="143">
        <f>AB23*'C.Davis-Inputs'!$G$15*'C.Davis-Inputs'!$G$18</f>
        <v>0</v>
      </c>
      <c r="CE23" s="144">
        <f>AC23*'C.Davis-Inputs'!$H$15*'C.Davis-Inputs'!$H$18</f>
        <v>0</v>
      </c>
      <c r="CF23" s="141">
        <f>IF($D23&lt;'C.Davis-Inputs'!$D$8,CA23,CA23*(1-'C.Davis-Inputs'!$D$16))</f>
        <v>1153.2984873015116</v>
      </c>
      <c r="CG23" s="142">
        <f>IF($D23&lt;'C.Davis-Inputs'!$D$8,CB23,CB23*(1-'C.Davis-Inputs'!$E$16))</f>
        <v>42023.313631048812</v>
      </c>
      <c r="CH23" s="142">
        <f>IF($D23&lt;'C.Davis-Inputs'!$D$8,CC23,CC23*(1-'C.Davis-Inputs'!$F$16))</f>
        <v>2.1200339840101319</v>
      </c>
      <c r="CI23" s="143">
        <f>IF($D23&lt;'C.Davis-Inputs'!$D$8,CD23,CD23*(1-'C.Davis-Inputs'!$G$16))</f>
        <v>0</v>
      </c>
      <c r="CJ23" s="144">
        <f>IF($D23&lt;'C.Davis-Inputs'!$D$8,CE23,CE23*(1-'C.Davis-Inputs'!$H$16))</f>
        <v>0</v>
      </c>
      <c r="CK23" s="145">
        <f>CA23*'C.Davis-Inputs'!$D$6*'C.Davis-Inputs'!$D$12</f>
        <v>1810.4479653659128</v>
      </c>
      <c r="CL23" s="146">
        <f>CB23*'C.Davis-Inputs'!$D$6*'C.Davis-Inputs'!$E$12</f>
        <v>63161.040387466361</v>
      </c>
      <c r="CM23" s="146">
        <f>CC23*'C.Davis-Inputs'!$D$6*'C.Davis-Inputs'!$F$12</f>
        <v>3.3988384831650431</v>
      </c>
      <c r="CN23" s="147">
        <f>CD23*'C.Davis-Inputs'!$D$6*'C.Davis-Inputs'!$G$12</f>
        <v>0</v>
      </c>
      <c r="CO23" s="148">
        <f>CE23*'C.Davis-Inputs'!$D$6*'C.Davis-Inputs'!$H$12</f>
        <v>0</v>
      </c>
      <c r="CP23" s="145">
        <f>CA23*'C.Davis-Inputs'!$D$7*'C.Davis-Inputs'!$D$13</f>
        <v>69.197909238090688</v>
      </c>
      <c r="CQ23" s="146">
        <f>CB23*'C.Davis-Inputs'!$D$7*'C.Davis-Inputs'!$E$13</f>
        <v>4202.3313631048813</v>
      </c>
      <c r="CR23" s="146">
        <f>CC23*'C.Davis-Inputs'!$D$7*'C.Davis-Inputs'!$F$13</f>
        <v>8.4801359360405282E-2</v>
      </c>
      <c r="CS23" s="147">
        <f>CD23*'C.Davis-Inputs'!$D$7*'C.Davis-Inputs'!$G$13</f>
        <v>0</v>
      </c>
      <c r="CT23" s="148">
        <f>CE23*'C.Davis-Inputs'!$D$7*'C.Davis-Inputs'!$H$13</f>
        <v>0</v>
      </c>
      <c r="CU23" s="149">
        <f>CF23*'C.Davis-Inputs'!$D$6*'C.Davis-Inputs'!$D$12</f>
        <v>1810.4479653659128</v>
      </c>
      <c r="CV23" s="150">
        <f>CG23*'C.Davis-Inputs'!$D$6*'C.Davis-Inputs'!$E$12</f>
        <v>63161.040387466361</v>
      </c>
      <c r="CW23" s="150">
        <f>CH23*'C.Davis-Inputs'!$D$6*'C.Davis-Inputs'!$F$12</f>
        <v>3.3988384831650431</v>
      </c>
      <c r="CX23" s="151">
        <f>CI23*'C.Davis-Inputs'!$D$6*'C.Davis-Inputs'!$G$12</f>
        <v>0</v>
      </c>
      <c r="CY23" s="152">
        <f>CJ23*'C.Davis-Inputs'!$D$6*'C.Davis-Inputs'!$H$12</f>
        <v>0</v>
      </c>
      <c r="CZ23" s="149">
        <f>CF23*'C.Davis-Inputs'!$D$7*'C.Davis-Inputs'!$D$13</f>
        <v>69.197909238090688</v>
      </c>
      <c r="DA23" s="150">
        <f>CG23*'C.Davis-Inputs'!$D$7*'C.Davis-Inputs'!$E$13</f>
        <v>4202.3313631048813</v>
      </c>
      <c r="DB23" s="150">
        <f>CH23*'C.Davis-Inputs'!$D$7*'C.Davis-Inputs'!$F$13</f>
        <v>8.4801359360405282E-2</v>
      </c>
      <c r="DC23" s="151">
        <f>CI23*'C.Davis-Inputs'!$D$7*'C.Davis-Inputs'!$G$13</f>
        <v>0</v>
      </c>
      <c r="DD23" s="152">
        <f>CJ23*'C.Davis-Inputs'!$D$7*'C.Davis-Inputs'!$H$13</f>
        <v>0</v>
      </c>
      <c r="DE23" s="153">
        <f t="shared" si="3"/>
        <v>0</v>
      </c>
      <c r="DF23" s="154">
        <f t="shared" si="3"/>
        <v>0</v>
      </c>
      <c r="DG23" s="154">
        <f t="shared" si="4"/>
        <v>0</v>
      </c>
      <c r="DH23" s="155">
        <f t="shared" si="4"/>
        <v>0</v>
      </c>
      <c r="DI23" s="156">
        <f t="shared" si="4"/>
        <v>0</v>
      </c>
      <c r="DJ23" s="153">
        <f t="shared" si="4"/>
        <v>0</v>
      </c>
      <c r="DK23" s="154">
        <f t="shared" si="4"/>
        <v>0</v>
      </c>
      <c r="DL23" s="154">
        <f t="shared" si="4"/>
        <v>0</v>
      </c>
      <c r="DM23" s="155">
        <f t="shared" si="4"/>
        <v>0</v>
      </c>
      <c r="DN23" s="155">
        <f t="shared" si="4"/>
        <v>0</v>
      </c>
      <c r="DO23" s="343"/>
      <c r="DP23" s="344"/>
      <c r="DQ23" s="105"/>
      <c r="DR23" s="141">
        <f>SUM(AD23*'C.Davis-Inputs'!$D$32*365)</f>
        <v>8544.1786293074983</v>
      </c>
      <c r="DS23" s="142">
        <f>SUM(AE23*'C.Davis-Inputs'!$E$32*365)</f>
        <v>170883.57258614994</v>
      </c>
      <c r="DT23" s="142">
        <f>SUM(AF23*'C.Davis-Inputs'!$F$32*365)</f>
        <v>1262.2082066022444</v>
      </c>
      <c r="DU23" s="143">
        <f>SUM(AG23*'C.Davis-Inputs'!$G$32*365)</f>
        <v>0</v>
      </c>
      <c r="DV23" s="144">
        <f>SUM(AH23*'C.Davis-Inputs'!$H$32*365)</f>
        <v>0</v>
      </c>
      <c r="DW23" s="141">
        <f>SUM(AD23*'C.Davis-Inputs'!$D$33*365)</f>
        <v>7767.4351175522715</v>
      </c>
      <c r="DX23" s="142">
        <f>SUM(AE23*'C.Davis-Inputs'!$E$33*365)</f>
        <v>155348.70235104539</v>
      </c>
      <c r="DY23" s="142">
        <f>SUM(AF23*'C.Davis-Inputs'!$F$33*365)</f>
        <v>1147.4620060020402</v>
      </c>
      <c r="DZ23" s="143">
        <f>SUM(AG23*'C.Davis-Inputs'!$G$33*365)</f>
        <v>0</v>
      </c>
      <c r="EA23" s="144">
        <f>SUM(AH23*'C.Davis-Inputs'!$H$33*365)</f>
        <v>0</v>
      </c>
      <c r="EB23" s="145">
        <f>DR23*'C.Davis-Inputs'!$D$6*'C.Davis-Inputs'!$D$12</f>
        <v>13412.651612286911</v>
      </c>
      <c r="EC23" s="146">
        <f>DS23*'C.Davis-Inputs'!$D$6*'C.Davis-Inputs'!$E$12</f>
        <v>256838.00959698338</v>
      </c>
      <c r="ED23" s="146">
        <f>DT23*'C.Davis-Inputs'!$D$6*'C.Davis-Inputs'!$F$12</f>
        <v>2023.5721968247183</v>
      </c>
      <c r="EE23" s="147">
        <f>DU23*'C.Davis-Inputs'!$D$6*'C.Davis-Inputs'!$G$12</f>
        <v>0</v>
      </c>
      <c r="EF23" s="148">
        <f>DV23*'C.Davis-Inputs'!$D$6*'C.Davis-Inputs'!$H$12</f>
        <v>0</v>
      </c>
      <c r="EG23" s="145">
        <f>DR23*'C.Davis-Inputs'!$D$7*'C.Davis-Inputs'!$D$13</f>
        <v>512.6507177584499</v>
      </c>
      <c r="EH23" s="146">
        <f>DS23*'C.Davis-Inputs'!$D$7*'C.Davis-Inputs'!$E$13</f>
        <v>17088.357258614993</v>
      </c>
      <c r="EI23" s="146">
        <f>DT23*'C.Davis-Inputs'!$D$7*'C.Davis-Inputs'!$F$13</f>
        <v>50.48832826408978</v>
      </c>
      <c r="EJ23" s="147">
        <f>DU23*'C.Davis-Inputs'!$D$7*'C.Davis-Inputs'!$G$13</f>
        <v>0</v>
      </c>
      <c r="EK23" s="148">
        <f>DV23*'C.Davis-Inputs'!$D$7*'C.Davis-Inputs'!$H$13</f>
        <v>0</v>
      </c>
      <c r="EL23" s="149">
        <f>IF($D23&lt;'C.Davis-Inputs'!$D$8,EB23,DW23*'C.Davis-Inputs'!$D$6*'C.Davis-Inputs'!$D$12)</f>
        <v>13412.651612286911</v>
      </c>
      <c r="EM23" s="150">
        <f>IF($D23&lt;'C.Davis-Inputs'!$D$8,EC23,DX23*'C.Davis-Inputs'!$D$6*'C.Davis-Inputs'!$E$12)</f>
        <v>256838.00959698338</v>
      </c>
      <c r="EN23" s="150">
        <f>IF($D23&lt;'C.Davis-Inputs'!$D$8,ED23,DY23*'C.Davis-Inputs'!$D$6*'C.Davis-Inputs'!$F$12)</f>
        <v>2023.5721968247183</v>
      </c>
      <c r="EO23" s="151">
        <f>IF($D23&lt;'C.Davis-Inputs'!$D$8,EE23,DZ23*'C.Davis-Inputs'!$D$6*'C.Davis-Inputs'!$G$12)</f>
        <v>0</v>
      </c>
      <c r="EP23" s="152">
        <f>IF($D23&lt;'C.Davis-Inputs'!$D$8,EF23,EA23*'C.Davis-Inputs'!$D$6*'C.Davis-Inputs'!$H$12)</f>
        <v>0</v>
      </c>
      <c r="EQ23" s="149">
        <f>IF($D23&lt;'C.Davis-Inputs'!$D$8,EG23,'C.Davis-Inputs'!$D$13*DW23)</f>
        <v>512.6507177584499</v>
      </c>
      <c r="ER23" s="150">
        <f>IF($D23&lt;'C.Davis-Inputs'!$D$8,EH23,'C.Davis-Inputs'!$E$13*DX23)</f>
        <v>17088.357258614993</v>
      </c>
      <c r="ES23" s="150">
        <f>IF($D23&lt;'C.Davis-Inputs'!$D$8,EI23,'C.Davis-Inputs'!$F$13*DY23)</f>
        <v>50.48832826408978</v>
      </c>
      <c r="ET23" s="151">
        <f>IF($D23&lt;'C.Davis-Inputs'!$D$8,EJ23,'C.Davis-Inputs'!$G$13*EJ23)</f>
        <v>0</v>
      </c>
      <c r="EU23" s="152">
        <f>IF($D23&lt;'C.Davis-Inputs'!$D$8,EK23,'C.Davis-Inputs'!$H$13*EK23)</f>
        <v>0</v>
      </c>
      <c r="EV23" s="153">
        <f t="shared" si="9"/>
        <v>0</v>
      </c>
      <c r="EW23" s="154">
        <f t="shared" si="5"/>
        <v>0</v>
      </c>
      <c r="EX23" s="154">
        <f t="shared" si="5"/>
        <v>0</v>
      </c>
      <c r="EY23" s="155">
        <f t="shared" si="5"/>
        <v>0</v>
      </c>
      <c r="EZ23" s="156">
        <f t="shared" si="5"/>
        <v>0</v>
      </c>
      <c r="FA23" s="153">
        <f t="shared" si="5"/>
        <v>0</v>
      </c>
      <c r="FB23" s="154">
        <f t="shared" si="5"/>
        <v>0</v>
      </c>
      <c r="FC23" s="154">
        <f t="shared" si="5"/>
        <v>0</v>
      </c>
      <c r="FD23" s="155">
        <f t="shared" si="5"/>
        <v>0</v>
      </c>
      <c r="FE23" s="156">
        <f t="shared" si="5"/>
        <v>0</v>
      </c>
      <c r="FF23" s="340"/>
      <c r="FG23" s="340"/>
      <c r="FH23" s="105"/>
      <c r="FI23" s="142">
        <f>'C.Davis-Inputs'!$E$15</f>
        <v>29.15</v>
      </c>
      <c r="FJ23" s="142">
        <f>IF($D23&lt;'C.Davis-Inputs'!$D$8,FI23,0)</f>
        <v>29.15</v>
      </c>
      <c r="FK23" s="154">
        <f t="shared" si="10"/>
        <v>0</v>
      </c>
      <c r="FL23" s="338">
        <f>SUM(FK23*'C.Davis-Inputs'!$D$60,FK23*'C.Davis-Inputs'!$D$58*'C.Davis-Inputs'!$D$59)</f>
        <v>0</v>
      </c>
      <c r="FM23" s="338">
        <f>(FK23*'C.Davis-Inputs'!$D$61)</f>
        <v>0</v>
      </c>
      <c r="FN23" s="338">
        <f>(FK23*'C.Davis-Inputs'!$D$62)</f>
        <v>0</v>
      </c>
      <c r="FO23" s="105"/>
      <c r="FP23" s="142">
        <f>'C.Davis-Inputs'!$E$32*365</f>
        <v>403.02083333333337</v>
      </c>
      <c r="FQ23" s="142">
        <f>IF($D23&lt;'C.Davis-Inputs'!$D$8,FP23,'C.Davis-Inputs'!$E$33*365)</f>
        <v>403.02083333333337</v>
      </c>
      <c r="FR23" s="154">
        <f t="shared" si="11"/>
        <v>0</v>
      </c>
      <c r="FS23" s="338">
        <f>SUM(FR23*'C.Davis-Inputs'!$D$63,FR23*'C.Davis-Inputs'!$D$58*'C.Davis-Inputs'!$D$59)</f>
        <v>0</v>
      </c>
      <c r="FT23" s="338">
        <f>(FR23*'C.Davis-Inputs'!$D$64)</f>
        <v>0</v>
      </c>
      <c r="FU23" s="338">
        <f>(FR23*'C.Davis-Inputs'!$D$65)</f>
        <v>0</v>
      </c>
      <c r="FV23" s="105"/>
      <c r="FW23" s="142">
        <f>'C.Davis-Inputs'!$E$44*365</f>
        <v>113.15</v>
      </c>
      <c r="FX23" s="142">
        <f>IF($D23&lt;'C.Davis-Inputs'!$D$8,FW23,'C.Davis-Inputs'!$D$45*365)</f>
        <v>113.15</v>
      </c>
      <c r="FY23" s="154">
        <f t="shared" si="12"/>
        <v>0</v>
      </c>
      <c r="FZ23" s="338">
        <f>SUM(FY23*'C.Davis-Inputs'!$D$67)</f>
        <v>0</v>
      </c>
      <c r="GA23" s="338">
        <f>(FY23*'C.Davis-Inputs'!$D$68)</f>
        <v>0</v>
      </c>
      <c r="GB23" s="338">
        <f>(FY23*'C.Davis-Inputs'!$D$69)</f>
        <v>0</v>
      </c>
      <c r="GC23" s="105"/>
      <c r="GD23" s="141">
        <f>IF($D23&lt;'C.Davis-Inputs'!$D$47,0,IF($D23='C.Davis-Inputs'!$D$47,'C.Davis-Inputs'!$D$53,IF(AND($D23&gt;'C.Davis-Inputs'!$D$47,$D23&lt;='C.Davis-Inputs'!$E$47),GD22*(1+'C.Davis-Inputs'!$E$49),IF($D23&gt;'C.Davis-Inputs'!$E$47,GD22*(1+'C.Davis-Inputs'!$F$49)))))</f>
        <v>0</v>
      </c>
      <c r="GE23" s="144">
        <f>IF($D23&lt;'C.Davis-Inputs'!$D$47,0,IF($D23='C.Davis-Inputs'!$D$47,'C.Davis-Inputs'!$D$54,IF(AND($D23&gt;'C.Davis-Inputs'!$D$47,$D23&lt;='C.Davis-Inputs'!$E$47),GE22*(1+'C.Davis-Inputs'!$E$49),IF($D23&gt;'C.Davis-Inputs'!$E$47,GE22*(1+'C.Davis-Inputs'!$F$49)))))</f>
        <v>0</v>
      </c>
      <c r="GF23" s="799">
        <f t="shared" si="13"/>
        <v>0</v>
      </c>
    </row>
    <row r="24" spans="1:188" x14ac:dyDescent="0.25">
      <c r="A24" s="105"/>
      <c r="B24" s="105"/>
      <c r="C24" s="159"/>
      <c r="D24" s="140">
        <f t="shared" si="6"/>
        <v>2000</v>
      </c>
      <c r="E24" s="141">
        <f>E23*(1+'C.Davis-Inputs'!$D$14)</f>
        <v>457.72017061199881</v>
      </c>
      <c r="F24" s="142">
        <f>F23*(1+'C.Davis-Inputs'!$E$14)</f>
        <v>9154.4034122399717</v>
      </c>
      <c r="G24" s="142">
        <f>G23*(1+'C.Davis-Inputs'!$F$14)</f>
        <v>57.215021326499851</v>
      </c>
      <c r="H24" s="143">
        <f>H23*(1+'C.Davis-Inputs'!$G$14)</f>
        <v>34.329012795899899</v>
      </c>
      <c r="I24" s="144">
        <f>I23*(1+'C.Davis-Inputs'!$H$14)</f>
        <v>686.58025591799822</v>
      </c>
      <c r="J24" s="141">
        <f t="shared" si="7"/>
        <v>41.194815355079889</v>
      </c>
      <c r="K24" s="142">
        <f t="shared" si="7"/>
        <v>823.89630710159747</v>
      </c>
      <c r="L24" s="142">
        <f t="shared" si="7"/>
        <v>5.1493519193849862</v>
      </c>
      <c r="M24" s="143">
        <f t="shared" si="7"/>
        <v>3.089611151630991</v>
      </c>
      <c r="N24" s="144">
        <f t="shared" si="7"/>
        <v>61.792223032619837</v>
      </c>
      <c r="O24" s="141">
        <f t="shared" si="8"/>
        <v>22.886008530599941</v>
      </c>
      <c r="P24" s="142">
        <f t="shared" si="8"/>
        <v>457.72017061199858</v>
      </c>
      <c r="Q24" s="142">
        <f t="shared" si="8"/>
        <v>2.8607510663249927</v>
      </c>
      <c r="R24" s="143">
        <f t="shared" si="8"/>
        <v>1.716450639794995</v>
      </c>
      <c r="S24" s="144">
        <f t="shared" si="8"/>
        <v>34.329012795899914</v>
      </c>
      <c r="T24" s="141">
        <f t="shared" si="0"/>
        <v>35.702173307735904</v>
      </c>
      <c r="U24" s="142">
        <f t="shared" si="0"/>
        <v>714.04346615471775</v>
      </c>
      <c r="V24" s="142">
        <f t="shared" si="1"/>
        <v>4.4627716634669881</v>
      </c>
      <c r="W24" s="143">
        <f t="shared" si="1"/>
        <v>2.677662998080192</v>
      </c>
      <c r="X24" s="143">
        <f t="shared" si="1"/>
        <v>53.553259961603857</v>
      </c>
      <c r="Y24" s="141">
        <f>T24*'C.Davis-Inputs'!$D$17</f>
        <v>14.280869323094363</v>
      </c>
      <c r="Z24" s="142">
        <f>U24*'C.Davis-Inputs'!$E$17</f>
        <v>285.61738646188712</v>
      </c>
      <c r="AA24" s="142">
        <f>V24*'C.Davis-Inputs'!$F$17</f>
        <v>1.7851086653867954</v>
      </c>
      <c r="AB24" s="143">
        <f>W24*'C.Davis-Inputs'!$G$17</f>
        <v>0</v>
      </c>
      <c r="AC24" s="144">
        <f>X24*'C.Davis-Inputs'!$H$17</f>
        <v>0</v>
      </c>
      <c r="AD24" s="141">
        <f>T24*(1-'C.Davis-Inputs'!$D$17)</f>
        <v>21.421303984641543</v>
      </c>
      <c r="AE24" s="142">
        <f>U24*(1-'C.Davis-Inputs'!$E$17)</f>
        <v>428.42607969283063</v>
      </c>
      <c r="AF24" s="142">
        <f>V24*(1-'C.Davis-Inputs'!$F$17)</f>
        <v>2.6776629980801929</v>
      </c>
      <c r="AG24" s="143">
        <f>W24*(1-'C.Davis-Inputs'!$G$17)</f>
        <v>2.677662998080192</v>
      </c>
      <c r="AH24" s="144">
        <f>X24*(1-'C.Davis-Inputs'!$H$17)</f>
        <v>53.553259961603857</v>
      </c>
      <c r="AI24" s="187"/>
      <c r="AJ24" s="141">
        <f>SUM(AD24*'C.Davis-Inputs'!$D$15,Y24*'C.Davis-Inputs'!$D$15*'C.Davis-Inputs'!$D$19)</f>
        <v>373.20671831019934</v>
      </c>
      <c r="AK24" s="142">
        <f>SUM(AE24*'C.Davis-Inputs'!$E$15,Z24*'C.Davis-Inputs'!$E$15*'C.Davis-Inputs'!$E$19)</f>
        <v>13598.719798427881</v>
      </c>
      <c r="AL24" s="142">
        <f>SUM(AF24*'C.Davis-Inputs'!$F$15,AA24*'C.Davis-Inputs'!$F$15*'C.Davis-Inputs'!$F$19)</f>
        <v>10.764205252282375</v>
      </c>
      <c r="AM24" s="143">
        <f>SUM(AG24*'C.Davis-Inputs'!$G$15,AB24*'C.Davis-Inputs'!$G$15*'C.Davis-Inputs'!$G$19)</f>
        <v>10.710651992320768</v>
      </c>
      <c r="AN24" s="144">
        <f>SUM(AH24*'C.Davis-Inputs'!$H$15,AC24*'C.Davis-Inputs'!$H$15*'C.Davis-Inputs'!$H$19)</f>
        <v>508.75596963523662</v>
      </c>
      <c r="AO24" s="141">
        <f>IF($D24&lt;'C.Davis-Inputs'!$D$8,AJ24,AJ24*(1-'C.Davis-Inputs'!$D$16))</f>
        <v>373.20671831019934</v>
      </c>
      <c r="AP24" s="142">
        <f>IF($D24&lt;'C.Davis-Inputs'!$D$8,AK24,AK24*(1-'C.Davis-Inputs'!$E$16))</f>
        <v>13598.719798427881</v>
      </c>
      <c r="AQ24" s="142">
        <f>IF($D24&lt;'C.Davis-Inputs'!$D$8,AL24,AL24*(1-'C.Davis-Inputs'!$F$16))</f>
        <v>10.764205252282375</v>
      </c>
      <c r="AR24" s="143">
        <f>IF($D24&lt;'C.Davis-Inputs'!$D$8,AM24,AM24*(1-'C.Davis-Inputs'!$G$16))</f>
        <v>10.710651992320768</v>
      </c>
      <c r="AS24" s="144">
        <f>IF($D24&lt;'C.Davis-Inputs'!$D$8,AN24,AN24*(1-'C.Davis-Inputs'!$H$16))</f>
        <v>508.75596963523662</v>
      </c>
      <c r="AT24" s="145">
        <f>AJ24*'C.Davis-Inputs'!$D$6*'C.Davis-Inputs'!$D$12</f>
        <v>585.85990640335092</v>
      </c>
      <c r="AU24" s="146">
        <f>AK24*'C.Davis-Inputs'!$D$6*'C.Davis-Inputs'!$E$12</f>
        <v>20438.875857037103</v>
      </c>
      <c r="AV24" s="146">
        <f>AL24*'C.Davis-Inputs'!$D$6*'C.Davis-Inputs'!$F$12</f>
        <v>17.257173860459101</v>
      </c>
      <c r="AW24" s="147">
        <f>AM24*'C.Davis-Inputs'!$D$6*'C.Davis-Inputs'!$G$12</f>
        <v>17.171317274088654</v>
      </c>
      <c r="AX24" s="148">
        <f>AN24*'C.Davis-Inputs'!$D$6*'C.Davis-Inputs'!$H$12</f>
        <v>798.64512113339447</v>
      </c>
      <c r="AY24" s="145">
        <f>AJ24*'C.Davis-Inputs'!$D$7*'C.Davis-Inputs'!$D$13</f>
        <v>22.392403098611958</v>
      </c>
      <c r="AZ24" s="146">
        <f>AK24*'C.Davis-Inputs'!$D$7*'C.Davis-Inputs'!$E$13</f>
        <v>1359.8719798427883</v>
      </c>
      <c r="BA24" s="146">
        <f>AL24*'C.Davis-Inputs'!$D$7*'C.Davis-Inputs'!$F$13</f>
        <v>0.43056821009129503</v>
      </c>
      <c r="BB24" s="147">
        <f>AM24*'C.Davis-Inputs'!$D$7*'C.Davis-Inputs'!$G$13</f>
        <v>0.42842607969283075</v>
      </c>
      <c r="BC24" s="148">
        <f>AN24*'C.Davis-Inputs'!$D$7*'C.Davis-Inputs'!$H$13</f>
        <v>30.525358178114196</v>
      </c>
      <c r="BD24" s="149">
        <f>AO24*'C.Davis-Inputs'!$D$6*'C.Davis-Inputs'!$D$12</f>
        <v>585.85990640335092</v>
      </c>
      <c r="BE24" s="150">
        <f>AP24*'C.Davis-Inputs'!$D$6*'C.Davis-Inputs'!$E$12</f>
        <v>20438.875857037103</v>
      </c>
      <c r="BF24" s="150">
        <f>AQ24*'C.Davis-Inputs'!$D$6*'C.Davis-Inputs'!$F$12</f>
        <v>17.257173860459101</v>
      </c>
      <c r="BG24" s="151">
        <f>AR24*'C.Davis-Inputs'!$D$6*'C.Davis-Inputs'!$G$12</f>
        <v>17.171317274088654</v>
      </c>
      <c r="BH24" s="152">
        <f>AS24*'C.Davis-Inputs'!$D$6*'C.Davis-Inputs'!$H$12</f>
        <v>798.64512113339447</v>
      </c>
      <c r="BI24" s="149">
        <f>AO24*'C.Davis-Inputs'!$D$7*'C.Davis-Inputs'!$D$13</f>
        <v>22.392403098611958</v>
      </c>
      <c r="BJ24" s="150">
        <f>AP24*'C.Davis-Inputs'!$D$7*'C.Davis-Inputs'!$E$13</f>
        <v>1359.8719798427883</v>
      </c>
      <c r="BK24" s="150">
        <f>AQ24*'C.Davis-Inputs'!$D$7*'C.Davis-Inputs'!$F$13</f>
        <v>0.43056821009129503</v>
      </c>
      <c r="BL24" s="151">
        <f>AR24*'C.Davis-Inputs'!$D$7*'C.Davis-Inputs'!$G$13</f>
        <v>0.42842607969283075</v>
      </c>
      <c r="BM24" s="152">
        <f>AS24*'C.Davis-Inputs'!$D$7*'C.Davis-Inputs'!$H$13</f>
        <v>30.525358178114196</v>
      </c>
      <c r="BN24" s="153">
        <f t="shared" si="2"/>
        <v>0</v>
      </c>
      <c r="BO24" s="154">
        <f t="shared" si="2"/>
        <v>0</v>
      </c>
      <c r="BP24" s="154">
        <f t="shared" si="2"/>
        <v>0</v>
      </c>
      <c r="BQ24" s="155">
        <f t="shared" si="2"/>
        <v>0</v>
      </c>
      <c r="BR24" s="156">
        <f t="shared" si="2"/>
        <v>0</v>
      </c>
      <c r="BS24" s="153">
        <f t="shared" si="2"/>
        <v>0</v>
      </c>
      <c r="BT24" s="154">
        <f t="shared" si="2"/>
        <v>0</v>
      </c>
      <c r="BU24" s="154">
        <f t="shared" si="2"/>
        <v>0</v>
      </c>
      <c r="BV24" s="155">
        <f t="shared" si="2"/>
        <v>0</v>
      </c>
      <c r="BW24" s="155">
        <f t="shared" si="2"/>
        <v>0</v>
      </c>
      <c r="BX24" s="343"/>
      <c r="BY24" s="344"/>
      <c r="BZ24" s="105"/>
      <c r="CA24" s="141">
        <f>Y24*'C.Davis-Inputs'!$D$15*'C.Davis-Inputs'!$D$18</f>
        <v>1165.3189367645</v>
      </c>
      <c r="CB24" s="142">
        <f>Z24*'C.Davis-Inputs'!$E$15*'C.Davis-Inputs'!$E$18</f>
        <v>42461.308758356441</v>
      </c>
      <c r="CC24" s="142">
        <f>AA24*'C.Davis-Inputs'!$F$15*'C.Davis-Inputs'!$F$18</f>
        <v>2.1421303984641544</v>
      </c>
      <c r="CD24" s="143">
        <f>AB24*'C.Davis-Inputs'!$G$15*'C.Davis-Inputs'!$G$18</f>
        <v>0</v>
      </c>
      <c r="CE24" s="144">
        <f>AC24*'C.Davis-Inputs'!$H$15*'C.Davis-Inputs'!$H$18</f>
        <v>0</v>
      </c>
      <c r="CF24" s="141">
        <f>IF($D24&lt;'C.Davis-Inputs'!$D$8,CA24,CA24*(1-'C.Davis-Inputs'!$D$16))</f>
        <v>1165.3189367645</v>
      </c>
      <c r="CG24" s="142">
        <f>IF($D24&lt;'C.Davis-Inputs'!$D$8,CB24,CB24*(1-'C.Davis-Inputs'!$E$16))</f>
        <v>42461.308758356441</v>
      </c>
      <c r="CH24" s="142">
        <f>IF($D24&lt;'C.Davis-Inputs'!$D$8,CC24,CC24*(1-'C.Davis-Inputs'!$F$16))</f>
        <v>2.1421303984641544</v>
      </c>
      <c r="CI24" s="143">
        <f>IF($D24&lt;'C.Davis-Inputs'!$D$8,CD24,CD24*(1-'C.Davis-Inputs'!$G$16))</f>
        <v>0</v>
      </c>
      <c r="CJ24" s="144">
        <f>IF($D24&lt;'C.Davis-Inputs'!$D$8,CE24,CE24*(1-'C.Davis-Inputs'!$H$16))</f>
        <v>0</v>
      </c>
      <c r="CK24" s="145">
        <f>CA24*'C.Davis-Inputs'!$D$6*'C.Davis-Inputs'!$D$12</f>
        <v>1829.3176669329118</v>
      </c>
      <c r="CL24" s="146">
        <f>CB24*'C.Davis-Inputs'!$D$6*'C.Davis-Inputs'!$E$12</f>
        <v>63819.347063809735</v>
      </c>
      <c r="CM24" s="146">
        <f>CC24*'C.Davis-Inputs'!$D$6*'C.Davis-Inputs'!$F$12</f>
        <v>3.434263454817732</v>
      </c>
      <c r="CN24" s="147">
        <f>CD24*'C.Davis-Inputs'!$D$6*'C.Davis-Inputs'!$G$12</f>
        <v>0</v>
      </c>
      <c r="CO24" s="148">
        <f>CE24*'C.Davis-Inputs'!$D$6*'C.Davis-Inputs'!$H$12</f>
        <v>0</v>
      </c>
      <c r="CP24" s="145">
        <f>CA24*'C.Davis-Inputs'!$D$7*'C.Davis-Inputs'!$D$13</f>
        <v>69.919136205870004</v>
      </c>
      <c r="CQ24" s="146">
        <f>CB24*'C.Davis-Inputs'!$D$7*'C.Davis-Inputs'!$E$13</f>
        <v>4246.1308758356445</v>
      </c>
      <c r="CR24" s="146">
        <f>CC24*'C.Davis-Inputs'!$D$7*'C.Davis-Inputs'!$F$13</f>
        <v>8.5685215938566178E-2</v>
      </c>
      <c r="CS24" s="147">
        <f>CD24*'C.Davis-Inputs'!$D$7*'C.Davis-Inputs'!$G$13</f>
        <v>0</v>
      </c>
      <c r="CT24" s="148">
        <f>CE24*'C.Davis-Inputs'!$D$7*'C.Davis-Inputs'!$H$13</f>
        <v>0</v>
      </c>
      <c r="CU24" s="149">
        <f>CF24*'C.Davis-Inputs'!$D$6*'C.Davis-Inputs'!$D$12</f>
        <v>1829.3176669329118</v>
      </c>
      <c r="CV24" s="150">
        <f>CG24*'C.Davis-Inputs'!$D$6*'C.Davis-Inputs'!$E$12</f>
        <v>63819.347063809735</v>
      </c>
      <c r="CW24" s="150">
        <f>CH24*'C.Davis-Inputs'!$D$6*'C.Davis-Inputs'!$F$12</f>
        <v>3.434263454817732</v>
      </c>
      <c r="CX24" s="151">
        <f>CI24*'C.Davis-Inputs'!$D$6*'C.Davis-Inputs'!$G$12</f>
        <v>0</v>
      </c>
      <c r="CY24" s="152">
        <f>CJ24*'C.Davis-Inputs'!$D$6*'C.Davis-Inputs'!$H$12</f>
        <v>0</v>
      </c>
      <c r="CZ24" s="149">
        <f>CF24*'C.Davis-Inputs'!$D$7*'C.Davis-Inputs'!$D$13</f>
        <v>69.919136205870004</v>
      </c>
      <c r="DA24" s="150">
        <f>CG24*'C.Davis-Inputs'!$D$7*'C.Davis-Inputs'!$E$13</f>
        <v>4246.1308758356445</v>
      </c>
      <c r="DB24" s="150">
        <f>CH24*'C.Davis-Inputs'!$D$7*'C.Davis-Inputs'!$F$13</f>
        <v>8.5685215938566178E-2</v>
      </c>
      <c r="DC24" s="151">
        <f>CI24*'C.Davis-Inputs'!$D$7*'C.Davis-Inputs'!$G$13</f>
        <v>0</v>
      </c>
      <c r="DD24" s="152">
        <f>CJ24*'C.Davis-Inputs'!$D$7*'C.Davis-Inputs'!$H$13</f>
        <v>0</v>
      </c>
      <c r="DE24" s="153">
        <f t="shared" si="3"/>
        <v>0</v>
      </c>
      <c r="DF24" s="154">
        <f t="shared" si="3"/>
        <v>0</v>
      </c>
      <c r="DG24" s="154">
        <f t="shared" si="4"/>
        <v>0</v>
      </c>
      <c r="DH24" s="155">
        <f t="shared" si="4"/>
        <v>0</v>
      </c>
      <c r="DI24" s="156">
        <f t="shared" si="4"/>
        <v>0</v>
      </c>
      <c r="DJ24" s="153">
        <f t="shared" si="4"/>
        <v>0</v>
      </c>
      <c r="DK24" s="154">
        <f t="shared" si="4"/>
        <v>0</v>
      </c>
      <c r="DL24" s="154">
        <f t="shared" si="4"/>
        <v>0</v>
      </c>
      <c r="DM24" s="155">
        <f t="shared" si="4"/>
        <v>0</v>
      </c>
      <c r="DN24" s="155">
        <f t="shared" si="4"/>
        <v>0</v>
      </c>
      <c r="DO24" s="343"/>
      <c r="DP24" s="344"/>
      <c r="DQ24" s="105"/>
      <c r="DR24" s="141">
        <f>SUM(AD24*'C.Davis-Inputs'!$D$32*365)</f>
        <v>8633.231782976889</v>
      </c>
      <c r="DS24" s="142">
        <f>SUM(AE24*'C.Davis-Inputs'!$E$32*365)</f>
        <v>172664.63565953769</v>
      </c>
      <c r="DT24" s="142">
        <f>SUM(AF24*'C.Davis-Inputs'!$F$32*365)</f>
        <v>1275.3637861215861</v>
      </c>
      <c r="DU24" s="143">
        <f>SUM(AG24*'C.Davis-Inputs'!$G$32*365)</f>
        <v>0</v>
      </c>
      <c r="DV24" s="144">
        <f>SUM(AH24*'C.Davis-Inputs'!$H$32*365)</f>
        <v>0</v>
      </c>
      <c r="DW24" s="141">
        <f>SUM(AD24*'C.Davis-Inputs'!$D$33*365)</f>
        <v>7848.3925299789898</v>
      </c>
      <c r="DX24" s="142">
        <f>SUM(AE24*'C.Davis-Inputs'!$E$33*365)</f>
        <v>156967.85059957972</v>
      </c>
      <c r="DY24" s="142">
        <f>SUM(AF24*'C.Davis-Inputs'!$F$33*365)</f>
        <v>1159.4216237468963</v>
      </c>
      <c r="DZ24" s="143">
        <f>SUM(AG24*'C.Davis-Inputs'!$G$33*365)</f>
        <v>0</v>
      </c>
      <c r="EA24" s="144">
        <f>SUM(AH24*'C.Davis-Inputs'!$H$33*365)</f>
        <v>0</v>
      </c>
      <c r="EB24" s="145">
        <f>DR24*'C.Davis-Inputs'!$D$6*'C.Davis-Inputs'!$D$12</f>
        <v>13552.44725291712</v>
      </c>
      <c r="EC24" s="146">
        <f>DS24*'C.Davis-Inputs'!$D$6*'C.Davis-Inputs'!$E$12</f>
        <v>259514.94739628516</v>
      </c>
      <c r="ED24" s="146">
        <f>DT24*'C.Davis-Inputs'!$D$6*'C.Davis-Inputs'!$F$12</f>
        <v>2044.6632219101268</v>
      </c>
      <c r="EE24" s="147">
        <f>DU24*'C.Davis-Inputs'!$D$6*'C.Davis-Inputs'!$G$12</f>
        <v>0</v>
      </c>
      <c r="EF24" s="148">
        <f>DV24*'C.Davis-Inputs'!$D$6*'C.Davis-Inputs'!$H$12</f>
        <v>0</v>
      </c>
      <c r="EG24" s="145">
        <f>DR24*'C.Davis-Inputs'!$D$7*'C.Davis-Inputs'!$D$13</f>
        <v>517.99390697861327</v>
      </c>
      <c r="EH24" s="146">
        <f>DS24*'C.Davis-Inputs'!$D$7*'C.Davis-Inputs'!$E$13</f>
        <v>17266.463565953771</v>
      </c>
      <c r="EI24" s="146">
        <f>DT24*'C.Davis-Inputs'!$D$7*'C.Davis-Inputs'!$F$13</f>
        <v>51.01455144486345</v>
      </c>
      <c r="EJ24" s="147">
        <f>DU24*'C.Davis-Inputs'!$D$7*'C.Davis-Inputs'!$G$13</f>
        <v>0</v>
      </c>
      <c r="EK24" s="148">
        <f>DV24*'C.Davis-Inputs'!$D$7*'C.Davis-Inputs'!$H$13</f>
        <v>0</v>
      </c>
      <c r="EL24" s="149">
        <f>IF($D24&lt;'C.Davis-Inputs'!$D$8,EB24,DW24*'C.Davis-Inputs'!$D$6*'C.Davis-Inputs'!$D$12)</f>
        <v>13552.44725291712</v>
      </c>
      <c r="EM24" s="150">
        <f>IF($D24&lt;'C.Davis-Inputs'!$D$8,EC24,DX24*'C.Davis-Inputs'!$D$6*'C.Davis-Inputs'!$E$12)</f>
        <v>259514.94739628516</v>
      </c>
      <c r="EN24" s="150">
        <f>IF($D24&lt;'C.Davis-Inputs'!$D$8,ED24,DY24*'C.Davis-Inputs'!$D$6*'C.Davis-Inputs'!$F$12)</f>
        <v>2044.6632219101268</v>
      </c>
      <c r="EO24" s="151">
        <f>IF($D24&lt;'C.Davis-Inputs'!$D$8,EE24,DZ24*'C.Davis-Inputs'!$D$6*'C.Davis-Inputs'!$G$12)</f>
        <v>0</v>
      </c>
      <c r="EP24" s="152">
        <f>IF($D24&lt;'C.Davis-Inputs'!$D$8,EF24,EA24*'C.Davis-Inputs'!$D$6*'C.Davis-Inputs'!$H$12)</f>
        <v>0</v>
      </c>
      <c r="EQ24" s="149">
        <f>IF($D24&lt;'C.Davis-Inputs'!$D$8,EG24,'C.Davis-Inputs'!$D$13*DW24)</f>
        <v>517.99390697861327</v>
      </c>
      <c r="ER24" s="150">
        <f>IF($D24&lt;'C.Davis-Inputs'!$D$8,EH24,'C.Davis-Inputs'!$E$13*DX24)</f>
        <v>17266.463565953771</v>
      </c>
      <c r="ES24" s="150">
        <f>IF($D24&lt;'C.Davis-Inputs'!$D$8,EI24,'C.Davis-Inputs'!$F$13*DY24)</f>
        <v>51.01455144486345</v>
      </c>
      <c r="ET24" s="151">
        <f>IF($D24&lt;'C.Davis-Inputs'!$D$8,EJ24,'C.Davis-Inputs'!$G$13*EJ24)</f>
        <v>0</v>
      </c>
      <c r="EU24" s="152">
        <f>IF($D24&lt;'C.Davis-Inputs'!$D$8,EK24,'C.Davis-Inputs'!$H$13*EK24)</f>
        <v>0</v>
      </c>
      <c r="EV24" s="153">
        <f t="shared" si="9"/>
        <v>0</v>
      </c>
      <c r="EW24" s="154">
        <f t="shared" si="5"/>
        <v>0</v>
      </c>
      <c r="EX24" s="154">
        <f t="shared" si="5"/>
        <v>0</v>
      </c>
      <c r="EY24" s="155">
        <f t="shared" si="5"/>
        <v>0</v>
      </c>
      <c r="EZ24" s="156">
        <f t="shared" si="5"/>
        <v>0</v>
      </c>
      <c r="FA24" s="153">
        <f t="shared" si="5"/>
        <v>0</v>
      </c>
      <c r="FB24" s="154">
        <f t="shared" si="5"/>
        <v>0</v>
      </c>
      <c r="FC24" s="154">
        <f t="shared" si="5"/>
        <v>0</v>
      </c>
      <c r="FD24" s="155">
        <f t="shared" si="5"/>
        <v>0</v>
      </c>
      <c r="FE24" s="156">
        <f t="shared" si="5"/>
        <v>0</v>
      </c>
      <c r="FF24" s="178"/>
      <c r="FG24" s="178"/>
      <c r="FH24" s="105"/>
      <c r="FI24" s="142">
        <f>'C.Davis-Inputs'!$E$15</f>
        <v>29.15</v>
      </c>
      <c r="FJ24" s="142">
        <f>IF($D24&lt;'C.Davis-Inputs'!$D$8,FI24,0)</f>
        <v>29.15</v>
      </c>
      <c r="FK24" s="154">
        <f t="shared" si="10"/>
        <v>0</v>
      </c>
      <c r="FL24" s="338">
        <f>SUM(FK24*'C.Davis-Inputs'!$D$60,FK24*'C.Davis-Inputs'!$D$58*'C.Davis-Inputs'!$D$59)</f>
        <v>0</v>
      </c>
      <c r="FM24" s="338">
        <f>(FK24*'C.Davis-Inputs'!$D$61)</f>
        <v>0</v>
      </c>
      <c r="FN24" s="338">
        <f>(FK24*'C.Davis-Inputs'!$D$62)</f>
        <v>0</v>
      </c>
      <c r="FO24" s="105"/>
      <c r="FP24" s="142">
        <f>'C.Davis-Inputs'!$E$32*365</f>
        <v>403.02083333333337</v>
      </c>
      <c r="FQ24" s="142">
        <f>IF($D24&lt;'C.Davis-Inputs'!$D$8,FP24,'C.Davis-Inputs'!$E$33*365)</f>
        <v>403.02083333333337</v>
      </c>
      <c r="FR24" s="154">
        <f t="shared" si="11"/>
        <v>0</v>
      </c>
      <c r="FS24" s="338">
        <f>SUM(FR24*'C.Davis-Inputs'!$D$63,FR24*'C.Davis-Inputs'!$D$58*'C.Davis-Inputs'!$D$59)</f>
        <v>0</v>
      </c>
      <c r="FT24" s="338">
        <f>(FR24*'C.Davis-Inputs'!$D$64)</f>
        <v>0</v>
      </c>
      <c r="FU24" s="338">
        <f>(FR24*'C.Davis-Inputs'!$D$65)</f>
        <v>0</v>
      </c>
      <c r="FV24" s="105"/>
      <c r="FW24" s="142">
        <f>'C.Davis-Inputs'!$E$44*365</f>
        <v>113.15</v>
      </c>
      <c r="FX24" s="142">
        <f>IF($D24&lt;'C.Davis-Inputs'!$D$8,FW24,'C.Davis-Inputs'!$D$45*365)</f>
        <v>113.15</v>
      </c>
      <c r="FY24" s="154">
        <f t="shared" si="12"/>
        <v>0</v>
      </c>
      <c r="FZ24" s="338">
        <f>SUM(FY24*'C.Davis-Inputs'!$D$67)</f>
        <v>0</v>
      </c>
      <c r="GA24" s="338">
        <f>(FY24*'C.Davis-Inputs'!$D$68)</f>
        <v>0</v>
      </c>
      <c r="GB24" s="338">
        <f>(FY24*'C.Davis-Inputs'!$D$69)</f>
        <v>0</v>
      </c>
      <c r="GC24" s="105"/>
      <c r="GD24" s="141">
        <f>IF($D24&lt;'C.Davis-Inputs'!$D$47,0,IF($D24='C.Davis-Inputs'!$D$47,'C.Davis-Inputs'!$D$53,IF(AND($D24&gt;'C.Davis-Inputs'!$D$47,$D24&lt;='C.Davis-Inputs'!$E$47),GD23*(1+'C.Davis-Inputs'!$E$49),IF($D24&gt;'C.Davis-Inputs'!$E$47,GD23*(1+'C.Davis-Inputs'!$F$49)))))</f>
        <v>0</v>
      </c>
      <c r="GE24" s="144">
        <f>IF($D24&lt;'C.Davis-Inputs'!$D$47,0,IF($D24='C.Davis-Inputs'!$D$47,'C.Davis-Inputs'!$D$54,IF(AND($D24&gt;'C.Davis-Inputs'!$D$47,$D24&lt;='C.Davis-Inputs'!$E$47),GE23*(1+'C.Davis-Inputs'!$E$49),IF($D24&gt;'C.Davis-Inputs'!$E$47,GE23*(1+'C.Davis-Inputs'!$F$49)))))</f>
        <v>0</v>
      </c>
      <c r="GF24" s="799">
        <f t="shared" si="13"/>
        <v>0</v>
      </c>
    </row>
    <row r="25" spans="1:188" ht="14.45" customHeight="1" x14ac:dyDescent="0.25">
      <c r="A25" s="105"/>
      <c r="B25" s="105"/>
      <c r="C25" s="159"/>
      <c r="D25" s="140">
        <f t="shared" si="6"/>
        <v>2001</v>
      </c>
      <c r="E25" s="141">
        <f>E24*(1+'C.Davis-Inputs'!$D$14)</f>
        <v>462.49083687022437</v>
      </c>
      <c r="F25" s="142">
        <f>F24*(1+'C.Davis-Inputs'!$E$14)</f>
        <v>9249.8167374044842</v>
      </c>
      <c r="G25" s="142">
        <f>G24*(1+'C.Davis-Inputs'!$F$14)</f>
        <v>57.811354608778046</v>
      </c>
      <c r="H25" s="143">
        <f>H24*(1+'C.Davis-Inputs'!$G$14)</f>
        <v>34.686812765266815</v>
      </c>
      <c r="I25" s="144">
        <f>I24*(1+'C.Davis-Inputs'!$H$14)</f>
        <v>693.73625530533661</v>
      </c>
      <c r="J25" s="141">
        <f t="shared" si="7"/>
        <v>41.624175318320191</v>
      </c>
      <c r="K25" s="142">
        <f t="shared" si="7"/>
        <v>832.4835063664035</v>
      </c>
      <c r="L25" s="142">
        <f t="shared" si="7"/>
        <v>5.2030219147900238</v>
      </c>
      <c r="M25" s="143">
        <f t="shared" si="7"/>
        <v>3.1218131488740131</v>
      </c>
      <c r="N25" s="144">
        <f t="shared" si="7"/>
        <v>62.43626297748029</v>
      </c>
      <c r="O25" s="141">
        <f t="shared" si="8"/>
        <v>23.124541843511221</v>
      </c>
      <c r="P25" s="142">
        <f t="shared" si="8"/>
        <v>462.49083687022426</v>
      </c>
      <c r="Q25" s="142">
        <f t="shared" si="8"/>
        <v>2.8905677304389026</v>
      </c>
      <c r="R25" s="143">
        <f t="shared" si="8"/>
        <v>1.7343406382633408</v>
      </c>
      <c r="S25" s="144">
        <f t="shared" si="8"/>
        <v>34.686812765266829</v>
      </c>
      <c r="T25" s="141">
        <f t="shared" si="0"/>
        <v>36.0742852758775</v>
      </c>
      <c r="U25" s="142">
        <f t="shared" si="0"/>
        <v>721.4857055175496</v>
      </c>
      <c r="V25" s="142">
        <f t="shared" si="1"/>
        <v>4.5092856594846875</v>
      </c>
      <c r="W25" s="143">
        <f t="shared" si="1"/>
        <v>2.7055713956908116</v>
      </c>
      <c r="X25" s="143">
        <f t="shared" si="1"/>
        <v>54.11142791381625</v>
      </c>
      <c r="Y25" s="141">
        <f>T25*'C.Davis-Inputs'!$D$17</f>
        <v>14.429714110351</v>
      </c>
      <c r="Z25" s="142">
        <f>U25*'C.Davis-Inputs'!$E$17</f>
        <v>288.59428220701983</v>
      </c>
      <c r="AA25" s="142">
        <f>V25*'C.Davis-Inputs'!$F$17</f>
        <v>1.803714263793875</v>
      </c>
      <c r="AB25" s="143">
        <f>W25*'C.Davis-Inputs'!$G$17</f>
        <v>0</v>
      </c>
      <c r="AC25" s="144">
        <f>X25*'C.Davis-Inputs'!$H$17</f>
        <v>0</v>
      </c>
      <c r="AD25" s="141">
        <f>T25*(1-'C.Davis-Inputs'!$D$17)</f>
        <v>21.6445711655265</v>
      </c>
      <c r="AE25" s="142">
        <f>U25*(1-'C.Davis-Inputs'!$E$17)</f>
        <v>432.89142331052977</v>
      </c>
      <c r="AF25" s="142">
        <f>V25*(1-'C.Davis-Inputs'!$F$17)</f>
        <v>2.7055713956908125</v>
      </c>
      <c r="AG25" s="143">
        <f>W25*(1-'C.Davis-Inputs'!$G$17)</f>
        <v>2.7055713956908116</v>
      </c>
      <c r="AH25" s="144">
        <f>X25*(1-'C.Davis-Inputs'!$H$17)</f>
        <v>54.11142791381625</v>
      </c>
      <c r="AI25" s="187"/>
      <c r="AJ25" s="141">
        <f>SUM(AD25*'C.Davis-Inputs'!$D$15,Y25*'C.Davis-Inputs'!$D$15*'C.Davis-Inputs'!$D$19)</f>
        <v>377.09652875050614</v>
      </c>
      <c r="AK25" s="142">
        <f>SUM(AE25*'C.Davis-Inputs'!$E$15,Z25*'C.Davis-Inputs'!$E$15*'C.Davis-Inputs'!$E$19)</f>
        <v>13740.45476634656</v>
      </c>
      <c r="AL25" s="142">
        <f>SUM(AF25*'C.Davis-Inputs'!$F$15,AA25*'C.Davis-Inputs'!$F$15*'C.Davis-Inputs'!$F$19)</f>
        <v>10.876397010677067</v>
      </c>
      <c r="AM25" s="143">
        <f>SUM(AG25*'C.Davis-Inputs'!$G$15,AB25*'C.Davis-Inputs'!$G$15*'C.Davis-Inputs'!$G$19)</f>
        <v>10.822285582763246</v>
      </c>
      <c r="AN25" s="144">
        <f>SUM(AH25*'C.Davis-Inputs'!$H$15,AC25*'C.Davis-Inputs'!$H$15*'C.Davis-Inputs'!$H$19)</f>
        <v>514.05856518125438</v>
      </c>
      <c r="AO25" s="141">
        <f>IF($D25&lt;'C.Davis-Inputs'!$D$8,AJ25,AJ25*(1-'C.Davis-Inputs'!$D$16))</f>
        <v>377.09652875050614</v>
      </c>
      <c r="AP25" s="142">
        <f>IF($D25&lt;'C.Davis-Inputs'!$D$8,AK25,AK25*(1-'C.Davis-Inputs'!$E$16))</f>
        <v>13740.45476634656</v>
      </c>
      <c r="AQ25" s="142">
        <f>IF($D25&lt;'C.Davis-Inputs'!$D$8,AL25,AL25*(1-'C.Davis-Inputs'!$F$16))</f>
        <v>10.876397010677067</v>
      </c>
      <c r="AR25" s="143">
        <f>IF($D25&lt;'C.Davis-Inputs'!$D$8,AM25,AM25*(1-'C.Davis-Inputs'!$G$16))</f>
        <v>10.822285582763246</v>
      </c>
      <c r="AS25" s="144">
        <f>IF($D25&lt;'C.Davis-Inputs'!$D$8,AN25,AN25*(1-'C.Davis-Inputs'!$H$16))</f>
        <v>514.05856518125438</v>
      </c>
      <c r="AT25" s="145">
        <f>AJ25*'C.Davis-Inputs'!$D$6*'C.Davis-Inputs'!$D$12</f>
        <v>591.96613083254454</v>
      </c>
      <c r="AU25" s="146">
        <f>AK25*'C.Davis-Inputs'!$D$6*'C.Davis-Inputs'!$E$12</f>
        <v>20651.903513818881</v>
      </c>
      <c r="AV25" s="146">
        <f>AL25*'C.Davis-Inputs'!$D$6*'C.Davis-Inputs'!$F$12</f>
        <v>17.437039687517473</v>
      </c>
      <c r="AW25" s="147">
        <f>AM25*'C.Davis-Inputs'!$D$6*'C.Davis-Inputs'!$G$12</f>
        <v>17.350288246286034</v>
      </c>
      <c r="AX25" s="148">
        <f>AN25*'C.Davis-Inputs'!$D$6*'C.Davis-Inputs'!$H$12</f>
        <v>806.96913562153304</v>
      </c>
      <c r="AY25" s="145">
        <f>AJ25*'C.Davis-Inputs'!$D$7*'C.Davis-Inputs'!$D$13</f>
        <v>22.625791725030368</v>
      </c>
      <c r="AZ25" s="146">
        <f>AK25*'C.Davis-Inputs'!$D$7*'C.Davis-Inputs'!$E$13</f>
        <v>1374.0454766346561</v>
      </c>
      <c r="BA25" s="146">
        <f>AL25*'C.Davis-Inputs'!$D$7*'C.Davis-Inputs'!$F$13</f>
        <v>0.43505588042708271</v>
      </c>
      <c r="BB25" s="147">
        <f>AM25*'C.Davis-Inputs'!$D$7*'C.Davis-Inputs'!$G$13</f>
        <v>0.43289142331052988</v>
      </c>
      <c r="BC25" s="148">
        <f>AN25*'C.Davis-Inputs'!$D$7*'C.Davis-Inputs'!$H$13</f>
        <v>30.843513910875263</v>
      </c>
      <c r="BD25" s="149">
        <f>AO25*'C.Davis-Inputs'!$D$6*'C.Davis-Inputs'!$D$12</f>
        <v>591.96613083254454</v>
      </c>
      <c r="BE25" s="150">
        <f>AP25*'C.Davis-Inputs'!$D$6*'C.Davis-Inputs'!$E$12</f>
        <v>20651.903513818881</v>
      </c>
      <c r="BF25" s="150">
        <f>AQ25*'C.Davis-Inputs'!$D$6*'C.Davis-Inputs'!$F$12</f>
        <v>17.437039687517473</v>
      </c>
      <c r="BG25" s="151">
        <f>AR25*'C.Davis-Inputs'!$D$6*'C.Davis-Inputs'!$G$12</f>
        <v>17.350288246286034</v>
      </c>
      <c r="BH25" s="152">
        <f>AS25*'C.Davis-Inputs'!$D$6*'C.Davis-Inputs'!$H$12</f>
        <v>806.96913562153304</v>
      </c>
      <c r="BI25" s="149">
        <f>AO25*'C.Davis-Inputs'!$D$7*'C.Davis-Inputs'!$D$13</f>
        <v>22.625791725030368</v>
      </c>
      <c r="BJ25" s="150">
        <f>AP25*'C.Davis-Inputs'!$D$7*'C.Davis-Inputs'!$E$13</f>
        <v>1374.0454766346561</v>
      </c>
      <c r="BK25" s="150">
        <f>AQ25*'C.Davis-Inputs'!$D$7*'C.Davis-Inputs'!$F$13</f>
        <v>0.43505588042708271</v>
      </c>
      <c r="BL25" s="151">
        <f>AR25*'C.Davis-Inputs'!$D$7*'C.Davis-Inputs'!$G$13</f>
        <v>0.43289142331052988</v>
      </c>
      <c r="BM25" s="152">
        <f>AS25*'C.Davis-Inputs'!$D$7*'C.Davis-Inputs'!$H$13</f>
        <v>30.843513910875263</v>
      </c>
      <c r="BN25" s="153">
        <f t="shared" si="2"/>
        <v>0</v>
      </c>
      <c r="BO25" s="154">
        <f t="shared" si="2"/>
        <v>0</v>
      </c>
      <c r="BP25" s="154">
        <f t="shared" si="2"/>
        <v>0</v>
      </c>
      <c r="BQ25" s="155">
        <f t="shared" si="2"/>
        <v>0</v>
      </c>
      <c r="BR25" s="156">
        <f t="shared" si="2"/>
        <v>0</v>
      </c>
      <c r="BS25" s="153">
        <f t="shared" si="2"/>
        <v>0</v>
      </c>
      <c r="BT25" s="154">
        <f t="shared" si="2"/>
        <v>0</v>
      </c>
      <c r="BU25" s="154">
        <f t="shared" si="2"/>
        <v>0</v>
      </c>
      <c r="BV25" s="155">
        <f t="shared" si="2"/>
        <v>0</v>
      </c>
      <c r="BW25" s="155">
        <f t="shared" si="2"/>
        <v>0</v>
      </c>
      <c r="BX25" s="343"/>
      <c r="BY25" s="344"/>
      <c r="BZ25" s="105"/>
      <c r="CA25" s="141">
        <f>Y25*'C.Davis-Inputs'!$D$15*'C.Davis-Inputs'!$D$18</f>
        <v>1177.4646714046414</v>
      </c>
      <c r="CB25" s="142">
        <f>Z25*'C.Davis-Inputs'!$E$15*'C.Davis-Inputs'!$E$18</f>
        <v>42903.868964306595</v>
      </c>
      <c r="CC25" s="142">
        <f>AA25*'C.Davis-Inputs'!$F$15*'C.Davis-Inputs'!$F$18</f>
        <v>2.1644571165526498</v>
      </c>
      <c r="CD25" s="143">
        <f>AB25*'C.Davis-Inputs'!$G$15*'C.Davis-Inputs'!$G$18</f>
        <v>0</v>
      </c>
      <c r="CE25" s="144">
        <f>AC25*'C.Davis-Inputs'!$H$15*'C.Davis-Inputs'!$H$18</f>
        <v>0</v>
      </c>
      <c r="CF25" s="141">
        <f>IF($D25&lt;'C.Davis-Inputs'!$D$8,CA25,CA25*(1-'C.Davis-Inputs'!$D$16))</f>
        <v>1177.4646714046414</v>
      </c>
      <c r="CG25" s="142">
        <f>IF($D25&lt;'C.Davis-Inputs'!$D$8,CB25,CB25*(1-'C.Davis-Inputs'!$E$16))</f>
        <v>42903.868964306595</v>
      </c>
      <c r="CH25" s="142">
        <f>IF($D25&lt;'C.Davis-Inputs'!$D$8,CC25,CC25*(1-'C.Davis-Inputs'!$F$16))</f>
        <v>2.1644571165526498</v>
      </c>
      <c r="CI25" s="143">
        <f>IF($D25&lt;'C.Davis-Inputs'!$D$8,CD25,CD25*(1-'C.Davis-Inputs'!$G$16))</f>
        <v>0</v>
      </c>
      <c r="CJ25" s="144">
        <f>IF($D25&lt;'C.Davis-Inputs'!$D$8,CE25,CE25*(1-'C.Davis-Inputs'!$H$16))</f>
        <v>0</v>
      </c>
      <c r="CK25" s="145">
        <f>CA25*'C.Davis-Inputs'!$D$6*'C.Davis-Inputs'!$D$12</f>
        <v>1848.3840411710059</v>
      </c>
      <c r="CL25" s="146">
        <f>CB25*'C.Davis-Inputs'!$D$6*'C.Davis-Inputs'!$E$12</f>
        <v>64484.515053352807</v>
      </c>
      <c r="CM25" s="146">
        <f>CC25*'C.Davis-Inputs'!$D$6*'C.Davis-Inputs'!$F$12</f>
        <v>3.4700576492572082</v>
      </c>
      <c r="CN25" s="147">
        <f>CD25*'C.Davis-Inputs'!$D$6*'C.Davis-Inputs'!$G$12</f>
        <v>0</v>
      </c>
      <c r="CO25" s="148">
        <f>CE25*'C.Davis-Inputs'!$D$6*'C.Davis-Inputs'!$H$12</f>
        <v>0</v>
      </c>
      <c r="CP25" s="145">
        <f>CA25*'C.Davis-Inputs'!$D$7*'C.Davis-Inputs'!$D$13</f>
        <v>70.647880284278486</v>
      </c>
      <c r="CQ25" s="146">
        <f>CB25*'C.Davis-Inputs'!$D$7*'C.Davis-Inputs'!$E$13</f>
        <v>4290.3868964306594</v>
      </c>
      <c r="CR25" s="146">
        <f>CC25*'C.Davis-Inputs'!$D$7*'C.Davis-Inputs'!$F$13</f>
        <v>8.6578284662106E-2</v>
      </c>
      <c r="CS25" s="147">
        <f>CD25*'C.Davis-Inputs'!$D$7*'C.Davis-Inputs'!$G$13</f>
        <v>0</v>
      </c>
      <c r="CT25" s="148">
        <f>CE25*'C.Davis-Inputs'!$D$7*'C.Davis-Inputs'!$H$13</f>
        <v>0</v>
      </c>
      <c r="CU25" s="149">
        <f>CF25*'C.Davis-Inputs'!$D$6*'C.Davis-Inputs'!$D$12</f>
        <v>1848.3840411710059</v>
      </c>
      <c r="CV25" s="150">
        <f>CG25*'C.Davis-Inputs'!$D$6*'C.Davis-Inputs'!$E$12</f>
        <v>64484.515053352807</v>
      </c>
      <c r="CW25" s="150">
        <f>CH25*'C.Davis-Inputs'!$D$6*'C.Davis-Inputs'!$F$12</f>
        <v>3.4700576492572082</v>
      </c>
      <c r="CX25" s="151">
        <f>CI25*'C.Davis-Inputs'!$D$6*'C.Davis-Inputs'!$G$12</f>
        <v>0</v>
      </c>
      <c r="CY25" s="152">
        <f>CJ25*'C.Davis-Inputs'!$D$6*'C.Davis-Inputs'!$H$12</f>
        <v>0</v>
      </c>
      <c r="CZ25" s="149">
        <f>CF25*'C.Davis-Inputs'!$D$7*'C.Davis-Inputs'!$D$13</f>
        <v>70.647880284278486</v>
      </c>
      <c r="DA25" s="150">
        <f>CG25*'C.Davis-Inputs'!$D$7*'C.Davis-Inputs'!$E$13</f>
        <v>4290.3868964306594</v>
      </c>
      <c r="DB25" s="150">
        <f>CH25*'C.Davis-Inputs'!$D$7*'C.Davis-Inputs'!$F$13</f>
        <v>8.6578284662106E-2</v>
      </c>
      <c r="DC25" s="151">
        <f>CI25*'C.Davis-Inputs'!$D$7*'C.Davis-Inputs'!$G$13</f>
        <v>0</v>
      </c>
      <c r="DD25" s="152">
        <f>CJ25*'C.Davis-Inputs'!$D$7*'C.Davis-Inputs'!$H$13</f>
        <v>0</v>
      </c>
      <c r="DE25" s="153">
        <f t="shared" si="3"/>
        <v>0</v>
      </c>
      <c r="DF25" s="154">
        <f t="shared" si="3"/>
        <v>0</v>
      </c>
      <c r="DG25" s="154">
        <f t="shared" si="4"/>
        <v>0</v>
      </c>
      <c r="DH25" s="155">
        <f t="shared" si="4"/>
        <v>0</v>
      </c>
      <c r="DI25" s="156">
        <f t="shared" si="4"/>
        <v>0</v>
      </c>
      <c r="DJ25" s="153">
        <f t="shared" si="4"/>
        <v>0</v>
      </c>
      <c r="DK25" s="154">
        <f t="shared" si="4"/>
        <v>0</v>
      </c>
      <c r="DL25" s="154">
        <f t="shared" si="4"/>
        <v>0</v>
      </c>
      <c r="DM25" s="155">
        <f t="shared" si="4"/>
        <v>0</v>
      </c>
      <c r="DN25" s="155">
        <f t="shared" si="4"/>
        <v>0</v>
      </c>
      <c r="DO25" s="343"/>
      <c r="DP25" s="344"/>
      <c r="DQ25" s="105"/>
      <c r="DR25" s="141">
        <f>SUM(AD25*'C.Davis-Inputs'!$D$32*365)</f>
        <v>8723.2131082731285</v>
      </c>
      <c r="DS25" s="142">
        <f>SUM(AE25*'C.Davis-Inputs'!$E$32*365)</f>
        <v>174464.26216546248</v>
      </c>
      <c r="DT25" s="142">
        <f>SUM(AF25*'C.Davis-Inputs'!$F$32*365)</f>
        <v>1288.6564819039852</v>
      </c>
      <c r="DU25" s="143">
        <f>SUM(AG25*'C.Davis-Inputs'!$G$32*365)</f>
        <v>0</v>
      </c>
      <c r="DV25" s="144">
        <f>SUM(AH25*'C.Davis-Inputs'!$H$32*365)</f>
        <v>0</v>
      </c>
      <c r="DW25" s="141">
        <f>SUM(AD25*'C.Davis-Inputs'!$D$33*365)</f>
        <v>7930.1937347937537</v>
      </c>
      <c r="DX25" s="142">
        <f>SUM(AE25*'C.Davis-Inputs'!$E$33*365)</f>
        <v>158603.87469587498</v>
      </c>
      <c r="DY25" s="142">
        <f>SUM(AF25*'C.Davis-Inputs'!$F$33*365)</f>
        <v>1171.5058926399863</v>
      </c>
      <c r="DZ25" s="143">
        <f>SUM(AG25*'C.Davis-Inputs'!$G$33*365)</f>
        <v>0</v>
      </c>
      <c r="EA25" s="144">
        <f>SUM(AH25*'C.Davis-Inputs'!$H$33*365)</f>
        <v>0</v>
      </c>
      <c r="EB25" s="145">
        <f>DR25*'C.Davis-Inputs'!$D$6*'C.Davis-Inputs'!$D$12</f>
        <v>13693.699937367157</v>
      </c>
      <c r="EC25" s="146">
        <f>DS25*'C.Davis-Inputs'!$D$6*'C.Davis-Inputs'!$E$12</f>
        <v>262219.7860346901</v>
      </c>
      <c r="ED25" s="146">
        <f>DT25*'C.Davis-Inputs'!$D$6*'C.Davis-Inputs'!$F$12</f>
        <v>2065.9740717884692</v>
      </c>
      <c r="EE25" s="147">
        <f>DU25*'C.Davis-Inputs'!$D$6*'C.Davis-Inputs'!$G$12</f>
        <v>0</v>
      </c>
      <c r="EF25" s="148">
        <f>DV25*'C.Davis-Inputs'!$D$6*'C.Davis-Inputs'!$H$12</f>
        <v>0</v>
      </c>
      <c r="EG25" s="145">
        <f>DR25*'C.Davis-Inputs'!$D$7*'C.Davis-Inputs'!$D$13</f>
        <v>523.39278649638766</v>
      </c>
      <c r="EH25" s="146">
        <f>DS25*'C.Davis-Inputs'!$D$7*'C.Davis-Inputs'!$E$13</f>
        <v>17446.42621654625</v>
      </c>
      <c r="EI25" s="146">
        <f>DT25*'C.Davis-Inputs'!$D$7*'C.Davis-Inputs'!$F$13</f>
        <v>51.546259276159411</v>
      </c>
      <c r="EJ25" s="147">
        <f>DU25*'C.Davis-Inputs'!$D$7*'C.Davis-Inputs'!$G$13</f>
        <v>0</v>
      </c>
      <c r="EK25" s="148">
        <f>DV25*'C.Davis-Inputs'!$D$7*'C.Davis-Inputs'!$H$13</f>
        <v>0</v>
      </c>
      <c r="EL25" s="149">
        <f>IF($D25&lt;'C.Davis-Inputs'!$D$8,EB25,DW25*'C.Davis-Inputs'!$D$6*'C.Davis-Inputs'!$D$12)</f>
        <v>13693.699937367157</v>
      </c>
      <c r="EM25" s="150">
        <f>IF($D25&lt;'C.Davis-Inputs'!$D$8,EC25,DX25*'C.Davis-Inputs'!$D$6*'C.Davis-Inputs'!$E$12)</f>
        <v>262219.7860346901</v>
      </c>
      <c r="EN25" s="150">
        <f>IF($D25&lt;'C.Davis-Inputs'!$D$8,ED25,DY25*'C.Davis-Inputs'!$D$6*'C.Davis-Inputs'!$F$12)</f>
        <v>2065.9740717884692</v>
      </c>
      <c r="EO25" s="151">
        <f>IF($D25&lt;'C.Davis-Inputs'!$D$8,EE25,DZ25*'C.Davis-Inputs'!$D$6*'C.Davis-Inputs'!$G$12)</f>
        <v>0</v>
      </c>
      <c r="EP25" s="152">
        <f>IF($D25&lt;'C.Davis-Inputs'!$D$8,EF25,EA25*'C.Davis-Inputs'!$D$6*'C.Davis-Inputs'!$H$12)</f>
        <v>0</v>
      </c>
      <c r="EQ25" s="149">
        <f>IF($D25&lt;'C.Davis-Inputs'!$D$8,EG25,'C.Davis-Inputs'!$D$13*DW25)</f>
        <v>523.39278649638766</v>
      </c>
      <c r="ER25" s="150">
        <f>IF($D25&lt;'C.Davis-Inputs'!$D$8,EH25,'C.Davis-Inputs'!$E$13*DX25)</f>
        <v>17446.42621654625</v>
      </c>
      <c r="ES25" s="150">
        <f>IF($D25&lt;'C.Davis-Inputs'!$D$8,EI25,'C.Davis-Inputs'!$F$13*DY25)</f>
        <v>51.546259276159411</v>
      </c>
      <c r="ET25" s="151">
        <f>IF($D25&lt;'C.Davis-Inputs'!$D$8,EJ25,'C.Davis-Inputs'!$G$13*EJ25)</f>
        <v>0</v>
      </c>
      <c r="EU25" s="152">
        <f>IF($D25&lt;'C.Davis-Inputs'!$D$8,EK25,'C.Davis-Inputs'!$H$13*EK25)</f>
        <v>0</v>
      </c>
      <c r="EV25" s="153">
        <f t="shared" si="9"/>
        <v>0</v>
      </c>
      <c r="EW25" s="154">
        <f t="shared" si="5"/>
        <v>0</v>
      </c>
      <c r="EX25" s="154">
        <f t="shared" si="5"/>
        <v>0</v>
      </c>
      <c r="EY25" s="155">
        <f t="shared" si="5"/>
        <v>0</v>
      </c>
      <c r="EZ25" s="156">
        <f t="shared" si="5"/>
        <v>0</v>
      </c>
      <c r="FA25" s="153">
        <f t="shared" si="5"/>
        <v>0</v>
      </c>
      <c r="FB25" s="154">
        <f t="shared" si="5"/>
        <v>0</v>
      </c>
      <c r="FC25" s="154">
        <f t="shared" si="5"/>
        <v>0</v>
      </c>
      <c r="FD25" s="155">
        <f t="shared" si="5"/>
        <v>0</v>
      </c>
      <c r="FE25" s="156">
        <f t="shared" si="5"/>
        <v>0</v>
      </c>
      <c r="FF25" s="340"/>
      <c r="FG25" s="340"/>
      <c r="FH25" s="105"/>
      <c r="FI25" s="142">
        <f>'C.Davis-Inputs'!$E$15</f>
        <v>29.15</v>
      </c>
      <c r="FJ25" s="142">
        <f>IF($D25&lt;'C.Davis-Inputs'!$D$8,FI25,0)</f>
        <v>29.15</v>
      </c>
      <c r="FK25" s="154">
        <f t="shared" si="10"/>
        <v>0</v>
      </c>
      <c r="FL25" s="338">
        <f>SUM(FK25*'C.Davis-Inputs'!$D$60,FK25*'C.Davis-Inputs'!$D$58*'C.Davis-Inputs'!$D$59)</f>
        <v>0</v>
      </c>
      <c r="FM25" s="338">
        <f>(FK25*'C.Davis-Inputs'!$D$61)</f>
        <v>0</v>
      </c>
      <c r="FN25" s="338">
        <f>(FK25*'C.Davis-Inputs'!$D$62)</f>
        <v>0</v>
      </c>
      <c r="FO25" s="105"/>
      <c r="FP25" s="142">
        <f>'C.Davis-Inputs'!$E$32*365</f>
        <v>403.02083333333337</v>
      </c>
      <c r="FQ25" s="142">
        <f>IF($D25&lt;'C.Davis-Inputs'!$D$8,FP25,'C.Davis-Inputs'!$E$33*365)</f>
        <v>403.02083333333337</v>
      </c>
      <c r="FR25" s="154">
        <f t="shared" si="11"/>
        <v>0</v>
      </c>
      <c r="FS25" s="338">
        <f>SUM(FR25*'C.Davis-Inputs'!$D$63,FR25*'C.Davis-Inputs'!$D$58*'C.Davis-Inputs'!$D$59)</f>
        <v>0</v>
      </c>
      <c r="FT25" s="338">
        <f>(FR25*'C.Davis-Inputs'!$D$64)</f>
        <v>0</v>
      </c>
      <c r="FU25" s="338">
        <f>(FR25*'C.Davis-Inputs'!$D$65)</f>
        <v>0</v>
      </c>
      <c r="FV25" s="105"/>
      <c r="FW25" s="142">
        <f>'C.Davis-Inputs'!$E$44*365</f>
        <v>113.15</v>
      </c>
      <c r="FX25" s="142">
        <f>IF($D25&lt;'C.Davis-Inputs'!$D$8,FW25,'C.Davis-Inputs'!$D$45*365)</f>
        <v>113.15</v>
      </c>
      <c r="FY25" s="154">
        <f t="shared" si="12"/>
        <v>0</v>
      </c>
      <c r="FZ25" s="338">
        <f>SUM(FY25*'C.Davis-Inputs'!$D$67)</f>
        <v>0</v>
      </c>
      <c r="GA25" s="338">
        <f>(FY25*'C.Davis-Inputs'!$D$68)</f>
        <v>0</v>
      </c>
      <c r="GB25" s="338">
        <f>(FY25*'C.Davis-Inputs'!$D$69)</f>
        <v>0</v>
      </c>
      <c r="GC25" s="105"/>
      <c r="GD25" s="141">
        <f>IF($D25&lt;'C.Davis-Inputs'!$D$47,0,IF($D25='C.Davis-Inputs'!$D$47,'C.Davis-Inputs'!$D$53,IF(AND($D25&gt;'C.Davis-Inputs'!$D$47,$D25&lt;='C.Davis-Inputs'!$E$47),GD24*(1+'C.Davis-Inputs'!$E$49),IF($D25&gt;'C.Davis-Inputs'!$E$47,GD24*(1+'C.Davis-Inputs'!$F$49)))))</f>
        <v>0</v>
      </c>
      <c r="GE25" s="144">
        <f>IF($D25&lt;'C.Davis-Inputs'!$D$47,0,IF($D25='C.Davis-Inputs'!$D$47,'C.Davis-Inputs'!$D$54,IF(AND($D25&gt;'C.Davis-Inputs'!$D$47,$D25&lt;='C.Davis-Inputs'!$E$47),GE24*(1+'C.Davis-Inputs'!$E$49),IF($D25&gt;'C.Davis-Inputs'!$E$47,GE24*(1+'C.Davis-Inputs'!$F$49)))))</f>
        <v>0</v>
      </c>
      <c r="GF25" s="799">
        <f t="shared" si="13"/>
        <v>0</v>
      </c>
    </row>
    <row r="26" spans="1:188" x14ac:dyDescent="0.25">
      <c r="A26" s="105"/>
      <c r="B26" s="105"/>
      <c r="C26" s="159"/>
      <c r="D26" s="140">
        <f t="shared" si="6"/>
        <v>2002</v>
      </c>
      <c r="E26" s="141">
        <f>E25*(1+'C.Davis-Inputs'!$D$14)</f>
        <v>467.31122620820179</v>
      </c>
      <c r="F26" s="142">
        <f>F25*(1+'C.Davis-Inputs'!$E$14)</f>
        <v>9346.2245241640321</v>
      </c>
      <c r="G26" s="142">
        <f>G25*(1+'C.Davis-Inputs'!$F$14)</f>
        <v>58.413903276025223</v>
      </c>
      <c r="H26" s="143">
        <f>H25*(1+'C.Davis-Inputs'!$G$14)</f>
        <v>35.048341965615123</v>
      </c>
      <c r="I26" s="144">
        <f>I25*(1+'C.Davis-Inputs'!$H$14)</f>
        <v>700.9668393123028</v>
      </c>
      <c r="J26" s="141">
        <f t="shared" si="7"/>
        <v>42.058010358738159</v>
      </c>
      <c r="K26" s="142">
        <f t="shared" si="7"/>
        <v>841.16020717476283</v>
      </c>
      <c r="L26" s="142">
        <f t="shared" si="7"/>
        <v>5.2572512948422698</v>
      </c>
      <c r="M26" s="143">
        <f t="shared" si="7"/>
        <v>3.1543507769053609</v>
      </c>
      <c r="N26" s="144">
        <f t="shared" si="7"/>
        <v>63.087015538107252</v>
      </c>
      <c r="O26" s="141">
        <f t="shared" si="8"/>
        <v>23.36556131041009</v>
      </c>
      <c r="P26" s="142">
        <f t="shared" si="8"/>
        <v>467.31122620820162</v>
      </c>
      <c r="Q26" s="142">
        <f t="shared" si="8"/>
        <v>2.9206951638012613</v>
      </c>
      <c r="R26" s="143">
        <f t="shared" si="8"/>
        <v>1.7524170982807563</v>
      </c>
      <c r="S26" s="144">
        <f t="shared" si="8"/>
        <v>35.048341965615144</v>
      </c>
      <c r="T26" s="141">
        <f t="shared" si="0"/>
        <v>36.450275644239738</v>
      </c>
      <c r="U26" s="142">
        <f t="shared" si="0"/>
        <v>729.00551288479448</v>
      </c>
      <c r="V26" s="142">
        <f t="shared" si="1"/>
        <v>4.5562844555299673</v>
      </c>
      <c r="W26" s="143">
        <f t="shared" si="1"/>
        <v>2.7337706733179794</v>
      </c>
      <c r="X26" s="143">
        <f t="shared" si="1"/>
        <v>54.675413466359615</v>
      </c>
      <c r="Y26" s="141">
        <f>T26*'C.Davis-Inputs'!$D$17</f>
        <v>14.580110257695896</v>
      </c>
      <c r="Z26" s="142">
        <f>U26*'C.Davis-Inputs'!$E$17</f>
        <v>291.60220515391779</v>
      </c>
      <c r="AA26" s="142">
        <f>V26*'C.Davis-Inputs'!$F$17</f>
        <v>1.822513782211987</v>
      </c>
      <c r="AB26" s="143">
        <f>W26*'C.Davis-Inputs'!$G$17</f>
        <v>0</v>
      </c>
      <c r="AC26" s="144">
        <f>X26*'C.Davis-Inputs'!$H$17</f>
        <v>0</v>
      </c>
      <c r="AD26" s="141">
        <f>T26*(1-'C.Davis-Inputs'!$D$17)</f>
        <v>21.870165386543842</v>
      </c>
      <c r="AE26" s="142">
        <f>U26*(1-'C.Davis-Inputs'!$E$17)</f>
        <v>437.40330773087669</v>
      </c>
      <c r="AF26" s="142">
        <f>V26*(1-'C.Davis-Inputs'!$F$17)</f>
        <v>2.7337706733179803</v>
      </c>
      <c r="AG26" s="143">
        <f>W26*(1-'C.Davis-Inputs'!$G$17)</f>
        <v>2.7337706733179794</v>
      </c>
      <c r="AH26" s="144">
        <f>X26*(1-'C.Davis-Inputs'!$H$17)</f>
        <v>54.675413466359615</v>
      </c>
      <c r="AI26" s="187"/>
      <c r="AJ26" s="141">
        <f>SUM(AD26*'C.Davis-Inputs'!$D$15,Y26*'C.Davis-Inputs'!$D$15*'C.Davis-Inputs'!$D$19)</f>
        <v>381.0268814011194</v>
      </c>
      <c r="AK26" s="142">
        <f>SUM(AE26*'C.Davis-Inputs'!$E$15,Z26*'C.Davis-Inputs'!$E$15*'C.Davis-Inputs'!$E$19)</f>
        <v>13883.666991053282</v>
      </c>
      <c r="AL26" s="142">
        <f>SUM(AF26*'C.Davis-Inputs'!$F$15,AA26*'C.Davis-Inputs'!$F$15*'C.Davis-Inputs'!$F$19)</f>
        <v>10.989758106738281</v>
      </c>
      <c r="AM26" s="143">
        <f>SUM(AG26*'C.Davis-Inputs'!$G$15,AB26*'C.Davis-Inputs'!$G$15*'C.Davis-Inputs'!$G$19)</f>
        <v>10.935082693271918</v>
      </c>
      <c r="AN26" s="144">
        <f>SUM(AH26*'C.Davis-Inputs'!$H$15,AC26*'C.Davis-Inputs'!$H$15*'C.Davis-Inputs'!$H$19)</f>
        <v>519.41642793041638</v>
      </c>
      <c r="AO26" s="141">
        <f>IF($D26&lt;'C.Davis-Inputs'!$D$8,AJ26,AJ26*(1-'C.Davis-Inputs'!$D$16))</f>
        <v>381.0268814011194</v>
      </c>
      <c r="AP26" s="142">
        <f>IF($D26&lt;'C.Davis-Inputs'!$D$8,AK26,AK26*(1-'C.Davis-Inputs'!$E$16))</f>
        <v>13883.666991053282</v>
      </c>
      <c r="AQ26" s="142">
        <f>IF($D26&lt;'C.Davis-Inputs'!$D$8,AL26,AL26*(1-'C.Davis-Inputs'!$F$16))</f>
        <v>10.989758106738281</v>
      </c>
      <c r="AR26" s="143">
        <f>IF($D26&lt;'C.Davis-Inputs'!$D$8,AM26,AM26*(1-'C.Davis-Inputs'!$G$16))</f>
        <v>10.935082693271918</v>
      </c>
      <c r="AS26" s="144">
        <f>IF($D26&lt;'C.Davis-Inputs'!$D$8,AN26,AN26*(1-'C.Davis-Inputs'!$H$16))</f>
        <v>519.41642793041638</v>
      </c>
      <c r="AT26" s="145">
        <f>AJ26*'C.Davis-Inputs'!$D$6*'C.Davis-Inputs'!$D$12</f>
        <v>598.13599842347708</v>
      </c>
      <c r="AU26" s="146">
        <f>AK26*'C.Davis-Inputs'!$D$6*'C.Davis-Inputs'!$E$12</f>
        <v>20867.151487553081</v>
      </c>
      <c r="AV26" s="146">
        <f>AL26*'C.Davis-Inputs'!$D$6*'C.Davis-Inputs'!$F$12</f>
        <v>17.61878019672281</v>
      </c>
      <c r="AW26" s="147">
        <f>AM26*'C.Davis-Inputs'!$D$6*'C.Davis-Inputs'!$G$12</f>
        <v>17.531124573853536</v>
      </c>
      <c r="AX26" s="148">
        <f>AN26*'C.Davis-Inputs'!$D$6*'C.Davis-Inputs'!$H$12</f>
        <v>815.37990856516751</v>
      </c>
      <c r="AY26" s="145">
        <f>AJ26*'C.Davis-Inputs'!$D$7*'C.Davis-Inputs'!$D$13</f>
        <v>22.861612884067164</v>
      </c>
      <c r="AZ26" s="146">
        <f>AK26*'C.Davis-Inputs'!$D$7*'C.Davis-Inputs'!$E$13</f>
        <v>1388.3666991053283</v>
      </c>
      <c r="BA26" s="146">
        <f>AL26*'C.Davis-Inputs'!$D$7*'C.Davis-Inputs'!$F$13</f>
        <v>0.43959032426953121</v>
      </c>
      <c r="BB26" s="147">
        <f>AM26*'C.Davis-Inputs'!$D$7*'C.Davis-Inputs'!$G$13</f>
        <v>0.43740330773087671</v>
      </c>
      <c r="BC26" s="148">
        <f>AN26*'C.Davis-Inputs'!$D$7*'C.Davis-Inputs'!$H$13</f>
        <v>31.16498567582498</v>
      </c>
      <c r="BD26" s="149">
        <f>AO26*'C.Davis-Inputs'!$D$6*'C.Davis-Inputs'!$D$12</f>
        <v>598.13599842347708</v>
      </c>
      <c r="BE26" s="150">
        <f>AP26*'C.Davis-Inputs'!$D$6*'C.Davis-Inputs'!$E$12</f>
        <v>20867.151487553081</v>
      </c>
      <c r="BF26" s="150">
        <f>AQ26*'C.Davis-Inputs'!$D$6*'C.Davis-Inputs'!$F$12</f>
        <v>17.61878019672281</v>
      </c>
      <c r="BG26" s="151">
        <f>AR26*'C.Davis-Inputs'!$D$6*'C.Davis-Inputs'!$G$12</f>
        <v>17.531124573853536</v>
      </c>
      <c r="BH26" s="152">
        <f>AS26*'C.Davis-Inputs'!$D$6*'C.Davis-Inputs'!$H$12</f>
        <v>815.37990856516751</v>
      </c>
      <c r="BI26" s="149">
        <f>AO26*'C.Davis-Inputs'!$D$7*'C.Davis-Inputs'!$D$13</f>
        <v>22.861612884067164</v>
      </c>
      <c r="BJ26" s="150">
        <f>AP26*'C.Davis-Inputs'!$D$7*'C.Davis-Inputs'!$E$13</f>
        <v>1388.3666991053283</v>
      </c>
      <c r="BK26" s="150">
        <f>AQ26*'C.Davis-Inputs'!$D$7*'C.Davis-Inputs'!$F$13</f>
        <v>0.43959032426953121</v>
      </c>
      <c r="BL26" s="151">
        <f>AR26*'C.Davis-Inputs'!$D$7*'C.Davis-Inputs'!$G$13</f>
        <v>0.43740330773087671</v>
      </c>
      <c r="BM26" s="152">
        <f>AS26*'C.Davis-Inputs'!$D$7*'C.Davis-Inputs'!$H$13</f>
        <v>31.16498567582498</v>
      </c>
      <c r="BN26" s="153">
        <f t="shared" si="2"/>
        <v>0</v>
      </c>
      <c r="BO26" s="154">
        <f t="shared" si="2"/>
        <v>0</v>
      </c>
      <c r="BP26" s="154">
        <f t="shared" si="2"/>
        <v>0</v>
      </c>
      <c r="BQ26" s="155">
        <f t="shared" si="2"/>
        <v>0</v>
      </c>
      <c r="BR26" s="156">
        <f t="shared" si="2"/>
        <v>0</v>
      </c>
      <c r="BS26" s="153">
        <f t="shared" si="2"/>
        <v>0</v>
      </c>
      <c r="BT26" s="154">
        <f t="shared" si="2"/>
        <v>0</v>
      </c>
      <c r="BU26" s="154">
        <f t="shared" si="2"/>
        <v>0</v>
      </c>
      <c r="BV26" s="155">
        <f t="shared" si="2"/>
        <v>0</v>
      </c>
      <c r="BW26" s="155">
        <f t="shared" si="2"/>
        <v>0</v>
      </c>
      <c r="BX26" s="343"/>
      <c r="BY26" s="344"/>
      <c r="BZ26" s="105"/>
      <c r="CA26" s="141">
        <f>Y26*'C.Davis-Inputs'!$D$15*'C.Davis-Inputs'!$D$18</f>
        <v>1189.7369970279851</v>
      </c>
      <c r="CB26" s="142">
        <f>Z26*'C.Davis-Inputs'!$E$15*'C.Davis-Inputs'!$E$18</f>
        <v>43351.041829207184</v>
      </c>
      <c r="CC26" s="142">
        <f>AA26*'C.Davis-Inputs'!$F$15*'C.Davis-Inputs'!$F$18</f>
        <v>2.1870165386543845</v>
      </c>
      <c r="CD26" s="143">
        <f>AB26*'C.Davis-Inputs'!$G$15*'C.Davis-Inputs'!$G$18</f>
        <v>0</v>
      </c>
      <c r="CE26" s="144">
        <f>AC26*'C.Davis-Inputs'!$H$15*'C.Davis-Inputs'!$H$18</f>
        <v>0</v>
      </c>
      <c r="CF26" s="141">
        <f>IF($D26&lt;'C.Davis-Inputs'!$D$8,CA26,CA26*(1-'C.Davis-Inputs'!$D$16))</f>
        <v>1189.7369970279851</v>
      </c>
      <c r="CG26" s="142">
        <f>IF($D26&lt;'C.Davis-Inputs'!$D$8,CB26,CB26*(1-'C.Davis-Inputs'!$E$16))</f>
        <v>43351.041829207184</v>
      </c>
      <c r="CH26" s="142">
        <f>IF($D26&lt;'C.Davis-Inputs'!$D$8,CC26,CC26*(1-'C.Davis-Inputs'!$F$16))</f>
        <v>2.1870165386543845</v>
      </c>
      <c r="CI26" s="143">
        <f>IF($D26&lt;'C.Davis-Inputs'!$D$8,CD26,CD26*(1-'C.Davis-Inputs'!$G$16))</f>
        <v>0</v>
      </c>
      <c r="CJ26" s="144">
        <f>IF($D26&lt;'C.Davis-Inputs'!$D$8,CE26,CE26*(1-'C.Davis-Inputs'!$H$16))</f>
        <v>0</v>
      </c>
      <c r="CK26" s="145">
        <f>CA26*'C.Davis-Inputs'!$D$6*'C.Davis-Inputs'!$D$12</f>
        <v>1867.6491379345309</v>
      </c>
      <c r="CL26" s="146">
        <f>CB26*'C.Davis-Inputs'!$D$6*'C.Davis-Inputs'!$E$12</f>
        <v>65156.615869298395</v>
      </c>
      <c r="CM26" s="146">
        <f>CC26*'C.Davis-Inputs'!$D$6*'C.Davis-Inputs'!$F$12</f>
        <v>3.506224914770709</v>
      </c>
      <c r="CN26" s="147">
        <f>CD26*'C.Davis-Inputs'!$D$6*'C.Davis-Inputs'!$G$12</f>
        <v>0</v>
      </c>
      <c r="CO26" s="148">
        <f>CE26*'C.Davis-Inputs'!$D$6*'C.Davis-Inputs'!$H$12</f>
        <v>0</v>
      </c>
      <c r="CP26" s="145">
        <f>CA26*'C.Davis-Inputs'!$D$7*'C.Davis-Inputs'!$D$13</f>
        <v>71.38421982167911</v>
      </c>
      <c r="CQ26" s="146">
        <f>CB26*'C.Davis-Inputs'!$D$7*'C.Davis-Inputs'!$E$13</f>
        <v>4335.1041829207188</v>
      </c>
      <c r="CR26" s="146">
        <f>CC26*'C.Davis-Inputs'!$D$7*'C.Davis-Inputs'!$F$13</f>
        <v>8.7480661546175384E-2</v>
      </c>
      <c r="CS26" s="147">
        <f>CD26*'C.Davis-Inputs'!$D$7*'C.Davis-Inputs'!$G$13</f>
        <v>0</v>
      </c>
      <c r="CT26" s="148">
        <f>CE26*'C.Davis-Inputs'!$D$7*'C.Davis-Inputs'!$H$13</f>
        <v>0</v>
      </c>
      <c r="CU26" s="149">
        <f>CF26*'C.Davis-Inputs'!$D$6*'C.Davis-Inputs'!$D$12</f>
        <v>1867.6491379345309</v>
      </c>
      <c r="CV26" s="150">
        <f>CG26*'C.Davis-Inputs'!$D$6*'C.Davis-Inputs'!$E$12</f>
        <v>65156.615869298395</v>
      </c>
      <c r="CW26" s="150">
        <f>CH26*'C.Davis-Inputs'!$D$6*'C.Davis-Inputs'!$F$12</f>
        <v>3.506224914770709</v>
      </c>
      <c r="CX26" s="151">
        <f>CI26*'C.Davis-Inputs'!$D$6*'C.Davis-Inputs'!$G$12</f>
        <v>0</v>
      </c>
      <c r="CY26" s="152">
        <f>CJ26*'C.Davis-Inputs'!$D$6*'C.Davis-Inputs'!$H$12</f>
        <v>0</v>
      </c>
      <c r="CZ26" s="149">
        <f>CF26*'C.Davis-Inputs'!$D$7*'C.Davis-Inputs'!$D$13</f>
        <v>71.38421982167911</v>
      </c>
      <c r="DA26" s="150">
        <f>CG26*'C.Davis-Inputs'!$D$7*'C.Davis-Inputs'!$E$13</f>
        <v>4335.1041829207188</v>
      </c>
      <c r="DB26" s="150">
        <f>CH26*'C.Davis-Inputs'!$D$7*'C.Davis-Inputs'!$F$13</f>
        <v>8.7480661546175384E-2</v>
      </c>
      <c r="DC26" s="151">
        <f>CI26*'C.Davis-Inputs'!$D$7*'C.Davis-Inputs'!$G$13</f>
        <v>0</v>
      </c>
      <c r="DD26" s="152">
        <f>CJ26*'C.Davis-Inputs'!$D$7*'C.Davis-Inputs'!$H$13</f>
        <v>0</v>
      </c>
      <c r="DE26" s="153">
        <f t="shared" si="3"/>
        <v>0</v>
      </c>
      <c r="DF26" s="154">
        <f t="shared" si="3"/>
        <v>0</v>
      </c>
      <c r="DG26" s="154">
        <f t="shared" si="4"/>
        <v>0</v>
      </c>
      <c r="DH26" s="155">
        <f t="shared" si="4"/>
        <v>0</v>
      </c>
      <c r="DI26" s="156">
        <f t="shared" si="4"/>
        <v>0</v>
      </c>
      <c r="DJ26" s="153">
        <f t="shared" si="4"/>
        <v>0</v>
      </c>
      <c r="DK26" s="154">
        <f t="shared" si="4"/>
        <v>0</v>
      </c>
      <c r="DL26" s="154">
        <f t="shared" si="4"/>
        <v>0</v>
      </c>
      <c r="DM26" s="155">
        <f t="shared" si="4"/>
        <v>0</v>
      </c>
      <c r="DN26" s="155">
        <f t="shared" si="4"/>
        <v>0</v>
      </c>
      <c r="DO26" s="343"/>
      <c r="DP26" s="344"/>
      <c r="DQ26" s="105"/>
      <c r="DR26" s="141">
        <f>SUM(AD26*'C.Davis-Inputs'!$D$32*365)</f>
        <v>8814.132279222722</v>
      </c>
      <c r="DS26" s="142">
        <f>SUM(AE26*'C.Davis-Inputs'!$E$32*365)</f>
        <v>176282.64558445438</v>
      </c>
      <c r="DT26" s="142">
        <f>SUM(AF26*'C.Davis-Inputs'!$F$32*365)</f>
        <v>1302.0877230669932</v>
      </c>
      <c r="DU26" s="143">
        <f>SUM(AG26*'C.Davis-Inputs'!$G$32*365)</f>
        <v>0</v>
      </c>
      <c r="DV26" s="144">
        <f>SUM(AH26*'C.Davis-Inputs'!$H$32*365)</f>
        <v>0</v>
      </c>
      <c r="DW26" s="141">
        <f>SUM(AD26*'C.Davis-Inputs'!$D$33*365)</f>
        <v>8012.8475265661118</v>
      </c>
      <c r="DX26" s="142">
        <f>SUM(AE26*'C.Davis-Inputs'!$E$33*365)</f>
        <v>160256.95053132216</v>
      </c>
      <c r="DY26" s="142">
        <f>SUM(AF26*'C.Davis-Inputs'!$F$33*365)</f>
        <v>1183.7161118790848</v>
      </c>
      <c r="DZ26" s="143">
        <f>SUM(AG26*'C.Davis-Inputs'!$G$33*365)</f>
        <v>0</v>
      </c>
      <c r="EA26" s="144">
        <f>SUM(AH26*'C.Davis-Inputs'!$H$33*365)</f>
        <v>0</v>
      </c>
      <c r="EB26" s="145">
        <f>DR26*'C.Davis-Inputs'!$D$6*'C.Davis-Inputs'!$D$12</f>
        <v>13836.424851923826</v>
      </c>
      <c r="EC26" s="146">
        <f>DS26*'C.Davis-Inputs'!$D$6*'C.Davis-Inputs'!$E$12</f>
        <v>264952.81631343492</v>
      </c>
      <c r="ED26" s="146">
        <f>DT26*'C.Davis-Inputs'!$D$6*'C.Davis-Inputs'!$F$12</f>
        <v>2087.5070376210037</v>
      </c>
      <c r="EE26" s="147">
        <f>DU26*'C.Davis-Inputs'!$D$6*'C.Davis-Inputs'!$G$12</f>
        <v>0</v>
      </c>
      <c r="EF26" s="148">
        <f>DV26*'C.Davis-Inputs'!$D$6*'C.Davis-Inputs'!$H$12</f>
        <v>0</v>
      </c>
      <c r="EG26" s="145">
        <f>DR26*'C.Davis-Inputs'!$D$7*'C.Davis-Inputs'!$D$13</f>
        <v>528.84793675336334</v>
      </c>
      <c r="EH26" s="146">
        <f>DS26*'C.Davis-Inputs'!$D$7*'C.Davis-Inputs'!$E$13</f>
        <v>17628.26455844544</v>
      </c>
      <c r="EI26" s="146">
        <f>DT26*'C.Davis-Inputs'!$D$7*'C.Davis-Inputs'!$F$13</f>
        <v>52.083508922679734</v>
      </c>
      <c r="EJ26" s="147">
        <f>DU26*'C.Davis-Inputs'!$D$7*'C.Davis-Inputs'!$G$13</f>
        <v>0</v>
      </c>
      <c r="EK26" s="148">
        <f>DV26*'C.Davis-Inputs'!$D$7*'C.Davis-Inputs'!$H$13</f>
        <v>0</v>
      </c>
      <c r="EL26" s="149">
        <f>IF($D26&lt;'C.Davis-Inputs'!$D$8,EB26,DW26*'C.Davis-Inputs'!$D$6*'C.Davis-Inputs'!$D$12)</f>
        <v>13836.424851923826</v>
      </c>
      <c r="EM26" s="150">
        <f>IF($D26&lt;'C.Davis-Inputs'!$D$8,EC26,DX26*'C.Davis-Inputs'!$D$6*'C.Davis-Inputs'!$E$12)</f>
        <v>264952.81631343492</v>
      </c>
      <c r="EN26" s="150">
        <f>IF($D26&lt;'C.Davis-Inputs'!$D$8,ED26,DY26*'C.Davis-Inputs'!$D$6*'C.Davis-Inputs'!$F$12)</f>
        <v>2087.5070376210037</v>
      </c>
      <c r="EO26" s="151">
        <f>IF($D26&lt;'C.Davis-Inputs'!$D$8,EE26,DZ26*'C.Davis-Inputs'!$D$6*'C.Davis-Inputs'!$G$12)</f>
        <v>0</v>
      </c>
      <c r="EP26" s="152">
        <f>IF($D26&lt;'C.Davis-Inputs'!$D$8,EF26,EA26*'C.Davis-Inputs'!$D$6*'C.Davis-Inputs'!$H$12)</f>
        <v>0</v>
      </c>
      <c r="EQ26" s="149">
        <f>IF($D26&lt;'C.Davis-Inputs'!$D$8,EG26,'C.Davis-Inputs'!$D$13*DW26)</f>
        <v>528.84793675336334</v>
      </c>
      <c r="ER26" s="150">
        <f>IF($D26&lt;'C.Davis-Inputs'!$D$8,EH26,'C.Davis-Inputs'!$E$13*DX26)</f>
        <v>17628.26455844544</v>
      </c>
      <c r="ES26" s="150">
        <f>IF($D26&lt;'C.Davis-Inputs'!$D$8,EI26,'C.Davis-Inputs'!$F$13*DY26)</f>
        <v>52.083508922679734</v>
      </c>
      <c r="ET26" s="151">
        <f>IF($D26&lt;'C.Davis-Inputs'!$D$8,EJ26,'C.Davis-Inputs'!$G$13*EJ26)</f>
        <v>0</v>
      </c>
      <c r="EU26" s="152">
        <f>IF($D26&lt;'C.Davis-Inputs'!$D$8,EK26,'C.Davis-Inputs'!$H$13*EK26)</f>
        <v>0</v>
      </c>
      <c r="EV26" s="153">
        <f t="shared" si="9"/>
        <v>0</v>
      </c>
      <c r="EW26" s="154">
        <f t="shared" si="5"/>
        <v>0</v>
      </c>
      <c r="EX26" s="154">
        <f t="shared" si="5"/>
        <v>0</v>
      </c>
      <c r="EY26" s="155">
        <f t="shared" si="5"/>
        <v>0</v>
      </c>
      <c r="EZ26" s="156">
        <f t="shared" si="5"/>
        <v>0</v>
      </c>
      <c r="FA26" s="153">
        <f t="shared" si="5"/>
        <v>0</v>
      </c>
      <c r="FB26" s="154">
        <f t="shared" si="5"/>
        <v>0</v>
      </c>
      <c r="FC26" s="154">
        <f t="shared" si="5"/>
        <v>0</v>
      </c>
      <c r="FD26" s="155">
        <f t="shared" si="5"/>
        <v>0</v>
      </c>
      <c r="FE26" s="156">
        <f t="shared" si="5"/>
        <v>0</v>
      </c>
      <c r="FF26" s="178"/>
      <c r="FG26" s="178"/>
      <c r="FH26" s="105"/>
      <c r="FI26" s="142">
        <f>'C.Davis-Inputs'!$E$15</f>
        <v>29.15</v>
      </c>
      <c r="FJ26" s="142">
        <f>IF($D26&lt;'C.Davis-Inputs'!$D$8,FI26,0)</f>
        <v>29.15</v>
      </c>
      <c r="FK26" s="154">
        <f t="shared" si="10"/>
        <v>0</v>
      </c>
      <c r="FL26" s="338">
        <f>SUM(FK26*'C.Davis-Inputs'!$D$60,FK26*'C.Davis-Inputs'!$D$58*'C.Davis-Inputs'!$D$59)</f>
        <v>0</v>
      </c>
      <c r="FM26" s="338">
        <f>(FK26*'C.Davis-Inputs'!$D$61)</f>
        <v>0</v>
      </c>
      <c r="FN26" s="338">
        <f>(FK26*'C.Davis-Inputs'!$D$62)</f>
        <v>0</v>
      </c>
      <c r="FO26" s="105"/>
      <c r="FP26" s="142">
        <f>'C.Davis-Inputs'!$E$32*365</f>
        <v>403.02083333333337</v>
      </c>
      <c r="FQ26" s="142">
        <f>IF($D26&lt;'C.Davis-Inputs'!$D$8,FP26,'C.Davis-Inputs'!$E$33*365)</f>
        <v>403.02083333333337</v>
      </c>
      <c r="FR26" s="154">
        <f t="shared" si="11"/>
        <v>0</v>
      </c>
      <c r="FS26" s="338">
        <f>SUM(FR26*'C.Davis-Inputs'!$D$63,FR26*'C.Davis-Inputs'!$D$58*'C.Davis-Inputs'!$D$59)</f>
        <v>0</v>
      </c>
      <c r="FT26" s="338">
        <f>(FR26*'C.Davis-Inputs'!$D$64)</f>
        <v>0</v>
      </c>
      <c r="FU26" s="338">
        <f>(FR26*'C.Davis-Inputs'!$D$65)</f>
        <v>0</v>
      </c>
      <c r="FV26" s="105"/>
      <c r="FW26" s="142">
        <f>'C.Davis-Inputs'!$E$44*365</f>
        <v>113.15</v>
      </c>
      <c r="FX26" s="142">
        <f>IF($D26&lt;'C.Davis-Inputs'!$D$8,FW26,'C.Davis-Inputs'!$D$45*365)</f>
        <v>113.15</v>
      </c>
      <c r="FY26" s="154">
        <f t="shared" si="12"/>
        <v>0</v>
      </c>
      <c r="FZ26" s="338">
        <f>SUM(FY26*'C.Davis-Inputs'!$D$67)</f>
        <v>0</v>
      </c>
      <c r="GA26" s="338">
        <f>(FY26*'C.Davis-Inputs'!$D$68)</f>
        <v>0</v>
      </c>
      <c r="GB26" s="338">
        <f>(FY26*'C.Davis-Inputs'!$D$69)</f>
        <v>0</v>
      </c>
      <c r="GC26" s="105"/>
      <c r="GD26" s="141">
        <f>IF($D26&lt;'C.Davis-Inputs'!$D$47,0,IF($D26='C.Davis-Inputs'!$D$47,'C.Davis-Inputs'!$D$53,IF(AND($D26&gt;'C.Davis-Inputs'!$D$47,$D26&lt;='C.Davis-Inputs'!$E$47),GD25*(1+'C.Davis-Inputs'!$E$49),IF($D26&gt;'C.Davis-Inputs'!$E$47,GD25*(1+'C.Davis-Inputs'!$F$49)))))</f>
        <v>0</v>
      </c>
      <c r="GE26" s="144">
        <f>IF($D26&lt;'C.Davis-Inputs'!$D$47,0,IF($D26='C.Davis-Inputs'!$D$47,'C.Davis-Inputs'!$D$54,IF(AND($D26&gt;'C.Davis-Inputs'!$D$47,$D26&lt;='C.Davis-Inputs'!$E$47),GE25*(1+'C.Davis-Inputs'!$E$49),IF($D26&gt;'C.Davis-Inputs'!$E$47,GE25*(1+'C.Davis-Inputs'!$F$49)))))</f>
        <v>0</v>
      </c>
      <c r="GF26" s="799">
        <f t="shared" si="13"/>
        <v>0</v>
      </c>
    </row>
    <row r="27" spans="1:188" ht="14.45" customHeight="1" x14ac:dyDescent="0.25">
      <c r="A27" s="105"/>
      <c r="B27" s="105"/>
      <c r="C27" s="159"/>
      <c r="D27" s="140">
        <f t="shared" si="6"/>
        <v>2003</v>
      </c>
      <c r="E27" s="141">
        <f>E26*(1+'C.Davis-Inputs'!$D$14)</f>
        <v>472.18185687317919</v>
      </c>
      <c r="F27" s="142">
        <f>F26*(1+'C.Davis-Inputs'!$E$14)</f>
        <v>9443.6371374635801</v>
      </c>
      <c r="G27" s="142">
        <f>G26*(1+'C.Davis-Inputs'!$F$14)</f>
        <v>59.022732109147398</v>
      </c>
      <c r="H27" s="143">
        <f>H26*(1+'C.Davis-Inputs'!$G$14)</f>
        <v>35.413639265488428</v>
      </c>
      <c r="I27" s="144">
        <f>I26*(1+'C.Davis-Inputs'!$H$14)</f>
        <v>708.27278530976889</v>
      </c>
      <c r="J27" s="141">
        <f t="shared" si="7"/>
        <v>42.496367118586122</v>
      </c>
      <c r="K27" s="142">
        <f t="shared" si="7"/>
        <v>849.92734237172215</v>
      </c>
      <c r="L27" s="142">
        <f t="shared" si="7"/>
        <v>5.3120458898232652</v>
      </c>
      <c r="M27" s="143">
        <f t="shared" si="7"/>
        <v>3.1872275338939584</v>
      </c>
      <c r="N27" s="144">
        <f t="shared" si="7"/>
        <v>63.744550677879197</v>
      </c>
      <c r="O27" s="141">
        <f t="shared" si="8"/>
        <v>23.60909284365896</v>
      </c>
      <c r="P27" s="142">
        <f t="shared" si="8"/>
        <v>472.18185687317902</v>
      </c>
      <c r="Q27" s="142">
        <f t="shared" si="8"/>
        <v>2.95113660545737</v>
      </c>
      <c r="R27" s="143">
        <f t="shared" si="8"/>
        <v>1.7706819632744215</v>
      </c>
      <c r="S27" s="144">
        <f t="shared" si="8"/>
        <v>35.413639265488449</v>
      </c>
      <c r="T27" s="141">
        <f t="shared" ref="T27:X77" si="14">SUM(J27*70%,O27*30%)</f>
        <v>36.830184836107975</v>
      </c>
      <c r="U27" s="142">
        <f t="shared" si="14"/>
        <v>736.60369672215916</v>
      </c>
      <c r="V27" s="142">
        <f t="shared" si="14"/>
        <v>4.6037731045134969</v>
      </c>
      <c r="W27" s="143">
        <f t="shared" si="14"/>
        <v>2.7622638627080969</v>
      </c>
      <c r="X27" s="143">
        <f t="shared" si="14"/>
        <v>55.245277254161969</v>
      </c>
      <c r="Y27" s="141">
        <f>T27*'C.Davis-Inputs'!$D$17</f>
        <v>14.732073934443191</v>
      </c>
      <c r="Z27" s="142">
        <f>U27*'C.Davis-Inputs'!$E$17</f>
        <v>294.64147868886369</v>
      </c>
      <c r="AA27" s="142">
        <f>V27*'C.Davis-Inputs'!$F$17</f>
        <v>1.8415092418053989</v>
      </c>
      <c r="AB27" s="143">
        <f>W27*'C.Davis-Inputs'!$G$17</f>
        <v>0</v>
      </c>
      <c r="AC27" s="144">
        <f>X27*'C.Davis-Inputs'!$H$17</f>
        <v>0</v>
      </c>
      <c r="AD27" s="141">
        <f>T27*(1-'C.Davis-Inputs'!$D$17)</f>
        <v>22.098110901664786</v>
      </c>
      <c r="AE27" s="142">
        <f>U27*(1-'C.Davis-Inputs'!$E$17)</f>
        <v>441.96221803329547</v>
      </c>
      <c r="AF27" s="142">
        <f>V27*(1-'C.Davis-Inputs'!$F$17)</f>
        <v>2.7622638627080982</v>
      </c>
      <c r="AG27" s="143">
        <f>W27*(1-'C.Davis-Inputs'!$G$17)</f>
        <v>2.7622638627080969</v>
      </c>
      <c r="AH27" s="144">
        <f>X27*(1-'C.Davis-Inputs'!$H$17)</f>
        <v>55.245277254161969</v>
      </c>
      <c r="AI27" s="187"/>
      <c r="AJ27" s="141">
        <f>SUM(AD27*'C.Davis-Inputs'!$D$15,Y27*'C.Davis-Inputs'!$D$15*'C.Davis-Inputs'!$D$19)</f>
        <v>384.99819882011536</v>
      </c>
      <c r="AK27" s="142">
        <f>SUM(AE27*'C.Davis-Inputs'!$E$15,Z27*'C.Davis-Inputs'!$E$15*'C.Davis-Inputs'!$E$19)</f>
        <v>14028.371869507944</v>
      </c>
      <c r="AL27" s="142">
        <f>SUM(AF27*'C.Davis-Inputs'!$F$15,AA27*'C.Davis-Inputs'!$F$15*'C.Davis-Inputs'!$F$19)</f>
        <v>11.104300728086555</v>
      </c>
      <c r="AM27" s="143">
        <f>SUM(AG27*'C.Davis-Inputs'!$G$15,AB27*'C.Davis-Inputs'!$G$15*'C.Davis-Inputs'!$G$19)</f>
        <v>11.049055450832387</v>
      </c>
      <c r="AN27" s="144">
        <f>SUM(AH27*'C.Davis-Inputs'!$H$15,AC27*'C.Davis-Inputs'!$H$15*'C.Davis-Inputs'!$H$19)</f>
        <v>524.83013391453869</v>
      </c>
      <c r="AO27" s="141">
        <f>IF($D27&lt;'C.Davis-Inputs'!$D$8,AJ27,AJ27*(1-'C.Davis-Inputs'!$D$16))</f>
        <v>384.99819882011536</v>
      </c>
      <c r="AP27" s="142">
        <f>IF($D27&lt;'C.Davis-Inputs'!$D$8,AK27,AK27*(1-'C.Davis-Inputs'!$E$16))</f>
        <v>14028.371869507944</v>
      </c>
      <c r="AQ27" s="142">
        <f>IF($D27&lt;'C.Davis-Inputs'!$D$8,AL27,AL27*(1-'C.Davis-Inputs'!$F$16))</f>
        <v>11.104300728086555</v>
      </c>
      <c r="AR27" s="143">
        <f>IF($D27&lt;'C.Davis-Inputs'!$D$8,AM27,AM27*(1-'C.Davis-Inputs'!$G$16))</f>
        <v>11.049055450832387</v>
      </c>
      <c r="AS27" s="144">
        <f>IF($D27&lt;'C.Davis-Inputs'!$D$8,AN27,AN27*(1-'C.Davis-Inputs'!$H$16))</f>
        <v>524.83013391453869</v>
      </c>
      <c r="AT27" s="145">
        <f>AJ27*'C.Davis-Inputs'!$D$6*'C.Davis-Inputs'!$D$12</f>
        <v>604.37017250781696</v>
      </c>
      <c r="AU27" s="146">
        <f>AK27*'C.Davis-Inputs'!$D$6*'C.Davis-Inputs'!$E$12</f>
        <v>21084.642919870439</v>
      </c>
      <c r="AV27" s="146">
        <f>AL27*'C.Davis-Inputs'!$D$6*'C.Davis-Inputs'!$F$12</f>
        <v>17.802414927268362</v>
      </c>
      <c r="AW27" s="147">
        <f>AM27*'C.Davis-Inputs'!$D$6*'C.Davis-Inputs'!$G$12</f>
        <v>17.713845698774481</v>
      </c>
      <c r="AX27" s="148">
        <f>AN27*'C.Davis-Inputs'!$D$6*'C.Davis-Inputs'!$H$12</f>
        <v>823.87834421904279</v>
      </c>
      <c r="AY27" s="145">
        <f>AJ27*'C.Davis-Inputs'!$D$7*'C.Davis-Inputs'!$D$13</f>
        <v>23.099891929206922</v>
      </c>
      <c r="AZ27" s="146">
        <f>AK27*'C.Davis-Inputs'!$D$7*'C.Davis-Inputs'!$E$13</f>
        <v>1402.8371869507946</v>
      </c>
      <c r="BA27" s="146">
        <f>AL27*'C.Davis-Inputs'!$D$7*'C.Davis-Inputs'!$F$13</f>
        <v>0.44417202912346221</v>
      </c>
      <c r="BB27" s="147">
        <f>AM27*'C.Davis-Inputs'!$D$7*'C.Davis-Inputs'!$G$13</f>
        <v>0.4419622180332955</v>
      </c>
      <c r="BC27" s="148">
        <f>AN27*'C.Davis-Inputs'!$D$7*'C.Davis-Inputs'!$H$13</f>
        <v>31.489808034872322</v>
      </c>
      <c r="BD27" s="149">
        <f>AO27*'C.Davis-Inputs'!$D$6*'C.Davis-Inputs'!$D$12</f>
        <v>604.37017250781696</v>
      </c>
      <c r="BE27" s="150">
        <f>AP27*'C.Davis-Inputs'!$D$6*'C.Davis-Inputs'!$E$12</f>
        <v>21084.642919870439</v>
      </c>
      <c r="BF27" s="150">
        <f>AQ27*'C.Davis-Inputs'!$D$6*'C.Davis-Inputs'!$F$12</f>
        <v>17.802414927268362</v>
      </c>
      <c r="BG27" s="151">
        <f>AR27*'C.Davis-Inputs'!$D$6*'C.Davis-Inputs'!$G$12</f>
        <v>17.713845698774481</v>
      </c>
      <c r="BH27" s="152">
        <f>AS27*'C.Davis-Inputs'!$D$6*'C.Davis-Inputs'!$H$12</f>
        <v>823.87834421904279</v>
      </c>
      <c r="BI27" s="149">
        <f>AO27*'C.Davis-Inputs'!$D$7*'C.Davis-Inputs'!$D$13</f>
        <v>23.099891929206922</v>
      </c>
      <c r="BJ27" s="150">
        <f>AP27*'C.Davis-Inputs'!$D$7*'C.Davis-Inputs'!$E$13</f>
        <v>1402.8371869507946</v>
      </c>
      <c r="BK27" s="150">
        <f>AQ27*'C.Davis-Inputs'!$D$7*'C.Davis-Inputs'!$F$13</f>
        <v>0.44417202912346221</v>
      </c>
      <c r="BL27" s="151">
        <f>AR27*'C.Davis-Inputs'!$D$7*'C.Davis-Inputs'!$G$13</f>
        <v>0.4419622180332955</v>
      </c>
      <c r="BM27" s="152">
        <f>AS27*'C.Davis-Inputs'!$D$7*'C.Davis-Inputs'!$H$13</f>
        <v>31.489808034872322</v>
      </c>
      <c r="BN27" s="153">
        <f t="shared" ref="BN27:BW52" si="15">AT27-BD27</f>
        <v>0</v>
      </c>
      <c r="BO27" s="154">
        <f t="shared" si="15"/>
        <v>0</v>
      </c>
      <c r="BP27" s="154">
        <f t="shared" si="15"/>
        <v>0</v>
      </c>
      <c r="BQ27" s="155">
        <f t="shared" si="15"/>
        <v>0</v>
      </c>
      <c r="BR27" s="156">
        <f t="shared" si="15"/>
        <v>0</v>
      </c>
      <c r="BS27" s="153">
        <f t="shared" si="15"/>
        <v>0</v>
      </c>
      <c r="BT27" s="154">
        <f t="shared" si="15"/>
        <v>0</v>
      </c>
      <c r="BU27" s="154">
        <f t="shared" si="15"/>
        <v>0</v>
      </c>
      <c r="BV27" s="155">
        <f t="shared" si="15"/>
        <v>0</v>
      </c>
      <c r="BW27" s="155">
        <f t="shared" si="15"/>
        <v>0</v>
      </c>
      <c r="BX27" s="343"/>
      <c r="BY27" s="344"/>
      <c r="BZ27" s="105"/>
      <c r="CA27" s="141">
        <f>Y27*'C.Davis-Inputs'!$D$15*'C.Davis-Inputs'!$D$18</f>
        <v>1202.1372330505642</v>
      </c>
      <c r="CB27" s="142">
        <f>Z27*'C.Davis-Inputs'!$E$15*'C.Davis-Inputs'!$E$18</f>
        <v>43802.87542927992</v>
      </c>
      <c r="CC27" s="142">
        <f>AA27*'C.Davis-Inputs'!$F$15*'C.Davis-Inputs'!$F$18</f>
        <v>2.2098110901664785</v>
      </c>
      <c r="CD27" s="143">
        <f>AB27*'C.Davis-Inputs'!$G$15*'C.Davis-Inputs'!$G$18</f>
        <v>0</v>
      </c>
      <c r="CE27" s="144">
        <f>AC27*'C.Davis-Inputs'!$H$15*'C.Davis-Inputs'!$H$18</f>
        <v>0</v>
      </c>
      <c r="CF27" s="141">
        <f>IF($D27&lt;'C.Davis-Inputs'!$D$8,CA27,CA27*(1-'C.Davis-Inputs'!$D$16))</f>
        <v>1202.1372330505642</v>
      </c>
      <c r="CG27" s="142">
        <f>IF($D27&lt;'C.Davis-Inputs'!$D$8,CB27,CB27*(1-'C.Davis-Inputs'!$E$16))</f>
        <v>43802.87542927992</v>
      </c>
      <c r="CH27" s="142">
        <f>IF($D27&lt;'C.Davis-Inputs'!$D$8,CC27,CC27*(1-'C.Davis-Inputs'!$F$16))</f>
        <v>2.2098110901664785</v>
      </c>
      <c r="CI27" s="143">
        <f>IF($D27&lt;'C.Davis-Inputs'!$D$8,CD27,CD27*(1-'C.Davis-Inputs'!$G$16))</f>
        <v>0</v>
      </c>
      <c r="CJ27" s="144">
        <f>IF($D27&lt;'C.Davis-Inputs'!$D$8,CE27,CE27*(1-'C.Davis-Inputs'!$H$16))</f>
        <v>0</v>
      </c>
      <c r="CK27" s="145">
        <f>CA27*'C.Davis-Inputs'!$D$6*'C.Davis-Inputs'!$D$12</f>
        <v>1887.1150284427754</v>
      </c>
      <c r="CL27" s="146">
        <f>CB27*'C.Davis-Inputs'!$D$6*'C.Davis-Inputs'!$E$12</f>
        <v>65835.721770207718</v>
      </c>
      <c r="CM27" s="146">
        <f>CC27*'C.Davis-Inputs'!$D$6*'C.Davis-Inputs'!$F$12</f>
        <v>3.5427691397548977</v>
      </c>
      <c r="CN27" s="147">
        <f>CD27*'C.Davis-Inputs'!$D$6*'C.Davis-Inputs'!$G$12</f>
        <v>0</v>
      </c>
      <c r="CO27" s="148">
        <f>CE27*'C.Davis-Inputs'!$D$6*'C.Davis-Inputs'!$H$12</f>
        <v>0</v>
      </c>
      <c r="CP27" s="145">
        <f>CA27*'C.Davis-Inputs'!$D$7*'C.Davis-Inputs'!$D$13</f>
        <v>72.128233983033851</v>
      </c>
      <c r="CQ27" s="146">
        <f>CB27*'C.Davis-Inputs'!$D$7*'C.Davis-Inputs'!$E$13</f>
        <v>4380.287542927992</v>
      </c>
      <c r="CR27" s="146">
        <f>CC27*'C.Davis-Inputs'!$D$7*'C.Davis-Inputs'!$F$13</f>
        <v>8.8392443606659141E-2</v>
      </c>
      <c r="CS27" s="147">
        <f>CD27*'C.Davis-Inputs'!$D$7*'C.Davis-Inputs'!$G$13</f>
        <v>0</v>
      </c>
      <c r="CT27" s="148">
        <f>CE27*'C.Davis-Inputs'!$D$7*'C.Davis-Inputs'!$H$13</f>
        <v>0</v>
      </c>
      <c r="CU27" s="149">
        <f>CF27*'C.Davis-Inputs'!$D$6*'C.Davis-Inputs'!$D$12</f>
        <v>1887.1150284427754</v>
      </c>
      <c r="CV27" s="150">
        <f>CG27*'C.Davis-Inputs'!$D$6*'C.Davis-Inputs'!$E$12</f>
        <v>65835.721770207718</v>
      </c>
      <c r="CW27" s="150">
        <f>CH27*'C.Davis-Inputs'!$D$6*'C.Davis-Inputs'!$F$12</f>
        <v>3.5427691397548977</v>
      </c>
      <c r="CX27" s="151">
        <f>CI27*'C.Davis-Inputs'!$D$6*'C.Davis-Inputs'!$G$12</f>
        <v>0</v>
      </c>
      <c r="CY27" s="152">
        <f>CJ27*'C.Davis-Inputs'!$D$6*'C.Davis-Inputs'!$H$12</f>
        <v>0</v>
      </c>
      <c r="CZ27" s="149">
        <f>CF27*'C.Davis-Inputs'!$D$7*'C.Davis-Inputs'!$D$13</f>
        <v>72.128233983033851</v>
      </c>
      <c r="DA27" s="150">
        <f>CG27*'C.Davis-Inputs'!$D$7*'C.Davis-Inputs'!$E$13</f>
        <v>4380.287542927992</v>
      </c>
      <c r="DB27" s="150">
        <f>CH27*'C.Davis-Inputs'!$D$7*'C.Davis-Inputs'!$F$13</f>
        <v>8.8392443606659141E-2</v>
      </c>
      <c r="DC27" s="151">
        <f>CI27*'C.Davis-Inputs'!$D$7*'C.Davis-Inputs'!$G$13</f>
        <v>0</v>
      </c>
      <c r="DD27" s="152">
        <f>CJ27*'C.Davis-Inputs'!$D$7*'C.Davis-Inputs'!$H$13</f>
        <v>0</v>
      </c>
      <c r="DE27" s="153">
        <f t="shared" si="3"/>
        <v>0</v>
      </c>
      <c r="DF27" s="154">
        <f t="shared" si="3"/>
        <v>0</v>
      </c>
      <c r="DG27" s="154">
        <f t="shared" si="4"/>
        <v>0</v>
      </c>
      <c r="DH27" s="155">
        <f t="shared" si="4"/>
        <v>0</v>
      </c>
      <c r="DI27" s="156">
        <f t="shared" si="4"/>
        <v>0</v>
      </c>
      <c r="DJ27" s="153">
        <f t="shared" si="4"/>
        <v>0</v>
      </c>
      <c r="DK27" s="154">
        <f t="shared" si="4"/>
        <v>0</v>
      </c>
      <c r="DL27" s="154">
        <f t="shared" si="4"/>
        <v>0</v>
      </c>
      <c r="DM27" s="155">
        <f t="shared" si="4"/>
        <v>0</v>
      </c>
      <c r="DN27" s="155">
        <f t="shared" si="4"/>
        <v>0</v>
      </c>
      <c r="DO27" s="343"/>
      <c r="DP27" s="344"/>
      <c r="DQ27" s="105"/>
      <c r="DR27" s="141">
        <f>SUM(AD27*'C.Davis-Inputs'!$D$32*365)</f>
        <v>8905.9990706813605</v>
      </c>
      <c r="DS27" s="142">
        <f>SUM(AE27*'C.Davis-Inputs'!$E$32*365)</f>
        <v>178119.98141362713</v>
      </c>
      <c r="DT27" s="142">
        <f>SUM(AF27*'C.Davis-Inputs'!$F$32*365)</f>
        <v>1315.6589536233828</v>
      </c>
      <c r="DU27" s="143">
        <f>SUM(AG27*'C.Davis-Inputs'!$G$32*365)</f>
        <v>0</v>
      </c>
      <c r="DV27" s="144">
        <f>SUM(AH27*'C.Davis-Inputs'!$H$32*365)</f>
        <v>0</v>
      </c>
      <c r="DW27" s="141">
        <f>SUM(AD27*'C.Davis-Inputs'!$D$33*365)</f>
        <v>8096.3627915285097</v>
      </c>
      <c r="DX27" s="142">
        <f>SUM(AE27*'C.Davis-Inputs'!$E$33*365)</f>
        <v>161927.25583057012</v>
      </c>
      <c r="DY27" s="142">
        <f>SUM(AF27*'C.Davis-Inputs'!$F$33*365)</f>
        <v>1196.0535942030754</v>
      </c>
      <c r="DZ27" s="143">
        <f>SUM(AG27*'C.Davis-Inputs'!$G$33*365)</f>
        <v>0</v>
      </c>
      <c r="EA27" s="144">
        <f>SUM(AH27*'C.Davis-Inputs'!$H$33*365)</f>
        <v>0</v>
      </c>
      <c r="EB27" s="145">
        <f>DR27*'C.Davis-Inputs'!$D$6*'C.Davis-Inputs'!$D$12</f>
        <v>13980.6373411556</v>
      </c>
      <c r="EC27" s="146">
        <f>DS27*'C.Davis-Inputs'!$D$6*'C.Davis-Inputs'!$E$12</f>
        <v>267714.33206468157</v>
      </c>
      <c r="ED27" s="146">
        <f>DT27*'C.Davis-Inputs'!$D$6*'C.Davis-Inputs'!$F$12</f>
        <v>2109.2644344490072</v>
      </c>
      <c r="EE27" s="147">
        <f>DU27*'C.Davis-Inputs'!$D$6*'C.Davis-Inputs'!$G$12</f>
        <v>0</v>
      </c>
      <c r="EF27" s="148">
        <f>DV27*'C.Davis-Inputs'!$D$6*'C.Davis-Inputs'!$H$12</f>
        <v>0</v>
      </c>
      <c r="EG27" s="145">
        <f>DR27*'C.Davis-Inputs'!$D$7*'C.Davis-Inputs'!$D$13</f>
        <v>534.35994424088165</v>
      </c>
      <c r="EH27" s="146">
        <f>DS27*'C.Davis-Inputs'!$D$7*'C.Davis-Inputs'!$E$13</f>
        <v>17811.998141362714</v>
      </c>
      <c r="EI27" s="146">
        <f>DT27*'C.Davis-Inputs'!$D$7*'C.Davis-Inputs'!$F$13</f>
        <v>52.62635814493531</v>
      </c>
      <c r="EJ27" s="147">
        <f>DU27*'C.Davis-Inputs'!$D$7*'C.Davis-Inputs'!$G$13</f>
        <v>0</v>
      </c>
      <c r="EK27" s="148">
        <f>DV27*'C.Davis-Inputs'!$D$7*'C.Davis-Inputs'!$H$13</f>
        <v>0</v>
      </c>
      <c r="EL27" s="149">
        <f>IF($D27&lt;'C.Davis-Inputs'!$D$8,EB27,DW27*'C.Davis-Inputs'!$D$6*'C.Davis-Inputs'!$D$12)</f>
        <v>13980.6373411556</v>
      </c>
      <c r="EM27" s="150">
        <f>IF($D27&lt;'C.Davis-Inputs'!$D$8,EC27,DX27*'C.Davis-Inputs'!$D$6*'C.Davis-Inputs'!$E$12)</f>
        <v>267714.33206468157</v>
      </c>
      <c r="EN27" s="150">
        <f>IF($D27&lt;'C.Davis-Inputs'!$D$8,ED27,DY27*'C.Davis-Inputs'!$D$6*'C.Davis-Inputs'!$F$12)</f>
        <v>2109.2644344490072</v>
      </c>
      <c r="EO27" s="151">
        <f>IF($D27&lt;'C.Davis-Inputs'!$D$8,EE27,DZ27*'C.Davis-Inputs'!$D$6*'C.Davis-Inputs'!$G$12)</f>
        <v>0</v>
      </c>
      <c r="EP27" s="152">
        <f>IF($D27&lt;'C.Davis-Inputs'!$D$8,EF27,EA27*'C.Davis-Inputs'!$D$6*'C.Davis-Inputs'!$H$12)</f>
        <v>0</v>
      </c>
      <c r="EQ27" s="149">
        <f>IF($D27&lt;'C.Davis-Inputs'!$D$8,EG27,'C.Davis-Inputs'!$D$13*DW27)</f>
        <v>534.35994424088165</v>
      </c>
      <c r="ER27" s="150">
        <f>IF($D27&lt;'C.Davis-Inputs'!$D$8,EH27,'C.Davis-Inputs'!$E$13*DX27)</f>
        <v>17811.998141362714</v>
      </c>
      <c r="ES27" s="150">
        <f>IF($D27&lt;'C.Davis-Inputs'!$D$8,EI27,'C.Davis-Inputs'!$F$13*DY27)</f>
        <v>52.62635814493531</v>
      </c>
      <c r="ET27" s="151">
        <f>IF($D27&lt;'C.Davis-Inputs'!$D$8,EJ27,'C.Davis-Inputs'!$G$13*EJ27)</f>
        <v>0</v>
      </c>
      <c r="EU27" s="152">
        <f>IF($D27&lt;'C.Davis-Inputs'!$D$8,EK27,'C.Davis-Inputs'!$H$13*EK27)</f>
        <v>0</v>
      </c>
      <c r="EV27" s="153">
        <f t="shared" si="9"/>
        <v>0</v>
      </c>
      <c r="EW27" s="154">
        <f t="shared" si="5"/>
        <v>0</v>
      </c>
      <c r="EX27" s="154">
        <f t="shared" si="5"/>
        <v>0</v>
      </c>
      <c r="EY27" s="155">
        <f t="shared" si="5"/>
        <v>0</v>
      </c>
      <c r="EZ27" s="156">
        <f t="shared" si="5"/>
        <v>0</v>
      </c>
      <c r="FA27" s="153">
        <f t="shared" si="5"/>
        <v>0</v>
      </c>
      <c r="FB27" s="154">
        <f t="shared" si="5"/>
        <v>0</v>
      </c>
      <c r="FC27" s="154">
        <f t="shared" si="5"/>
        <v>0</v>
      </c>
      <c r="FD27" s="155">
        <f t="shared" si="5"/>
        <v>0</v>
      </c>
      <c r="FE27" s="156">
        <f t="shared" si="5"/>
        <v>0</v>
      </c>
      <c r="FF27" s="340"/>
      <c r="FG27" s="340"/>
      <c r="FH27" s="105"/>
      <c r="FI27" s="142">
        <f>'C.Davis-Inputs'!$E$15</f>
        <v>29.15</v>
      </c>
      <c r="FJ27" s="142">
        <f>IF($D27&lt;'C.Davis-Inputs'!$D$8,FI27,0)</f>
        <v>29.15</v>
      </c>
      <c r="FK27" s="154">
        <f t="shared" si="10"/>
        <v>0</v>
      </c>
      <c r="FL27" s="338">
        <f>SUM(FK27*'C.Davis-Inputs'!$D$60,FK27*'C.Davis-Inputs'!$D$58*'C.Davis-Inputs'!$D$59)</f>
        <v>0</v>
      </c>
      <c r="FM27" s="338">
        <f>(FK27*'C.Davis-Inputs'!$D$61)</f>
        <v>0</v>
      </c>
      <c r="FN27" s="338">
        <f>(FK27*'C.Davis-Inputs'!$D$62)</f>
        <v>0</v>
      </c>
      <c r="FO27" s="105"/>
      <c r="FP27" s="142">
        <f>'C.Davis-Inputs'!$E$32*365</f>
        <v>403.02083333333337</v>
      </c>
      <c r="FQ27" s="142">
        <f>IF($D27&lt;'C.Davis-Inputs'!$D$8,FP27,'C.Davis-Inputs'!$E$33*365)</f>
        <v>403.02083333333337</v>
      </c>
      <c r="FR27" s="154">
        <f t="shared" si="11"/>
        <v>0</v>
      </c>
      <c r="FS27" s="338">
        <f>SUM(FR27*'C.Davis-Inputs'!$D$63,FR27*'C.Davis-Inputs'!$D$58*'C.Davis-Inputs'!$D$59)</f>
        <v>0</v>
      </c>
      <c r="FT27" s="338">
        <f>(FR27*'C.Davis-Inputs'!$D$64)</f>
        <v>0</v>
      </c>
      <c r="FU27" s="338">
        <f>(FR27*'C.Davis-Inputs'!$D$65)</f>
        <v>0</v>
      </c>
      <c r="FV27" s="105"/>
      <c r="FW27" s="142">
        <f>'C.Davis-Inputs'!$E$44*365</f>
        <v>113.15</v>
      </c>
      <c r="FX27" s="142">
        <f>IF($D27&lt;'C.Davis-Inputs'!$D$8,FW27,'C.Davis-Inputs'!$D$45*365)</f>
        <v>113.15</v>
      </c>
      <c r="FY27" s="154">
        <f t="shared" si="12"/>
        <v>0</v>
      </c>
      <c r="FZ27" s="338">
        <f>SUM(FY27*'C.Davis-Inputs'!$D$67)</f>
        <v>0</v>
      </c>
      <c r="GA27" s="338">
        <f>(FY27*'C.Davis-Inputs'!$D$68)</f>
        <v>0</v>
      </c>
      <c r="GB27" s="338">
        <f>(FY27*'C.Davis-Inputs'!$D$69)</f>
        <v>0</v>
      </c>
      <c r="GC27" s="105"/>
      <c r="GD27" s="141">
        <f>IF($D27&lt;'C.Davis-Inputs'!$D$47,0,IF($D27='C.Davis-Inputs'!$D$47,'C.Davis-Inputs'!$D$53,IF(AND($D27&gt;'C.Davis-Inputs'!$D$47,$D27&lt;='C.Davis-Inputs'!$E$47),GD26*(1+'C.Davis-Inputs'!$E$49),IF($D27&gt;'C.Davis-Inputs'!$E$47,GD26*(1+'C.Davis-Inputs'!$F$49)))))</f>
        <v>0</v>
      </c>
      <c r="GE27" s="144">
        <f>IF($D27&lt;'C.Davis-Inputs'!$D$47,0,IF($D27='C.Davis-Inputs'!$D$47,'C.Davis-Inputs'!$D$54,IF(AND($D27&gt;'C.Davis-Inputs'!$D$47,$D27&lt;='C.Davis-Inputs'!$E$47),GE26*(1+'C.Davis-Inputs'!$E$49),IF($D27&gt;'C.Davis-Inputs'!$E$47,GE26*(1+'C.Davis-Inputs'!$F$49)))))</f>
        <v>0</v>
      </c>
      <c r="GF27" s="799">
        <f t="shared" si="13"/>
        <v>0</v>
      </c>
    </row>
    <row r="28" spans="1:188" x14ac:dyDescent="0.25">
      <c r="A28" s="105"/>
      <c r="B28" s="105"/>
      <c r="C28" s="159"/>
      <c r="D28" s="140">
        <f t="shared" si="6"/>
        <v>2004</v>
      </c>
      <c r="E28" s="141">
        <f>E27*(1+'C.Davis-Inputs'!$D$14)</f>
        <v>477.1032525139247</v>
      </c>
      <c r="F28" s="142">
        <f>F27*(1+'C.Davis-Inputs'!$E$14)</f>
        <v>9542.0650502784902</v>
      </c>
      <c r="G28" s="142">
        <f>G27*(1+'C.Davis-Inputs'!$F$14)</f>
        <v>59.637906564240588</v>
      </c>
      <c r="H28" s="143">
        <f>H27*(1+'C.Davis-Inputs'!$G$14)</f>
        <v>35.782743938544343</v>
      </c>
      <c r="I28" s="144">
        <f>I27*(1+'C.Davis-Inputs'!$H$14)</f>
        <v>715.65487877088719</v>
      </c>
      <c r="J28" s="141">
        <f t="shared" si="7"/>
        <v>42.939292726253221</v>
      </c>
      <c r="K28" s="142">
        <f t="shared" si="7"/>
        <v>858.78585452506411</v>
      </c>
      <c r="L28" s="142">
        <f t="shared" si="7"/>
        <v>5.3674115907816526</v>
      </c>
      <c r="M28" s="143">
        <f t="shared" si="7"/>
        <v>3.2204469544689909</v>
      </c>
      <c r="N28" s="144">
        <f t="shared" si="7"/>
        <v>64.408939089379842</v>
      </c>
      <c r="O28" s="141">
        <f t="shared" si="8"/>
        <v>23.855162625696238</v>
      </c>
      <c r="P28" s="142">
        <f t="shared" si="8"/>
        <v>477.10325251392453</v>
      </c>
      <c r="Q28" s="142">
        <f t="shared" si="8"/>
        <v>2.9818953282120297</v>
      </c>
      <c r="R28" s="143">
        <f t="shared" si="8"/>
        <v>1.7891371969272172</v>
      </c>
      <c r="S28" s="144">
        <f t="shared" si="8"/>
        <v>35.782743938544364</v>
      </c>
      <c r="T28" s="141">
        <f t="shared" si="14"/>
        <v>37.214053696086125</v>
      </c>
      <c r="U28" s="142">
        <f t="shared" si="14"/>
        <v>744.28107392172217</v>
      </c>
      <c r="V28" s="142">
        <f t="shared" si="14"/>
        <v>4.6517567120107657</v>
      </c>
      <c r="W28" s="143">
        <f t="shared" si="14"/>
        <v>2.7910540272064583</v>
      </c>
      <c r="X28" s="143">
        <f t="shared" si="14"/>
        <v>55.821080544129195</v>
      </c>
      <c r="Y28" s="141">
        <f>T28*'C.Davis-Inputs'!$D$17</f>
        <v>14.885621478434452</v>
      </c>
      <c r="Z28" s="142">
        <f>U28*'C.Davis-Inputs'!$E$17</f>
        <v>297.71242956868889</v>
      </c>
      <c r="AA28" s="142">
        <f>V28*'C.Davis-Inputs'!$F$17</f>
        <v>1.8607026848043065</v>
      </c>
      <c r="AB28" s="143">
        <f>W28*'C.Davis-Inputs'!$G$17</f>
        <v>0</v>
      </c>
      <c r="AC28" s="144">
        <f>X28*'C.Davis-Inputs'!$H$17</f>
        <v>0</v>
      </c>
      <c r="AD28" s="141">
        <f>T28*(1-'C.Davis-Inputs'!$D$17)</f>
        <v>22.328432217651674</v>
      </c>
      <c r="AE28" s="142">
        <f>U28*(1-'C.Davis-Inputs'!$E$17)</f>
        <v>446.56864435303328</v>
      </c>
      <c r="AF28" s="142">
        <f>V28*(1-'C.Davis-Inputs'!$F$17)</f>
        <v>2.7910540272064592</v>
      </c>
      <c r="AG28" s="143">
        <f>W28*(1-'C.Davis-Inputs'!$G$17)</f>
        <v>2.7910540272064583</v>
      </c>
      <c r="AH28" s="144">
        <f>X28*(1-'C.Davis-Inputs'!$H$17)</f>
        <v>55.821080544129195</v>
      </c>
      <c r="AI28" s="187"/>
      <c r="AJ28" s="141">
        <f>SUM(AD28*'C.Davis-Inputs'!$D$15,Y28*'C.Davis-Inputs'!$D$15*'C.Davis-Inputs'!$D$19)</f>
        <v>389.01090796975359</v>
      </c>
      <c r="AK28" s="142">
        <f>SUM(AE28*'C.Davis-Inputs'!$E$15,Z28*'C.Davis-Inputs'!$E$15*'C.Davis-Inputs'!$E$19)</f>
        <v>14174.584959147891</v>
      </c>
      <c r="AL28" s="142">
        <f>SUM(AF28*'C.Davis-Inputs'!$F$15,AA28*'C.Davis-Inputs'!$F$15*'C.Davis-Inputs'!$F$19)</f>
        <v>11.220037189369966</v>
      </c>
      <c r="AM28" s="143">
        <f>SUM(AG28*'C.Davis-Inputs'!$G$15,AB28*'C.Davis-Inputs'!$G$15*'C.Davis-Inputs'!$G$19)</f>
        <v>11.164216108825833</v>
      </c>
      <c r="AN28" s="144">
        <f>SUM(AH28*'C.Davis-Inputs'!$H$15,AC28*'C.Davis-Inputs'!$H$15*'C.Davis-Inputs'!$H$19)</f>
        <v>530.30026516922737</v>
      </c>
      <c r="AO28" s="141">
        <f>IF($D28&lt;'C.Davis-Inputs'!$D$8,AJ28,AJ28*(1-'C.Davis-Inputs'!$D$16))</f>
        <v>389.01090796975359</v>
      </c>
      <c r="AP28" s="142">
        <f>IF($D28&lt;'C.Davis-Inputs'!$D$8,AK28,AK28*(1-'C.Davis-Inputs'!$E$16))</f>
        <v>14174.584959147891</v>
      </c>
      <c r="AQ28" s="142">
        <f>IF($D28&lt;'C.Davis-Inputs'!$D$8,AL28,AL28*(1-'C.Davis-Inputs'!$F$16))</f>
        <v>11.220037189369966</v>
      </c>
      <c r="AR28" s="143">
        <f>IF($D28&lt;'C.Davis-Inputs'!$D$8,AM28,AM28*(1-'C.Davis-Inputs'!$G$16))</f>
        <v>11.164216108825833</v>
      </c>
      <c r="AS28" s="144">
        <f>IF($D28&lt;'C.Davis-Inputs'!$D$8,AN28,AN28*(1-'C.Davis-Inputs'!$H$16))</f>
        <v>530.30026516922737</v>
      </c>
      <c r="AT28" s="145">
        <f>AJ28*'C.Davis-Inputs'!$D$6*'C.Davis-Inputs'!$D$12</f>
        <v>610.66932333091916</v>
      </c>
      <c r="AU28" s="146">
        <f>AK28*'C.Davis-Inputs'!$D$6*'C.Davis-Inputs'!$E$12</f>
        <v>21304.401193599282</v>
      </c>
      <c r="AV28" s="146">
        <f>AL28*'C.Davis-Inputs'!$D$6*'C.Davis-Inputs'!$F$12</f>
        <v>17.987963621997928</v>
      </c>
      <c r="AW28" s="147">
        <f>AM28*'C.Davis-Inputs'!$D$6*'C.Davis-Inputs'!$G$12</f>
        <v>17.898471265669574</v>
      </c>
      <c r="AX28" s="148">
        <f>AN28*'C.Davis-Inputs'!$D$6*'C.Davis-Inputs'!$H$12</f>
        <v>832.46535626265302</v>
      </c>
      <c r="AY28" s="145">
        <f>AJ28*'C.Davis-Inputs'!$D$7*'C.Davis-Inputs'!$D$13</f>
        <v>23.340654478185215</v>
      </c>
      <c r="AZ28" s="146">
        <f>AK28*'C.Davis-Inputs'!$D$7*'C.Davis-Inputs'!$E$13</f>
        <v>1417.4584959147892</v>
      </c>
      <c r="BA28" s="146">
        <f>AL28*'C.Davis-Inputs'!$D$7*'C.Davis-Inputs'!$F$13</f>
        <v>0.44880148757479865</v>
      </c>
      <c r="BB28" s="147">
        <f>AM28*'C.Davis-Inputs'!$D$7*'C.Davis-Inputs'!$G$13</f>
        <v>0.44656864435303334</v>
      </c>
      <c r="BC28" s="148">
        <f>AN28*'C.Davis-Inputs'!$D$7*'C.Davis-Inputs'!$H$13</f>
        <v>31.81801591015364</v>
      </c>
      <c r="BD28" s="149">
        <f>AO28*'C.Davis-Inputs'!$D$6*'C.Davis-Inputs'!$D$12</f>
        <v>610.66932333091916</v>
      </c>
      <c r="BE28" s="150">
        <f>AP28*'C.Davis-Inputs'!$D$6*'C.Davis-Inputs'!$E$12</f>
        <v>21304.401193599282</v>
      </c>
      <c r="BF28" s="150">
        <f>AQ28*'C.Davis-Inputs'!$D$6*'C.Davis-Inputs'!$F$12</f>
        <v>17.987963621997928</v>
      </c>
      <c r="BG28" s="151">
        <f>AR28*'C.Davis-Inputs'!$D$6*'C.Davis-Inputs'!$G$12</f>
        <v>17.898471265669574</v>
      </c>
      <c r="BH28" s="152">
        <f>AS28*'C.Davis-Inputs'!$D$6*'C.Davis-Inputs'!$H$12</f>
        <v>832.46535626265302</v>
      </c>
      <c r="BI28" s="149">
        <f>AO28*'C.Davis-Inputs'!$D$7*'C.Davis-Inputs'!$D$13</f>
        <v>23.340654478185215</v>
      </c>
      <c r="BJ28" s="150">
        <f>AP28*'C.Davis-Inputs'!$D$7*'C.Davis-Inputs'!$E$13</f>
        <v>1417.4584959147892</v>
      </c>
      <c r="BK28" s="150">
        <f>AQ28*'C.Davis-Inputs'!$D$7*'C.Davis-Inputs'!$F$13</f>
        <v>0.44880148757479865</v>
      </c>
      <c r="BL28" s="151">
        <f>AR28*'C.Davis-Inputs'!$D$7*'C.Davis-Inputs'!$G$13</f>
        <v>0.44656864435303334</v>
      </c>
      <c r="BM28" s="152">
        <f>AS28*'C.Davis-Inputs'!$D$7*'C.Davis-Inputs'!$H$13</f>
        <v>31.81801591015364</v>
      </c>
      <c r="BN28" s="153">
        <f t="shared" si="15"/>
        <v>0</v>
      </c>
      <c r="BO28" s="154">
        <f t="shared" si="15"/>
        <v>0</v>
      </c>
      <c r="BP28" s="154">
        <f t="shared" si="15"/>
        <v>0</v>
      </c>
      <c r="BQ28" s="155">
        <f t="shared" si="15"/>
        <v>0</v>
      </c>
      <c r="BR28" s="156">
        <f t="shared" si="15"/>
        <v>0</v>
      </c>
      <c r="BS28" s="153">
        <f t="shared" si="15"/>
        <v>0</v>
      </c>
      <c r="BT28" s="154">
        <f t="shared" si="15"/>
        <v>0</v>
      </c>
      <c r="BU28" s="154">
        <f t="shared" si="15"/>
        <v>0</v>
      </c>
      <c r="BV28" s="155">
        <f t="shared" si="15"/>
        <v>0</v>
      </c>
      <c r="BW28" s="155">
        <f t="shared" si="15"/>
        <v>0</v>
      </c>
      <c r="BX28" s="343"/>
      <c r="BY28" s="344"/>
      <c r="BZ28" s="105"/>
      <c r="CA28" s="141">
        <f>Y28*'C.Davis-Inputs'!$D$15*'C.Davis-Inputs'!$D$18</f>
        <v>1214.6667126402513</v>
      </c>
      <c r="CB28" s="142">
        <f>Z28*'C.Davis-Inputs'!$E$15*'C.Davis-Inputs'!$E$18</f>
        <v>44259.418341829129</v>
      </c>
      <c r="CC28" s="142">
        <f>AA28*'C.Davis-Inputs'!$F$15*'C.Davis-Inputs'!$F$18</f>
        <v>2.2328432217651675</v>
      </c>
      <c r="CD28" s="143">
        <f>AB28*'C.Davis-Inputs'!$G$15*'C.Davis-Inputs'!$G$18</f>
        <v>0</v>
      </c>
      <c r="CE28" s="144">
        <f>AC28*'C.Davis-Inputs'!$H$15*'C.Davis-Inputs'!$H$18</f>
        <v>0</v>
      </c>
      <c r="CF28" s="141">
        <f>IF($D28&lt;'C.Davis-Inputs'!$D$8,CA28,CA28*(1-'C.Davis-Inputs'!$D$16))</f>
        <v>1214.6667126402513</v>
      </c>
      <c r="CG28" s="142">
        <f>IF($D28&lt;'C.Davis-Inputs'!$D$8,CB28,CB28*(1-'C.Davis-Inputs'!$E$16))</f>
        <v>44259.418341829129</v>
      </c>
      <c r="CH28" s="142">
        <f>IF($D28&lt;'C.Davis-Inputs'!$D$8,CC28,CC28*(1-'C.Davis-Inputs'!$F$16))</f>
        <v>2.2328432217651675</v>
      </c>
      <c r="CI28" s="143">
        <f>IF($D28&lt;'C.Davis-Inputs'!$D$8,CD28,CD28*(1-'C.Davis-Inputs'!$G$16))</f>
        <v>0</v>
      </c>
      <c r="CJ28" s="144">
        <f>IF($D28&lt;'C.Davis-Inputs'!$D$8,CE28,CE28*(1-'C.Davis-Inputs'!$H$16))</f>
        <v>0</v>
      </c>
      <c r="CK28" s="145">
        <f>CA28*'C.Davis-Inputs'!$D$6*'C.Davis-Inputs'!$D$12</f>
        <v>1906.7838055026662</v>
      </c>
      <c r="CL28" s="146">
        <f>CB28*'C.Davis-Inputs'!$D$6*'C.Davis-Inputs'!$E$12</f>
        <v>66521.905767769189</v>
      </c>
      <c r="CM28" s="146">
        <f>CC28*'C.Davis-Inputs'!$D$6*'C.Davis-Inputs'!$F$12</f>
        <v>3.5796942531339164</v>
      </c>
      <c r="CN28" s="147">
        <f>CD28*'C.Davis-Inputs'!$D$6*'C.Davis-Inputs'!$G$12</f>
        <v>0</v>
      </c>
      <c r="CO28" s="148">
        <f>CE28*'C.Davis-Inputs'!$D$6*'C.Davis-Inputs'!$H$12</f>
        <v>0</v>
      </c>
      <c r="CP28" s="145">
        <f>CA28*'C.Davis-Inputs'!$D$7*'C.Davis-Inputs'!$D$13</f>
        <v>72.880002758415074</v>
      </c>
      <c r="CQ28" s="146">
        <f>CB28*'C.Davis-Inputs'!$D$7*'C.Davis-Inputs'!$E$13</f>
        <v>4425.9418341829132</v>
      </c>
      <c r="CR28" s="146">
        <f>CC28*'C.Davis-Inputs'!$D$7*'C.Davis-Inputs'!$F$13</f>
        <v>8.9313728870606707E-2</v>
      </c>
      <c r="CS28" s="147">
        <f>CD28*'C.Davis-Inputs'!$D$7*'C.Davis-Inputs'!$G$13</f>
        <v>0</v>
      </c>
      <c r="CT28" s="148">
        <f>CE28*'C.Davis-Inputs'!$D$7*'C.Davis-Inputs'!$H$13</f>
        <v>0</v>
      </c>
      <c r="CU28" s="149">
        <f>CF28*'C.Davis-Inputs'!$D$6*'C.Davis-Inputs'!$D$12</f>
        <v>1906.7838055026662</v>
      </c>
      <c r="CV28" s="150">
        <f>CG28*'C.Davis-Inputs'!$D$6*'C.Davis-Inputs'!$E$12</f>
        <v>66521.905767769189</v>
      </c>
      <c r="CW28" s="150">
        <f>CH28*'C.Davis-Inputs'!$D$6*'C.Davis-Inputs'!$F$12</f>
        <v>3.5796942531339164</v>
      </c>
      <c r="CX28" s="151">
        <f>CI28*'C.Davis-Inputs'!$D$6*'C.Davis-Inputs'!$G$12</f>
        <v>0</v>
      </c>
      <c r="CY28" s="152">
        <f>CJ28*'C.Davis-Inputs'!$D$6*'C.Davis-Inputs'!$H$12</f>
        <v>0</v>
      </c>
      <c r="CZ28" s="149">
        <f>CF28*'C.Davis-Inputs'!$D$7*'C.Davis-Inputs'!$D$13</f>
        <v>72.880002758415074</v>
      </c>
      <c r="DA28" s="150">
        <f>CG28*'C.Davis-Inputs'!$D$7*'C.Davis-Inputs'!$E$13</f>
        <v>4425.9418341829132</v>
      </c>
      <c r="DB28" s="150">
        <f>CH28*'C.Davis-Inputs'!$D$7*'C.Davis-Inputs'!$F$13</f>
        <v>8.9313728870606707E-2</v>
      </c>
      <c r="DC28" s="151">
        <f>CI28*'C.Davis-Inputs'!$D$7*'C.Davis-Inputs'!$G$13</f>
        <v>0</v>
      </c>
      <c r="DD28" s="152">
        <f>CJ28*'C.Davis-Inputs'!$D$7*'C.Davis-Inputs'!$H$13</f>
        <v>0</v>
      </c>
      <c r="DE28" s="153">
        <f t="shared" si="3"/>
        <v>0</v>
      </c>
      <c r="DF28" s="154">
        <f t="shared" si="3"/>
        <v>0</v>
      </c>
      <c r="DG28" s="154">
        <f t="shared" si="4"/>
        <v>0</v>
      </c>
      <c r="DH28" s="155">
        <f t="shared" si="4"/>
        <v>0</v>
      </c>
      <c r="DI28" s="156">
        <f t="shared" si="4"/>
        <v>0</v>
      </c>
      <c r="DJ28" s="153">
        <f t="shared" si="4"/>
        <v>0</v>
      </c>
      <c r="DK28" s="154">
        <f t="shared" si="4"/>
        <v>0</v>
      </c>
      <c r="DL28" s="154">
        <f t="shared" si="4"/>
        <v>0</v>
      </c>
      <c r="DM28" s="155">
        <f t="shared" si="4"/>
        <v>0</v>
      </c>
      <c r="DN28" s="155">
        <f t="shared" si="4"/>
        <v>0</v>
      </c>
      <c r="DO28" s="343"/>
      <c r="DP28" s="344"/>
      <c r="DQ28" s="105"/>
      <c r="DR28" s="141">
        <f>SUM(AD28*'C.Davis-Inputs'!$D$32*365)</f>
        <v>8998.8233593848254</v>
      </c>
      <c r="DS28" s="142">
        <f>SUM(AE28*'C.Davis-Inputs'!$E$32*365)</f>
        <v>179976.46718769646</v>
      </c>
      <c r="DT28" s="142">
        <f>SUM(AF28*'C.Davis-Inputs'!$F$32*365)</f>
        <v>1329.3716326363949</v>
      </c>
      <c r="DU28" s="143">
        <f>SUM(AG28*'C.Davis-Inputs'!$G$32*365)</f>
        <v>0</v>
      </c>
      <c r="DV28" s="144">
        <f>SUM(AH28*'C.Davis-Inputs'!$H$32*365)</f>
        <v>0</v>
      </c>
      <c r="DW28" s="141">
        <f>SUM(AD28*'C.Davis-Inputs'!$D$33*365)</f>
        <v>8180.7485085316603</v>
      </c>
      <c r="DX28" s="142">
        <f>SUM(AE28*'C.Davis-Inputs'!$E$33*365)</f>
        <v>163614.97017063314</v>
      </c>
      <c r="DY28" s="142">
        <f>SUM(AF28*'C.Davis-Inputs'!$F$33*365)</f>
        <v>1208.5196660330862</v>
      </c>
      <c r="DZ28" s="143">
        <f>SUM(AG28*'C.Davis-Inputs'!$G$33*365)</f>
        <v>0</v>
      </c>
      <c r="EA28" s="144">
        <f>SUM(AH28*'C.Davis-Inputs'!$H$33*365)</f>
        <v>0</v>
      </c>
      <c r="EB28" s="145">
        <f>DR28*'C.Davis-Inputs'!$D$6*'C.Davis-Inputs'!$D$12</f>
        <v>14126.352909562298</v>
      </c>
      <c r="EC28" s="146">
        <f>DS28*'C.Davis-Inputs'!$D$6*'C.Davis-Inputs'!$E$12</f>
        <v>270504.6301831078</v>
      </c>
      <c r="ED28" s="146">
        <f>DT28*'C.Davis-Inputs'!$D$6*'C.Davis-Inputs'!$F$12</f>
        <v>2131.2486014426681</v>
      </c>
      <c r="EE28" s="147">
        <f>DU28*'C.Davis-Inputs'!$D$6*'C.Davis-Inputs'!$G$12</f>
        <v>0</v>
      </c>
      <c r="EF28" s="148">
        <f>DV28*'C.Davis-Inputs'!$D$6*'C.Davis-Inputs'!$H$12</f>
        <v>0</v>
      </c>
      <c r="EG28" s="145">
        <f>DR28*'C.Davis-Inputs'!$D$7*'C.Davis-Inputs'!$D$13</f>
        <v>539.92940156308953</v>
      </c>
      <c r="EH28" s="146">
        <f>DS28*'C.Davis-Inputs'!$D$7*'C.Davis-Inputs'!$E$13</f>
        <v>17997.646718769647</v>
      </c>
      <c r="EI28" s="146">
        <f>DT28*'C.Davis-Inputs'!$D$7*'C.Davis-Inputs'!$F$13</f>
        <v>53.174865305455796</v>
      </c>
      <c r="EJ28" s="147">
        <f>DU28*'C.Davis-Inputs'!$D$7*'C.Davis-Inputs'!$G$13</f>
        <v>0</v>
      </c>
      <c r="EK28" s="148">
        <f>DV28*'C.Davis-Inputs'!$D$7*'C.Davis-Inputs'!$H$13</f>
        <v>0</v>
      </c>
      <c r="EL28" s="149">
        <f>IF($D28&lt;'C.Davis-Inputs'!$D$8,EB28,DW28*'C.Davis-Inputs'!$D$6*'C.Davis-Inputs'!$D$12)</f>
        <v>14126.352909562298</v>
      </c>
      <c r="EM28" s="150">
        <f>IF($D28&lt;'C.Davis-Inputs'!$D$8,EC28,DX28*'C.Davis-Inputs'!$D$6*'C.Davis-Inputs'!$E$12)</f>
        <v>270504.6301831078</v>
      </c>
      <c r="EN28" s="150">
        <f>IF($D28&lt;'C.Davis-Inputs'!$D$8,ED28,DY28*'C.Davis-Inputs'!$D$6*'C.Davis-Inputs'!$F$12)</f>
        <v>2131.2486014426681</v>
      </c>
      <c r="EO28" s="151">
        <f>IF($D28&lt;'C.Davis-Inputs'!$D$8,EE28,DZ28*'C.Davis-Inputs'!$D$6*'C.Davis-Inputs'!$G$12)</f>
        <v>0</v>
      </c>
      <c r="EP28" s="152">
        <f>IF($D28&lt;'C.Davis-Inputs'!$D$8,EF28,EA28*'C.Davis-Inputs'!$D$6*'C.Davis-Inputs'!$H$12)</f>
        <v>0</v>
      </c>
      <c r="EQ28" s="149">
        <f>IF($D28&lt;'C.Davis-Inputs'!$D$8,EG28,'C.Davis-Inputs'!$D$13*DW28)</f>
        <v>539.92940156308953</v>
      </c>
      <c r="ER28" s="150">
        <f>IF($D28&lt;'C.Davis-Inputs'!$D$8,EH28,'C.Davis-Inputs'!$E$13*DX28)</f>
        <v>17997.646718769647</v>
      </c>
      <c r="ES28" s="150">
        <f>IF($D28&lt;'C.Davis-Inputs'!$D$8,EI28,'C.Davis-Inputs'!$F$13*DY28)</f>
        <v>53.174865305455796</v>
      </c>
      <c r="ET28" s="151">
        <f>IF($D28&lt;'C.Davis-Inputs'!$D$8,EJ28,'C.Davis-Inputs'!$G$13*EJ28)</f>
        <v>0</v>
      </c>
      <c r="EU28" s="152">
        <f>IF($D28&lt;'C.Davis-Inputs'!$D$8,EK28,'C.Davis-Inputs'!$H$13*EK28)</f>
        <v>0</v>
      </c>
      <c r="EV28" s="153">
        <f t="shared" si="9"/>
        <v>0</v>
      </c>
      <c r="EW28" s="154">
        <f t="shared" si="5"/>
        <v>0</v>
      </c>
      <c r="EX28" s="154">
        <f t="shared" si="5"/>
        <v>0</v>
      </c>
      <c r="EY28" s="155">
        <f t="shared" si="5"/>
        <v>0</v>
      </c>
      <c r="EZ28" s="156">
        <f t="shared" si="5"/>
        <v>0</v>
      </c>
      <c r="FA28" s="153">
        <f t="shared" si="5"/>
        <v>0</v>
      </c>
      <c r="FB28" s="154">
        <f t="shared" si="5"/>
        <v>0</v>
      </c>
      <c r="FC28" s="154">
        <f t="shared" si="5"/>
        <v>0</v>
      </c>
      <c r="FD28" s="155">
        <f t="shared" si="5"/>
        <v>0</v>
      </c>
      <c r="FE28" s="156">
        <f t="shared" si="5"/>
        <v>0</v>
      </c>
      <c r="FF28" s="178"/>
      <c r="FG28" s="178"/>
      <c r="FH28" s="105"/>
      <c r="FI28" s="142">
        <f>'C.Davis-Inputs'!$E$15</f>
        <v>29.15</v>
      </c>
      <c r="FJ28" s="142">
        <f>IF($D28&lt;'C.Davis-Inputs'!$D$8,FI28,0)</f>
        <v>29.15</v>
      </c>
      <c r="FK28" s="154">
        <f t="shared" si="10"/>
        <v>0</v>
      </c>
      <c r="FL28" s="338">
        <f>SUM(FK28*'C.Davis-Inputs'!$D$60,FK28*'C.Davis-Inputs'!$D$58*'C.Davis-Inputs'!$D$59)</f>
        <v>0</v>
      </c>
      <c r="FM28" s="338">
        <f>(FK28*'C.Davis-Inputs'!$D$61)</f>
        <v>0</v>
      </c>
      <c r="FN28" s="338">
        <f>(FK28*'C.Davis-Inputs'!$D$62)</f>
        <v>0</v>
      </c>
      <c r="FO28" s="105"/>
      <c r="FP28" s="142">
        <f>'C.Davis-Inputs'!$E$32*365</f>
        <v>403.02083333333337</v>
      </c>
      <c r="FQ28" s="142">
        <f>IF($D28&lt;'C.Davis-Inputs'!$D$8,FP28,'C.Davis-Inputs'!$E$33*365)</f>
        <v>403.02083333333337</v>
      </c>
      <c r="FR28" s="154">
        <f t="shared" si="11"/>
        <v>0</v>
      </c>
      <c r="FS28" s="338">
        <f>SUM(FR28*'C.Davis-Inputs'!$D$63,FR28*'C.Davis-Inputs'!$D$58*'C.Davis-Inputs'!$D$59)</f>
        <v>0</v>
      </c>
      <c r="FT28" s="338">
        <f>(FR28*'C.Davis-Inputs'!$D$64)</f>
        <v>0</v>
      </c>
      <c r="FU28" s="338">
        <f>(FR28*'C.Davis-Inputs'!$D$65)</f>
        <v>0</v>
      </c>
      <c r="FV28" s="105"/>
      <c r="FW28" s="142">
        <f>'C.Davis-Inputs'!$E$44*365</f>
        <v>113.15</v>
      </c>
      <c r="FX28" s="142">
        <f>IF($D28&lt;'C.Davis-Inputs'!$D$8,FW28,'C.Davis-Inputs'!$D$45*365)</f>
        <v>113.15</v>
      </c>
      <c r="FY28" s="154">
        <f t="shared" si="12"/>
        <v>0</v>
      </c>
      <c r="FZ28" s="338">
        <f>SUM(FY28*'C.Davis-Inputs'!$D$67)</f>
        <v>0</v>
      </c>
      <c r="GA28" s="338">
        <f>(FY28*'C.Davis-Inputs'!$D$68)</f>
        <v>0</v>
      </c>
      <c r="GB28" s="338">
        <f>(FY28*'C.Davis-Inputs'!$D$69)</f>
        <v>0</v>
      </c>
      <c r="GC28" s="105"/>
      <c r="GD28" s="141">
        <f>IF($D28&lt;'C.Davis-Inputs'!$D$47,0,IF($D28='C.Davis-Inputs'!$D$47,'C.Davis-Inputs'!$D$53,IF(AND($D28&gt;'C.Davis-Inputs'!$D$47,$D28&lt;='C.Davis-Inputs'!$E$47),GD27*(1+'C.Davis-Inputs'!$E$49),IF($D28&gt;'C.Davis-Inputs'!$E$47,GD27*(1+'C.Davis-Inputs'!$F$49)))))</f>
        <v>0</v>
      </c>
      <c r="GE28" s="144">
        <f>IF($D28&lt;'C.Davis-Inputs'!$D$47,0,IF($D28='C.Davis-Inputs'!$D$47,'C.Davis-Inputs'!$D$54,IF(AND($D28&gt;'C.Davis-Inputs'!$D$47,$D28&lt;='C.Davis-Inputs'!$E$47),GE27*(1+'C.Davis-Inputs'!$E$49),IF($D28&gt;'C.Davis-Inputs'!$E$47,GE27*(1+'C.Davis-Inputs'!$F$49)))))</f>
        <v>0</v>
      </c>
      <c r="GF28" s="799">
        <f t="shared" si="13"/>
        <v>0</v>
      </c>
    </row>
    <row r="29" spans="1:188" ht="14.45" customHeight="1" x14ac:dyDescent="0.25">
      <c r="A29" s="105"/>
      <c r="B29" s="105"/>
      <c r="C29" s="159"/>
      <c r="D29" s="140">
        <f t="shared" si="6"/>
        <v>2005</v>
      </c>
      <c r="E29" s="141">
        <f>E28*(1+'C.Davis-Inputs'!$D$14)</f>
        <v>482.07594223702472</v>
      </c>
      <c r="F29" s="142">
        <f>F28*(1+'C.Davis-Inputs'!$E$14)</f>
        <v>9641.5188447404907</v>
      </c>
      <c r="G29" s="142">
        <f>G28*(1+'C.Davis-Inputs'!$F$14)</f>
        <v>60.25949277962809</v>
      </c>
      <c r="H29" s="143">
        <f>H28*(1+'C.Davis-Inputs'!$G$14)</f>
        <v>36.15569566777684</v>
      </c>
      <c r="I29" s="144">
        <f>I28*(1+'C.Davis-Inputs'!$H$14)</f>
        <v>723.11391335553719</v>
      </c>
      <c r="J29" s="141">
        <f t="shared" si="7"/>
        <v>43.38683480133222</v>
      </c>
      <c r="K29" s="142">
        <f t="shared" si="7"/>
        <v>867.73669602664415</v>
      </c>
      <c r="L29" s="142">
        <f t="shared" si="7"/>
        <v>5.4233543501665276</v>
      </c>
      <c r="M29" s="143">
        <f t="shared" si="7"/>
        <v>3.2540126100999154</v>
      </c>
      <c r="N29" s="144">
        <f t="shared" si="7"/>
        <v>65.080252201998348</v>
      </c>
      <c r="O29" s="141">
        <f t="shared" si="8"/>
        <v>24.103797111851236</v>
      </c>
      <c r="P29" s="142">
        <f t="shared" si="8"/>
        <v>482.07594223702455</v>
      </c>
      <c r="Q29" s="142">
        <f t="shared" si="8"/>
        <v>3.0129746389814045</v>
      </c>
      <c r="R29" s="143">
        <f t="shared" si="8"/>
        <v>1.8077847833888421</v>
      </c>
      <c r="S29" s="144">
        <f t="shared" si="8"/>
        <v>36.155695667776861</v>
      </c>
      <c r="T29" s="141">
        <f t="shared" si="14"/>
        <v>37.60192349448792</v>
      </c>
      <c r="U29" s="142">
        <f t="shared" si="14"/>
        <v>752.03846988975829</v>
      </c>
      <c r="V29" s="142">
        <f t="shared" si="14"/>
        <v>4.70024043681099</v>
      </c>
      <c r="W29" s="143">
        <f t="shared" si="14"/>
        <v>2.8201442620865933</v>
      </c>
      <c r="X29" s="143">
        <f t="shared" si="14"/>
        <v>56.402885241731902</v>
      </c>
      <c r="Y29" s="141">
        <f>T29*'C.Davis-Inputs'!$D$17</f>
        <v>15.040769397795168</v>
      </c>
      <c r="Z29" s="142">
        <f>U29*'C.Davis-Inputs'!$E$17</f>
        <v>300.8153879559033</v>
      </c>
      <c r="AA29" s="142">
        <f>V29*'C.Davis-Inputs'!$F$17</f>
        <v>1.8800961747243961</v>
      </c>
      <c r="AB29" s="143">
        <f>W29*'C.Davis-Inputs'!$G$17</f>
        <v>0</v>
      </c>
      <c r="AC29" s="144">
        <f>X29*'C.Davis-Inputs'!$H$17</f>
        <v>0</v>
      </c>
      <c r="AD29" s="141">
        <f>T29*(1-'C.Davis-Inputs'!$D$17)</f>
        <v>22.56115409669275</v>
      </c>
      <c r="AE29" s="142">
        <f>U29*(1-'C.Davis-Inputs'!$E$17)</f>
        <v>451.22308193385498</v>
      </c>
      <c r="AF29" s="142">
        <f>V29*(1-'C.Davis-Inputs'!$F$17)</f>
        <v>2.8201442620865937</v>
      </c>
      <c r="AG29" s="143">
        <f>W29*(1-'C.Davis-Inputs'!$G$17)</f>
        <v>2.8201442620865933</v>
      </c>
      <c r="AH29" s="144">
        <f>X29*(1-'C.Davis-Inputs'!$H$17)</f>
        <v>56.402885241731902</v>
      </c>
      <c r="AI29" s="187"/>
      <c r="AJ29" s="141">
        <f>SUM(AD29*'C.Davis-Inputs'!$D$15,Y29*'C.Davis-Inputs'!$D$15*'C.Davis-Inputs'!$D$19)</f>
        <v>393.06544026238038</v>
      </c>
      <c r="AK29" s="142">
        <f>SUM(AE29*'C.Davis-Inputs'!$E$15,Z29*'C.Davis-Inputs'!$E$15*'C.Davis-Inputs'!$E$19)</f>
        <v>14322.321979560484</v>
      </c>
      <c r="AL29" s="142">
        <f>SUM(AF29*'C.Davis-Inputs'!$F$15,AA29*'C.Davis-Inputs'!$F$15*'C.Davis-Inputs'!$F$19)</f>
        <v>11.336979933588108</v>
      </c>
      <c r="AM29" s="143">
        <f>SUM(AG29*'C.Davis-Inputs'!$G$15,AB29*'C.Davis-Inputs'!$G$15*'C.Davis-Inputs'!$G$19)</f>
        <v>11.280577048346373</v>
      </c>
      <c r="AN29" s="144">
        <f>SUM(AH29*'C.Davis-Inputs'!$H$15,AC29*'C.Davis-Inputs'!$H$15*'C.Davis-Inputs'!$H$19)</f>
        <v>535.82740979645303</v>
      </c>
      <c r="AO29" s="141">
        <f>IF($D29&lt;'C.Davis-Inputs'!$D$8,AJ29,AJ29*(1-'C.Davis-Inputs'!$D$16))</f>
        <v>393.06544026238038</v>
      </c>
      <c r="AP29" s="142">
        <f>IF($D29&lt;'C.Davis-Inputs'!$D$8,AK29,AK29*(1-'C.Davis-Inputs'!$E$16))</f>
        <v>14322.321979560484</v>
      </c>
      <c r="AQ29" s="142">
        <f>IF($D29&lt;'C.Davis-Inputs'!$D$8,AL29,AL29*(1-'C.Davis-Inputs'!$F$16))</f>
        <v>11.336979933588108</v>
      </c>
      <c r="AR29" s="143">
        <f>IF($D29&lt;'C.Davis-Inputs'!$D$8,AM29,AM29*(1-'C.Davis-Inputs'!$G$16))</f>
        <v>11.280577048346373</v>
      </c>
      <c r="AS29" s="144">
        <f>IF($D29&lt;'C.Davis-Inputs'!$D$8,AN29,AN29*(1-'C.Davis-Inputs'!$H$16))</f>
        <v>535.82740979645303</v>
      </c>
      <c r="AT29" s="145">
        <f>AJ29*'C.Davis-Inputs'!$D$6*'C.Davis-Inputs'!$D$12</f>
        <v>617.03412812388467</v>
      </c>
      <c r="AU29" s="146">
        <f>AK29*'C.Davis-Inputs'!$D$6*'C.Davis-Inputs'!$E$12</f>
        <v>21526.449935279408</v>
      </c>
      <c r="AV29" s="146">
        <f>AL29*'C.Davis-Inputs'!$D$6*'C.Davis-Inputs'!$F$12</f>
        <v>18.175446229528454</v>
      </c>
      <c r="AW29" s="147">
        <f>AM29*'C.Davis-Inputs'!$D$6*'C.Davis-Inputs'!$G$12</f>
        <v>18.085021123908902</v>
      </c>
      <c r="AX29" s="148">
        <f>AN29*'C.Davis-Inputs'!$D$6*'C.Davis-Inputs'!$H$12</f>
        <v>841.1418678984719</v>
      </c>
      <c r="AY29" s="145">
        <f>AJ29*'C.Davis-Inputs'!$D$7*'C.Davis-Inputs'!$D$13</f>
        <v>23.583926415742823</v>
      </c>
      <c r="AZ29" s="146">
        <f>AK29*'C.Davis-Inputs'!$D$7*'C.Davis-Inputs'!$E$13</f>
        <v>1432.2321979560484</v>
      </c>
      <c r="BA29" s="146">
        <f>AL29*'C.Davis-Inputs'!$D$7*'C.Davis-Inputs'!$F$13</f>
        <v>0.45347919734352432</v>
      </c>
      <c r="BB29" s="147">
        <f>AM29*'C.Davis-Inputs'!$D$7*'C.Davis-Inputs'!$G$13</f>
        <v>0.45122308193385496</v>
      </c>
      <c r="BC29" s="148">
        <f>AN29*'C.Davis-Inputs'!$D$7*'C.Davis-Inputs'!$H$13</f>
        <v>32.149644587787179</v>
      </c>
      <c r="BD29" s="149">
        <f>AO29*'C.Davis-Inputs'!$D$6*'C.Davis-Inputs'!$D$12</f>
        <v>617.03412812388467</v>
      </c>
      <c r="BE29" s="150">
        <f>AP29*'C.Davis-Inputs'!$D$6*'C.Davis-Inputs'!$E$12</f>
        <v>21526.449935279408</v>
      </c>
      <c r="BF29" s="150">
        <f>AQ29*'C.Davis-Inputs'!$D$6*'C.Davis-Inputs'!$F$12</f>
        <v>18.175446229528454</v>
      </c>
      <c r="BG29" s="151">
        <f>AR29*'C.Davis-Inputs'!$D$6*'C.Davis-Inputs'!$G$12</f>
        <v>18.085021123908902</v>
      </c>
      <c r="BH29" s="152">
        <f>AS29*'C.Davis-Inputs'!$D$6*'C.Davis-Inputs'!$H$12</f>
        <v>841.1418678984719</v>
      </c>
      <c r="BI29" s="149">
        <f>AO29*'C.Davis-Inputs'!$D$7*'C.Davis-Inputs'!$D$13</f>
        <v>23.583926415742823</v>
      </c>
      <c r="BJ29" s="150">
        <f>AP29*'C.Davis-Inputs'!$D$7*'C.Davis-Inputs'!$E$13</f>
        <v>1432.2321979560484</v>
      </c>
      <c r="BK29" s="150">
        <f>AQ29*'C.Davis-Inputs'!$D$7*'C.Davis-Inputs'!$F$13</f>
        <v>0.45347919734352432</v>
      </c>
      <c r="BL29" s="151">
        <f>AR29*'C.Davis-Inputs'!$D$7*'C.Davis-Inputs'!$G$13</f>
        <v>0.45122308193385496</v>
      </c>
      <c r="BM29" s="152">
        <f>AS29*'C.Davis-Inputs'!$D$7*'C.Davis-Inputs'!$H$13</f>
        <v>32.149644587787179</v>
      </c>
      <c r="BN29" s="153">
        <f t="shared" si="15"/>
        <v>0</v>
      </c>
      <c r="BO29" s="154">
        <f t="shared" si="15"/>
        <v>0</v>
      </c>
      <c r="BP29" s="154">
        <f t="shared" si="15"/>
        <v>0</v>
      </c>
      <c r="BQ29" s="155">
        <f t="shared" si="15"/>
        <v>0</v>
      </c>
      <c r="BR29" s="156">
        <f t="shared" si="15"/>
        <v>0</v>
      </c>
      <c r="BS29" s="153">
        <f t="shared" si="15"/>
        <v>0</v>
      </c>
      <c r="BT29" s="154">
        <f t="shared" si="15"/>
        <v>0</v>
      </c>
      <c r="BU29" s="154">
        <f t="shared" si="15"/>
        <v>0</v>
      </c>
      <c r="BV29" s="155">
        <f t="shared" si="15"/>
        <v>0</v>
      </c>
      <c r="BW29" s="155">
        <f t="shared" si="15"/>
        <v>0</v>
      </c>
      <c r="BX29" s="343"/>
      <c r="BY29" s="344"/>
      <c r="BZ29" s="105"/>
      <c r="CA29" s="141">
        <f>Y29*'C.Davis-Inputs'!$D$15*'C.Davis-Inputs'!$D$18</f>
        <v>1227.3267828600856</v>
      </c>
      <c r="CB29" s="142">
        <f>Z29*'C.Davis-Inputs'!$E$15*'C.Davis-Inputs'!$E$18</f>
        <v>44720.719650464358</v>
      </c>
      <c r="CC29" s="142">
        <f>AA29*'C.Davis-Inputs'!$F$15*'C.Davis-Inputs'!$F$18</f>
        <v>2.2561154096692753</v>
      </c>
      <c r="CD29" s="143">
        <f>AB29*'C.Davis-Inputs'!$G$15*'C.Davis-Inputs'!$G$18</f>
        <v>0</v>
      </c>
      <c r="CE29" s="144">
        <f>AC29*'C.Davis-Inputs'!$H$15*'C.Davis-Inputs'!$H$18</f>
        <v>0</v>
      </c>
      <c r="CF29" s="141">
        <f>IF($D29&lt;'C.Davis-Inputs'!$D$8,CA29,CA29*(1-'C.Davis-Inputs'!$D$16))</f>
        <v>1227.3267828600856</v>
      </c>
      <c r="CG29" s="142">
        <f>IF($D29&lt;'C.Davis-Inputs'!$D$8,CB29,CB29*(1-'C.Davis-Inputs'!$E$16))</f>
        <v>44720.719650464358</v>
      </c>
      <c r="CH29" s="142">
        <f>IF($D29&lt;'C.Davis-Inputs'!$D$8,CC29,CC29*(1-'C.Davis-Inputs'!$F$16))</f>
        <v>2.2561154096692753</v>
      </c>
      <c r="CI29" s="143">
        <f>IF($D29&lt;'C.Davis-Inputs'!$D$8,CD29,CD29*(1-'C.Davis-Inputs'!$G$16))</f>
        <v>0</v>
      </c>
      <c r="CJ29" s="144">
        <f>IF($D29&lt;'C.Davis-Inputs'!$D$8,CE29,CE29*(1-'C.Davis-Inputs'!$H$16))</f>
        <v>0</v>
      </c>
      <c r="CK29" s="145">
        <f>CA29*'C.Davis-Inputs'!$D$6*'C.Davis-Inputs'!$D$12</f>
        <v>1926.6575837337621</v>
      </c>
      <c r="CL29" s="146">
        <f>CB29*'C.Davis-Inputs'!$D$6*'C.Davis-Inputs'!$E$12</f>
        <v>67215.241634647929</v>
      </c>
      <c r="CM29" s="146">
        <f>CC29*'C.Davis-Inputs'!$D$6*'C.Davis-Inputs'!$F$12</f>
        <v>3.6170042247817822</v>
      </c>
      <c r="CN29" s="147">
        <f>CD29*'C.Davis-Inputs'!$D$6*'C.Davis-Inputs'!$G$12</f>
        <v>0</v>
      </c>
      <c r="CO29" s="148">
        <f>CE29*'C.Davis-Inputs'!$D$6*'C.Davis-Inputs'!$H$12</f>
        <v>0</v>
      </c>
      <c r="CP29" s="145">
        <f>CA29*'C.Davis-Inputs'!$D$7*'C.Davis-Inputs'!$D$13</f>
        <v>73.639606971605133</v>
      </c>
      <c r="CQ29" s="146">
        <f>CB29*'C.Davis-Inputs'!$D$7*'C.Davis-Inputs'!$E$13</f>
        <v>4472.0719650464362</v>
      </c>
      <c r="CR29" s="146">
        <f>CC29*'C.Davis-Inputs'!$D$7*'C.Davis-Inputs'!$F$13</f>
        <v>9.0244616386771018E-2</v>
      </c>
      <c r="CS29" s="147">
        <f>CD29*'C.Davis-Inputs'!$D$7*'C.Davis-Inputs'!$G$13</f>
        <v>0</v>
      </c>
      <c r="CT29" s="148">
        <f>CE29*'C.Davis-Inputs'!$D$7*'C.Davis-Inputs'!$H$13</f>
        <v>0</v>
      </c>
      <c r="CU29" s="149">
        <f>CF29*'C.Davis-Inputs'!$D$6*'C.Davis-Inputs'!$D$12</f>
        <v>1926.6575837337621</v>
      </c>
      <c r="CV29" s="150">
        <f>CG29*'C.Davis-Inputs'!$D$6*'C.Davis-Inputs'!$E$12</f>
        <v>67215.241634647929</v>
      </c>
      <c r="CW29" s="150">
        <f>CH29*'C.Davis-Inputs'!$D$6*'C.Davis-Inputs'!$F$12</f>
        <v>3.6170042247817822</v>
      </c>
      <c r="CX29" s="151">
        <f>CI29*'C.Davis-Inputs'!$D$6*'C.Davis-Inputs'!$G$12</f>
        <v>0</v>
      </c>
      <c r="CY29" s="152">
        <f>CJ29*'C.Davis-Inputs'!$D$6*'C.Davis-Inputs'!$H$12</f>
        <v>0</v>
      </c>
      <c r="CZ29" s="149">
        <f>CF29*'C.Davis-Inputs'!$D$7*'C.Davis-Inputs'!$D$13</f>
        <v>73.639606971605133</v>
      </c>
      <c r="DA29" s="150">
        <f>CG29*'C.Davis-Inputs'!$D$7*'C.Davis-Inputs'!$E$13</f>
        <v>4472.0719650464362</v>
      </c>
      <c r="DB29" s="150">
        <f>CH29*'C.Davis-Inputs'!$D$7*'C.Davis-Inputs'!$F$13</f>
        <v>9.0244616386771018E-2</v>
      </c>
      <c r="DC29" s="151">
        <f>CI29*'C.Davis-Inputs'!$D$7*'C.Davis-Inputs'!$G$13</f>
        <v>0</v>
      </c>
      <c r="DD29" s="152">
        <f>CJ29*'C.Davis-Inputs'!$D$7*'C.Davis-Inputs'!$H$13</f>
        <v>0</v>
      </c>
      <c r="DE29" s="153">
        <f t="shared" si="3"/>
        <v>0</v>
      </c>
      <c r="DF29" s="154">
        <f t="shared" si="3"/>
        <v>0</v>
      </c>
      <c r="DG29" s="154">
        <f t="shared" si="4"/>
        <v>0</v>
      </c>
      <c r="DH29" s="155">
        <f t="shared" si="4"/>
        <v>0</v>
      </c>
      <c r="DI29" s="156">
        <f t="shared" si="4"/>
        <v>0</v>
      </c>
      <c r="DJ29" s="153">
        <f t="shared" si="4"/>
        <v>0</v>
      </c>
      <c r="DK29" s="154">
        <f t="shared" si="4"/>
        <v>0</v>
      </c>
      <c r="DL29" s="154">
        <f t="shared" si="4"/>
        <v>0</v>
      </c>
      <c r="DM29" s="155">
        <f t="shared" si="4"/>
        <v>0</v>
      </c>
      <c r="DN29" s="155">
        <f t="shared" si="4"/>
        <v>0</v>
      </c>
      <c r="DO29" s="343"/>
      <c r="DP29" s="344"/>
      <c r="DQ29" s="105"/>
      <c r="DR29" s="141">
        <f>SUM(AD29*'C.Davis-Inputs'!$D$32*365)</f>
        <v>9092.6151250108596</v>
      </c>
      <c r="DS29" s="142">
        <f>SUM(AE29*'C.Davis-Inputs'!$E$32*365)</f>
        <v>181852.30250021719</v>
      </c>
      <c r="DT29" s="142">
        <f>SUM(AF29*'C.Davis-Inputs'!$F$32*365)</f>
        <v>1343.2272343766044</v>
      </c>
      <c r="DU29" s="143">
        <f>SUM(AG29*'C.Davis-Inputs'!$G$32*365)</f>
        <v>0</v>
      </c>
      <c r="DV29" s="144">
        <f>SUM(AH29*'C.Davis-Inputs'!$H$32*365)</f>
        <v>0</v>
      </c>
      <c r="DW29" s="141">
        <f>SUM(AD29*'C.Davis-Inputs'!$D$33*365)</f>
        <v>8266.0137500098735</v>
      </c>
      <c r="DX29" s="142">
        <f>SUM(AE29*'C.Davis-Inputs'!$E$33*365)</f>
        <v>165320.27500019746</v>
      </c>
      <c r="DY29" s="142">
        <f>SUM(AF29*'C.Davis-Inputs'!$F$33*365)</f>
        <v>1221.1156676150949</v>
      </c>
      <c r="DZ29" s="143">
        <f>SUM(AG29*'C.Davis-Inputs'!$G$33*365)</f>
        <v>0</v>
      </c>
      <c r="EA29" s="144">
        <f>SUM(AH29*'C.Davis-Inputs'!$H$33*365)</f>
        <v>0</v>
      </c>
      <c r="EB29" s="145">
        <f>DR29*'C.Davis-Inputs'!$D$6*'C.Davis-Inputs'!$D$12</f>
        <v>14273.587223242046</v>
      </c>
      <c r="EC29" s="146">
        <f>DS29*'C.Davis-Inputs'!$D$6*'C.Davis-Inputs'!$E$12</f>
        <v>273324.01065782644</v>
      </c>
      <c r="ED29" s="146">
        <f>DT29*'C.Davis-Inputs'!$D$6*'C.Davis-Inputs'!$F$12</f>
        <v>2153.4619021525718</v>
      </c>
      <c r="EE29" s="147">
        <f>DU29*'C.Davis-Inputs'!$D$6*'C.Davis-Inputs'!$G$12</f>
        <v>0</v>
      </c>
      <c r="EF29" s="148">
        <f>DV29*'C.Davis-Inputs'!$D$6*'C.Davis-Inputs'!$H$12</f>
        <v>0</v>
      </c>
      <c r="EG29" s="145">
        <f>DR29*'C.Davis-Inputs'!$D$7*'C.Davis-Inputs'!$D$13</f>
        <v>545.5569075006515</v>
      </c>
      <c r="EH29" s="146">
        <f>DS29*'C.Davis-Inputs'!$D$7*'C.Davis-Inputs'!$E$13</f>
        <v>18185.230250021719</v>
      </c>
      <c r="EI29" s="146">
        <f>DT29*'C.Davis-Inputs'!$D$7*'C.Davis-Inputs'!$F$13</f>
        <v>53.729089375064177</v>
      </c>
      <c r="EJ29" s="147">
        <f>DU29*'C.Davis-Inputs'!$D$7*'C.Davis-Inputs'!$G$13</f>
        <v>0</v>
      </c>
      <c r="EK29" s="148">
        <f>DV29*'C.Davis-Inputs'!$D$7*'C.Davis-Inputs'!$H$13</f>
        <v>0</v>
      </c>
      <c r="EL29" s="149">
        <f>IF($D29&lt;'C.Davis-Inputs'!$D$8,EB29,DW29*'C.Davis-Inputs'!$D$6*'C.Davis-Inputs'!$D$12)</f>
        <v>14273.587223242046</v>
      </c>
      <c r="EM29" s="150">
        <f>IF($D29&lt;'C.Davis-Inputs'!$D$8,EC29,DX29*'C.Davis-Inputs'!$D$6*'C.Davis-Inputs'!$E$12)</f>
        <v>273324.01065782644</v>
      </c>
      <c r="EN29" s="150">
        <f>IF($D29&lt;'C.Davis-Inputs'!$D$8,ED29,DY29*'C.Davis-Inputs'!$D$6*'C.Davis-Inputs'!$F$12)</f>
        <v>2153.4619021525718</v>
      </c>
      <c r="EO29" s="151">
        <f>IF($D29&lt;'C.Davis-Inputs'!$D$8,EE29,DZ29*'C.Davis-Inputs'!$D$6*'C.Davis-Inputs'!$G$12)</f>
        <v>0</v>
      </c>
      <c r="EP29" s="152">
        <f>IF($D29&lt;'C.Davis-Inputs'!$D$8,EF29,EA29*'C.Davis-Inputs'!$D$6*'C.Davis-Inputs'!$H$12)</f>
        <v>0</v>
      </c>
      <c r="EQ29" s="149">
        <f>IF($D29&lt;'C.Davis-Inputs'!$D$8,EG29,'C.Davis-Inputs'!$D$13*DW29)</f>
        <v>545.5569075006515</v>
      </c>
      <c r="ER29" s="150">
        <f>IF($D29&lt;'C.Davis-Inputs'!$D$8,EH29,'C.Davis-Inputs'!$E$13*DX29)</f>
        <v>18185.230250021719</v>
      </c>
      <c r="ES29" s="150">
        <f>IF($D29&lt;'C.Davis-Inputs'!$D$8,EI29,'C.Davis-Inputs'!$F$13*DY29)</f>
        <v>53.729089375064177</v>
      </c>
      <c r="ET29" s="151">
        <f>IF($D29&lt;'C.Davis-Inputs'!$D$8,EJ29,'C.Davis-Inputs'!$G$13*EJ29)</f>
        <v>0</v>
      </c>
      <c r="EU29" s="152">
        <f>IF($D29&lt;'C.Davis-Inputs'!$D$8,EK29,'C.Davis-Inputs'!$H$13*EK29)</f>
        <v>0</v>
      </c>
      <c r="EV29" s="153">
        <f t="shared" si="9"/>
        <v>0</v>
      </c>
      <c r="EW29" s="154">
        <f t="shared" si="5"/>
        <v>0</v>
      </c>
      <c r="EX29" s="154">
        <f t="shared" si="5"/>
        <v>0</v>
      </c>
      <c r="EY29" s="155">
        <f t="shared" si="5"/>
        <v>0</v>
      </c>
      <c r="EZ29" s="156">
        <f t="shared" si="5"/>
        <v>0</v>
      </c>
      <c r="FA29" s="153">
        <f t="shared" si="5"/>
        <v>0</v>
      </c>
      <c r="FB29" s="154">
        <f t="shared" si="5"/>
        <v>0</v>
      </c>
      <c r="FC29" s="154">
        <f t="shared" si="5"/>
        <v>0</v>
      </c>
      <c r="FD29" s="155">
        <f t="shared" si="5"/>
        <v>0</v>
      </c>
      <c r="FE29" s="156">
        <f t="shared" si="5"/>
        <v>0</v>
      </c>
      <c r="FF29" s="340"/>
      <c r="FG29" s="340"/>
      <c r="FH29" s="105"/>
      <c r="FI29" s="142">
        <f>'C.Davis-Inputs'!$E$15</f>
        <v>29.15</v>
      </c>
      <c r="FJ29" s="142">
        <f>IF($D29&lt;'C.Davis-Inputs'!$D$8,FI29,0)</f>
        <v>29.15</v>
      </c>
      <c r="FK29" s="154">
        <f t="shared" si="10"/>
        <v>0</v>
      </c>
      <c r="FL29" s="338">
        <f>SUM(FK29*'C.Davis-Inputs'!$D$60,FK29*'C.Davis-Inputs'!$D$58*'C.Davis-Inputs'!$D$59)</f>
        <v>0</v>
      </c>
      <c r="FM29" s="338">
        <f>(FK29*'C.Davis-Inputs'!$D$61)</f>
        <v>0</v>
      </c>
      <c r="FN29" s="338">
        <f>(FK29*'C.Davis-Inputs'!$D$62)</f>
        <v>0</v>
      </c>
      <c r="FO29" s="105"/>
      <c r="FP29" s="142">
        <f>'C.Davis-Inputs'!$E$32*365</f>
        <v>403.02083333333337</v>
      </c>
      <c r="FQ29" s="142">
        <f>IF($D29&lt;'C.Davis-Inputs'!$D$8,FP29,'C.Davis-Inputs'!$E$33*365)</f>
        <v>403.02083333333337</v>
      </c>
      <c r="FR29" s="154">
        <f t="shared" si="11"/>
        <v>0</v>
      </c>
      <c r="FS29" s="338">
        <f>SUM(FR29*'C.Davis-Inputs'!$D$63,FR29*'C.Davis-Inputs'!$D$58*'C.Davis-Inputs'!$D$59)</f>
        <v>0</v>
      </c>
      <c r="FT29" s="338">
        <f>(FR29*'C.Davis-Inputs'!$D$64)</f>
        <v>0</v>
      </c>
      <c r="FU29" s="338">
        <f>(FR29*'C.Davis-Inputs'!$D$65)</f>
        <v>0</v>
      </c>
      <c r="FV29" s="105"/>
      <c r="FW29" s="142">
        <f>'C.Davis-Inputs'!$E$44*365</f>
        <v>113.15</v>
      </c>
      <c r="FX29" s="142">
        <f>IF($D29&lt;'C.Davis-Inputs'!$D$8,FW29,'C.Davis-Inputs'!$D$45*365)</f>
        <v>113.15</v>
      </c>
      <c r="FY29" s="154">
        <f t="shared" si="12"/>
        <v>0</v>
      </c>
      <c r="FZ29" s="338">
        <f>SUM(FY29*'C.Davis-Inputs'!$D$67)</f>
        <v>0</v>
      </c>
      <c r="GA29" s="338">
        <f>(FY29*'C.Davis-Inputs'!$D$68)</f>
        <v>0</v>
      </c>
      <c r="GB29" s="338">
        <f>(FY29*'C.Davis-Inputs'!$D$69)</f>
        <v>0</v>
      </c>
      <c r="GC29" s="105"/>
      <c r="GD29" s="141">
        <f>IF($D29&lt;'C.Davis-Inputs'!$D$47,0,IF($D29='C.Davis-Inputs'!$D$47,'C.Davis-Inputs'!$D$53,IF(AND($D29&gt;'C.Davis-Inputs'!$D$47,$D29&lt;='C.Davis-Inputs'!$E$47),GD28*(1+'C.Davis-Inputs'!$E$49),IF($D29&gt;'C.Davis-Inputs'!$E$47,GD28*(1+'C.Davis-Inputs'!$F$49)))))</f>
        <v>0</v>
      </c>
      <c r="GE29" s="144">
        <f>IF($D29&lt;'C.Davis-Inputs'!$D$47,0,IF($D29='C.Davis-Inputs'!$D$47,'C.Davis-Inputs'!$D$54,IF(AND($D29&gt;'C.Davis-Inputs'!$D$47,$D29&lt;='C.Davis-Inputs'!$E$47),GE28*(1+'C.Davis-Inputs'!$E$49),IF($D29&gt;'C.Davis-Inputs'!$E$47,GE28*(1+'C.Davis-Inputs'!$F$49)))))</f>
        <v>0</v>
      </c>
      <c r="GF29" s="799">
        <f t="shared" si="13"/>
        <v>0</v>
      </c>
    </row>
    <row r="30" spans="1:188" x14ac:dyDescent="0.25">
      <c r="A30" s="105"/>
      <c r="B30" s="105"/>
      <c r="C30" s="159"/>
      <c r="D30" s="140">
        <f t="shared" si="6"/>
        <v>2006</v>
      </c>
      <c r="E30" s="141">
        <f>E29*(1+'C.Davis-Inputs'!$D$14)</f>
        <v>487.1004606637689</v>
      </c>
      <c r="F30" s="142">
        <f>F29*(1+'C.Davis-Inputs'!$E$14)</f>
        <v>9742.0092132753743</v>
      </c>
      <c r="G30" s="142">
        <f>G29*(1+'C.Davis-Inputs'!$F$14)</f>
        <v>60.887557582971112</v>
      </c>
      <c r="H30" s="143">
        <f>H29*(1+'C.Davis-Inputs'!$G$14)</f>
        <v>36.532534549782653</v>
      </c>
      <c r="I30" s="144">
        <f>I29*(1+'C.Davis-Inputs'!$H$14)</f>
        <v>730.65069099565346</v>
      </c>
      <c r="J30" s="141">
        <f t="shared" si="7"/>
        <v>43.8390414597392</v>
      </c>
      <c r="K30" s="142">
        <f t="shared" si="7"/>
        <v>876.78082919478368</v>
      </c>
      <c r="L30" s="142">
        <f t="shared" si="7"/>
        <v>5.4798801824673999</v>
      </c>
      <c r="M30" s="143">
        <f t="shared" si="7"/>
        <v>3.2879281094804385</v>
      </c>
      <c r="N30" s="144">
        <f t="shared" si="7"/>
        <v>65.75856218960881</v>
      </c>
      <c r="O30" s="141">
        <f t="shared" si="8"/>
        <v>24.355023033188445</v>
      </c>
      <c r="P30" s="142">
        <f t="shared" si="8"/>
        <v>487.10046066376873</v>
      </c>
      <c r="Q30" s="142">
        <f t="shared" si="8"/>
        <v>3.0443778791485556</v>
      </c>
      <c r="R30" s="143">
        <f t="shared" si="8"/>
        <v>1.8266267274891328</v>
      </c>
      <c r="S30" s="144">
        <f t="shared" si="8"/>
        <v>36.532534549782675</v>
      </c>
      <c r="T30" s="141">
        <f t="shared" si="14"/>
        <v>37.993835931773972</v>
      </c>
      <c r="U30" s="142">
        <f t="shared" si="14"/>
        <v>759.87671863547916</v>
      </c>
      <c r="V30" s="142">
        <f t="shared" si="14"/>
        <v>4.7492294914717466</v>
      </c>
      <c r="W30" s="143">
        <f t="shared" si="14"/>
        <v>2.8495376948830464</v>
      </c>
      <c r="X30" s="143">
        <f t="shared" si="14"/>
        <v>56.990753897660966</v>
      </c>
      <c r="Y30" s="141">
        <f>T30*'C.Davis-Inputs'!$D$17</f>
        <v>15.19753437270959</v>
      </c>
      <c r="Z30" s="142">
        <f>U30*'C.Davis-Inputs'!$E$17</f>
        <v>303.95068745419167</v>
      </c>
      <c r="AA30" s="142">
        <f>V30*'C.Davis-Inputs'!$F$17</f>
        <v>1.8996917965886988</v>
      </c>
      <c r="AB30" s="143">
        <f>W30*'C.Davis-Inputs'!$G$17</f>
        <v>0</v>
      </c>
      <c r="AC30" s="144">
        <f>X30*'C.Davis-Inputs'!$H$17</f>
        <v>0</v>
      </c>
      <c r="AD30" s="141">
        <f>T30*(1-'C.Davis-Inputs'!$D$17)</f>
        <v>22.796301559064382</v>
      </c>
      <c r="AE30" s="142">
        <f>U30*(1-'C.Davis-Inputs'!$E$17)</f>
        <v>455.9260311812875</v>
      </c>
      <c r="AF30" s="142">
        <f>V30*(1-'C.Davis-Inputs'!$F$17)</f>
        <v>2.8495376948830478</v>
      </c>
      <c r="AG30" s="143">
        <f>W30*(1-'C.Davis-Inputs'!$G$17)</f>
        <v>2.8495376948830464</v>
      </c>
      <c r="AH30" s="144">
        <f>X30*(1-'C.Davis-Inputs'!$H$17)</f>
        <v>56.990753897660966</v>
      </c>
      <c r="AI30" s="187"/>
      <c r="AJ30" s="141">
        <f>SUM(AD30*'C.Davis-Inputs'!$D$15,Y30*'C.Davis-Inputs'!$D$15*'C.Davis-Inputs'!$D$19)</f>
        <v>397.16223160681056</v>
      </c>
      <c r="AK30" s="142">
        <f>SUM(AE30*'C.Davis-Inputs'!$E$15,Z30*'C.Davis-Inputs'!$E$15*'C.Davis-Inputs'!$E$19)</f>
        <v>14471.598814173156</v>
      </c>
      <c r="AL30" s="142">
        <f>SUM(AF30*'C.Davis-Inputs'!$F$15,AA30*'C.Davis-Inputs'!$F$15*'C.Davis-Inputs'!$F$19)</f>
        <v>11.455141533429853</v>
      </c>
      <c r="AM30" s="143">
        <f>SUM(AG30*'C.Davis-Inputs'!$G$15,AB30*'C.Davis-Inputs'!$G$15*'C.Davis-Inputs'!$G$19)</f>
        <v>11.398150779532186</v>
      </c>
      <c r="AN30" s="144">
        <f>SUM(AH30*'C.Davis-Inputs'!$H$15,AC30*'C.Davis-Inputs'!$H$15*'C.Davis-Inputs'!$H$19)</f>
        <v>541.41216202777923</v>
      </c>
      <c r="AO30" s="141">
        <f>IF($D30&lt;'C.Davis-Inputs'!$D$8,AJ30,AJ30*(1-'C.Davis-Inputs'!$D$16))</f>
        <v>397.16223160681056</v>
      </c>
      <c r="AP30" s="142">
        <f>IF($D30&lt;'C.Davis-Inputs'!$D$8,AK30,AK30*(1-'C.Davis-Inputs'!$E$16))</f>
        <v>14471.598814173156</v>
      </c>
      <c r="AQ30" s="142">
        <f>IF($D30&lt;'C.Davis-Inputs'!$D$8,AL30,AL30*(1-'C.Davis-Inputs'!$F$16))</f>
        <v>11.455141533429853</v>
      </c>
      <c r="AR30" s="143">
        <f>IF($D30&lt;'C.Davis-Inputs'!$D$8,AM30,AM30*(1-'C.Davis-Inputs'!$G$16))</f>
        <v>11.398150779532186</v>
      </c>
      <c r="AS30" s="144">
        <f>IF($D30&lt;'C.Davis-Inputs'!$D$8,AN30,AN30*(1-'C.Davis-Inputs'!$H$16))</f>
        <v>541.41216202777923</v>
      </c>
      <c r="AT30" s="145">
        <f>AJ30*'C.Davis-Inputs'!$D$6*'C.Davis-Inputs'!$D$12</f>
        <v>623.46527117637117</v>
      </c>
      <c r="AU30" s="146">
        <f>AK30*'C.Davis-Inputs'!$D$6*'C.Davis-Inputs'!$E$12</f>
        <v>21750.813017702254</v>
      </c>
      <c r="AV30" s="146">
        <f>AL30*'C.Davis-Inputs'!$D$6*'C.Davis-Inputs'!$F$12</f>
        <v>18.364882906394737</v>
      </c>
      <c r="AW30" s="147">
        <f>AM30*'C.Davis-Inputs'!$D$6*'C.Davis-Inputs'!$G$12</f>
        <v>18.273515329745997</v>
      </c>
      <c r="AX30" s="148">
        <f>AN30*'C.Davis-Inputs'!$D$6*'C.Davis-Inputs'!$H$12</f>
        <v>849.90881195120778</v>
      </c>
      <c r="AY30" s="145">
        <f>AJ30*'C.Davis-Inputs'!$D$7*'C.Davis-Inputs'!$D$13</f>
        <v>23.829733896408634</v>
      </c>
      <c r="AZ30" s="146">
        <f>AK30*'C.Davis-Inputs'!$D$7*'C.Davis-Inputs'!$E$13</f>
        <v>1447.1598814173158</v>
      </c>
      <c r="BA30" s="146">
        <f>AL30*'C.Davis-Inputs'!$D$7*'C.Davis-Inputs'!$F$13</f>
        <v>0.45820566133719409</v>
      </c>
      <c r="BB30" s="147">
        <f>AM30*'C.Davis-Inputs'!$D$7*'C.Davis-Inputs'!$G$13</f>
        <v>0.45592603118128744</v>
      </c>
      <c r="BC30" s="148">
        <f>AN30*'C.Davis-Inputs'!$D$7*'C.Davis-Inputs'!$H$13</f>
        <v>32.484729721666753</v>
      </c>
      <c r="BD30" s="149">
        <f>AO30*'C.Davis-Inputs'!$D$6*'C.Davis-Inputs'!$D$12</f>
        <v>623.46527117637117</v>
      </c>
      <c r="BE30" s="150">
        <f>AP30*'C.Davis-Inputs'!$D$6*'C.Davis-Inputs'!$E$12</f>
        <v>21750.813017702254</v>
      </c>
      <c r="BF30" s="150">
        <f>AQ30*'C.Davis-Inputs'!$D$6*'C.Davis-Inputs'!$F$12</f>
        <v>18.364882906394737</v>
      </c>
      <c r="BG30" s="151">
        <f>AR30*'C.Davis-Inputs'!$D$6*'C.Davis-Inputs'!$G$12</f>
        <v>18.273515329745997</v>
      </c>
      <c r="BH30" s="152">
        <f>AS30*'C.Davis-Inputs'!$D$6*'C.Davis-Inputs'!$H$12</f>
        <v>849.90881195120778</v>
      </c>
      <c r="BI30" s="149">
        <f>AO30*'C.Davis-Inputs'!$D$7*'C.Davis-Inputs'!$D$13</f>
        <v>23.829733896408634</v>
      </c>
      <c r="BJ30" s="150">
        <f>AP30*'C.Davis-Inputs'!$D$7*'C.Davis-Inputs'!$E$13</f>
        <v>1447.1598814173158</v>
      </c>
      <c r="BK30" s="150">
        <f>AQ30*'C.Davis-Inputs'!$D$7*'C.Davis-Inputs'!$F$13</f>
        <v>0.45820566133719409</v>
      </c>
      <c r="BL30" s="151">
        <f>AR30*'C.Davis-Inputs'!$D$7*'C.Davis-Inputs'!$G$13</f>
        <v>0.45592603118128744</v>
      </c>
      <c r="BM30" s="152">
        <f>AS30*'C.Davis-Inputs'!$D$7*'C.Davis-Inputs'!$H$13</f>
        <v>32.484729721666753</v>
      </c>
      <c r="BN30" s="153">
        <f t="shared" si="15"/>
        <v>0</v>
      </c>
      <c r="BO30" s="154">
        <f t="shared" si="15"/>
        <v>0</v>
      </c>
      <c r="BP30" s="154">
        <f t="shared" si="15"/>
        <v>0</v>
      </c>
      <c r="BQ30" s="155">
        <f t="shared" si="15"/>
        <v>0</v>
      </c>
      <c r="BR30" s="156">
        <f t="shared" si="15"/>
        <v>0</v>
      </c>
      <c r="BS30" s="153">
        <f t="shared" si="15"/>
        <v>0</v>
      </c>
      <c r="BT30" s="154">
        <f t="shared" si="15"/>
        <v>0</v>
      </c>
      <c r="BU30" s="154">
        <f t="shared" si="15"/>
        <v>0</v>
      </c>
      <c r="BV30" s="155">
        <f t="shared" si="15"/>
        <v>0</v>
      </c>
      <c r="BW30" s="155">
        <f t="shared" si="15"/>
        <v>0</v>
      </c>
      <c r="BX30" s="343"/>
      <c r="BY30" s="344"/>
      <c r="BZ30" s="105"/>
      <c r="CA30" s="141">
        <f>Y30*'C.Davis-Inputs'!$D$15*'C.Davis-Inputs'!$D$18</f>
        <v>1240.1188048131025</v>
      </c>
      <c r="CB30" s="142">
        <f>Z30*'C.Davis-Inputs'!$E$15*'C.Davis-Inputs'!$E$18</f>
        <v>45186.828950377392</v>
      </c>
      <c r="CC30" s="142">
        <f>AA30*'C.Davis-Inputs'!$F$15*'C.Davis-Inputs'!$F$18</f>
        <v>2.2796301559064385</v>
      </c>
      <c r="CD30" s="143">
        <f>AB30*'C.Davis-Inputs'!$G$15*'C.Davis-Inputs'!$G$18</f>
        <v>0</v>
      </c>
      <c r="CE30" s="144">
        <f>AC30*'C.Davis-Inputs'!$H$15*'C.Davis-Inputs'!$H$18</f>
        <v>0</v>
      </c>
      <c r="CF30" s="141">
        <f>IF($D30&lt;'C.Davis-Inputs'!$D$8,CA30,CA30*(1-'C.Davis-Inputs'!$D$16))</f>
        <v>1240.1188048131025</v>
      </c>
      <c r="CG30" s="142">
        <f>IF($D30&lt;'C.Davis-Inputs'!$D$8,CB30,CB30*(1-'C.Davis-Inputs'!$E$16))</f>
        <v>45186.828950377392</v>
      </c>
      <c r="CH30" s="142">
        <f>IF($D30&lt;'C.Davis-Inputs'!$D$8,CC30,CC30*(1-'C.Davis-Inputs'!$F$16))</f>
        <v>2.2796301559064385</v>
      </c>
      <c r="CI30" s="143">
        <f>IF($D30&lt;'C.Davis-Inputs'!$D$8,CD30,CD30*(1-'C.Davis-Inputs'!$G$16))</f>
        <v>0</v>
      </c>
      <c r="CJ30" s="144">
        <f>IF($D30&lt;'C.Davis-Inputs'!$D$8,CE30,CE30*(1-'C.Davis-Inputs'!$H$16))</f>
        <v>0</v>
      </c>
      <c r="CK30" s="145">
        <f>CA30*'C.Davis-Inputs'!$D$6*'C.Davis-Inputs'!$D$12</f>
        <v>1946.7384997956083</v>
      </c>
      <c r="CL30" s="146">
        <f>CB30*'C.Davis-Inputs'!$D$6*'C.Davis-Inputs'!$E$12</f>
        <v>67915.803912417221</v>
      </c>
      <c r="CM30" s="146">
        <f>CC30*'C.Davis-Inputs'!$D$6*'C.Davis-Inputs'!$F$12</f>
        <v>3.6547030659492021</v>
      </c>
      <c r="CN30" s="147">
        <f>CD30*'C.Davis-Inputs'!$D$6*'C.Davis-Inputs'!$G$12</f>
        <v>0</v>
      </c>
      <c r="CO30" s="148">
        <f>CE30*'C.Davis-Inputs'!$D$6*'C.Davis-Inputs'!$H$12</f>
        <v>0</v>
      </c>
      <c r="CP30" s="145">
        <f>CA30*'C.Davis-Inputs'!$D$7*'C.Davis-Inputs'!$D$13</f>
        <v>74.407128288786154</v>
      </c>
      <c r="CQ30" s="146">
        <f>CB30*'C.Davis-Inputs'!$D$7*'C.Davis-Inputs'!$E$13</f>
        <v>4518.6828950377394</v>
      </c>
      <c r="CR30" s="146">
        <f>CC30*'C.Davis-Inputs'!$D$7*'C.Davis-Inputs'!$F$13</f>
        <v>9.1185206236257546E-2</v>
      </c>
      <c r="CS30" s="147">
        <f>CD30*'C.Davis-Inputs'!$D$7*'C.Davis-Inputs'!$G$13</f>
        <v>0</v>
      </c>
      <c r="CT30" s="148">
        <f>CE30*'C.Davis-Inputs'!$D$7*'C.Davis-Inputs'!$H$13</f>
        <v>0</v>
      </c>
      <c r="CU30" s="149">
        <f>CF30*'C.Davis-Inputs'!$D$6*'C.Davis-Inputs'!$D$12</f>
        <v>1946.7384997956083</v>
      </c>
      <c r="CV30" s="150">
        <f>CG30*'C.Davis-Inputs'!$D$6*'C.Davis-Inputs'!$E$12</f>
        <v>67915.803912417221</v>
      </c>
      <c r="CW30" s="150">
        <f>CH30*'C.Davis-Inputs'!$D$6*'C.Davis-Inputs'!$F$12</f>
        <v>3.6547030659492021</v>
      </c>
      <c r="CX30" s="151">
        <f>CI30*'C.Davis-Inputs'!$D$6*'C.Davis-Inputs'!$G$12</f>
        <v>0</v>
      </c>
      <c r="CY30" s="152">
        <f>CJ30*'C.Davis-Inputs'!$D$6*'C.Davis-Inputs'!$H$12</f>
        <v>0</v>
      </c>
      <c r="CZ30" s="149">
        <f>CF30*'C.Davis-Inputs'!$D$7*'C.Davis-Inputs'!$D$13</f>
        <v>74.407128288786154</v>
      </c>
      <c r="DA30" s="150">
        <f>CG30*'C.Davis-Inputs'!$D$7*'C.Davis-Inputs'!$E$13</f>
        <v>4518.6828950377394</v>
      </c>
      <c r="DB30" s="150">
        <f>CH30*'C.Davis-Inputs'!$D$7*'C.Davis-Inputs'!$F$13</f>
        <v>9.1185206236257546E-2</v>
      </c>
      <c r="DC30" s="151">
        <f>CI30*'C.Davis-Inputs'!$D$7*'C.Davis-Inputs'!$G$13</f>
        <v>0</v>
      </c>
      <c r="DD30" s="152">
        <f>CJ30*'C.Davis-Inputs'!$D$7*'C.Davis-Inputs'!$H$13</f>
        <v>0</v>
      </c>
      <c r="DE30" s="153">
        <f t="shared" si="3"/>
        <v>0</v>
      </c>
      <c r="DF30" s="154">
        <f t="shared" si="3"/>
        <v>0</v>
      </c>
      <c r="DG30" s="154">
        <f t="shared" si="4"/>
        <v>0</v>
      </c>
      <c r="DH30" s="155">
        <f t="shared" si="4"/>
        <v>0</v>
      </c>
      <c r="DI30" s="156">
        <f t="shared" si="4"/>
        <v>0</v>
      </c>
      <c r="DJ30" s="153">
        <f t="shared" si="4"/>
        <v>0</v>
      </c>
      <c r="DK30" s="154">
        <f t="shared" si="4"/>
        <v>0</v>
      </c>
      <c r="DL30" s="154">
        <f t="shared" si="4"/>
        <v>0</v>
      </c>
      <c r="DM30" s="155">
        <f t="shared" si="4"/>
        <v>0</v>
      </c>
      <c r="DN30" s="155">
        <f t="shared" si="4"/>
        <v>0</v>
      </c>
      <c r="DO30" s="343"/>
      <c r="DP30" s="344"/>
      <c r="DQ30" s="105"/>
      <c r="DR30" s="141">
        <f>SUM(AD30*'C.Davis-Inputs'!$D$32*365)</f>
        <v>9187.3844512520936</v>
      </c>
      <c r="DS30" s="142">
        <f>SUM(AE30*'C.Davis-Inputs'!$E$32*365)</f>
        <v>183747.68902504182</v>
      </c>
      <c r="DT30" s="142">
        <f>SUM(AF30*'C.Davis-Inputs'!$F$32*365)</f>
        <v>1357.227248480423</v>
      </c>
      <c r="DU30" s="143">
        <f>SUM(AG30*'C.Davis-Inputs'!$G$32*365)</f>
        <v>0</v>
      </c>
      <c r="DV30" s="144">
        <f>SUM(AH30*'C.Davis-Inputs'!$H$32*365)</f>
        <v>0</v>
      </c>
      <c r="DW30" s="141">
        <f>SUM(AD30*'C.Davis-Inputs'!$D$33*365)</f>
        <v>8352.1676829564494</v>
      </c>
      <c r="DX30" s="142">
        <f>SUM(AE30*'C.Davis-Inputs'!$E$33*365)</f>
        <v>167043.35365912892</v>
      </c>
      <c r="DY30" s="142">
        <f>SUM(AF30*'C.Davis-Inputs'!$F$33*365)</f>
        <v>1233.8429531640211</v>
      </c>
      <c r="DZ30" s="143">
        <f>SUM(AG30*'C.Davis-Inputs'!$G$33*365)</f>
        <v>0</v>
      </c>
      <c r="EA30" s="144">
        <f>SUM(AH30*'C.Davis-Inputs'!$H$33*365)</f>
        <v>0</v>
      </c>
      <c r="EB30" s="145">
        <f>DR30*'C.Davis-Inputs'!$D$6*'C.Davis-Inputs'!$D$12</f>
        <v>14422.356111575535</v>
      </c>
      <c r="EC30" s="146">
        <f>DS30*'C.Davis-Inputs'!$D$6*'C.Davis-Inputs'!$E$12</f>
        <v>276172.77660463785</v>
      </c>
      <c r="ED30" s="146">
        <f>DT30*'C.Davis-Inputs'!$D$6*'C.Davis-Inputs'!$F$12</f>
        <v>2175.9067247638141</v>
      </c>
      <c r="EE30" s="147">
        <f>DU30*'C.Davis-Inputs'!$D$6*'C.Davis-Inputs'!$G$12</f>
        <v>0</v>
      </c>
      <c r="EF30" s="148">
        <f>DV30*'C.Davis-Inputs'!$D$6*'C.Davis-Inputs'!$H$12</f>
        <v>0</v>
      </c>
      <c r="EG30" s="145">
        <f>DR30*'C.Davis-Inputs'!$D$7*'C.Davis-Inputs'!$D$13</f>
        <v>551.24306707512562</v>
      </c>
      <c r="EH30" s="146">
        <f>DS30*'C.Davis-Inputs'!$D$7*'C.Davis-Inputs'!$E$13</f>
        <v>18374.768902504184</v>
      </c>
      <c r="EI30" s="146">
        <f>DT30*'C.Davis-Inputs'!$D$7*'C.Davis-Inputs'!$F$13</f>
        <v>54.289089939216922</v>
      </c>
      <c r="EJ30" s="147">
        <f>DU30*'C.Davis-Inputs'!$D$7*'C.Davis-Inputs'!$G$13</f>
        <v>0</v>
      </c>
      <c r="EK30" s="148">
        <f>DV30*'C.Davis-Inputs'!$D$7*'C.Davis-Inputs'!$H$13</f>
        <v>0</v>
      </c>
      <c r="EL30" s="149">
        <f>IF($D30&lt;'C.Davis-Inputs'!$D$8,EB30,DW30*'C.Davis-Inputs'!$D$6*'C.Davis-Inputs'!$D$12)</f>
        <v>14422.356111575535</v>
      </c>
      <c r="EM30" s="150">
        <f>IF($D30&lt;'C.Davis-Inputs'!$D$8,EC30,DX30*'C.Davis-Inputs'!$D$6*'C.Davis-Inputs'!$E$12)</f>
        <v>276172.77660463785</v>
      </c>
      <c r="EN30" s="150">
        <f>IF($D30&lt;'C.Davis-Inputs'!$D$8,ED30,DY30*'C.Davis-Inputs'!$D$6*'C.Davis-Inputs'!$F$12)</f>
        <v>2175.9067247638141</v>
      </c>
      <c r="EO30" s="151">
        <f>IF($D30&lt;'C.Davis-Inputs'!$D$8,EE30,DZ30*'C.Davis-Inputs'!$D$6*'C.Davis-Inputs'!$G$12)</f>
        <v>0</v>
      </c>
      <c r="EP30" s="152">
        <f>IF($D30&lt;'C.Davis-Inputs'!$D$8,EF30,EA30*'C.Davis-Inputs'!$D$6*'C.Davis-Inputs'!$H$12)</f>
        <v>0</v>
      </c>
      <c r="EQ30" s="149">
        <f>IF($D30&lt;'C.Davis-Inputs'!$D$8,EG30,'C.Davis-Inputs'!$D$13*DW30)</f>
        <v>551.24306707512562</v>
      </c>
      <c r="ER30" s="150">
        <f>IF($D30&lt;'C.Davis-Inputs'!$D$8,EH30,'C.Davis-Inputs'!$E$13*DX30)</f>
        <v>18374.768902504184</v>
      </c>
      <c r="ES30" s="150">
        <f>IF($D30&lt;'C.Davis-Inputs'!$D$8,EI30,'C.Davis-Inputs'!$F$13*DY30)</f>
        <v>54.289089939216922</v>
      </c>
      <c r="ET30" s="151">
        <f>IF($D30&lt;'C.Davis-Inputs'!$D$8,EJ30,'C.Davis-Inputs'!$G$13*EJ30)</f>
        <v>0</v>
      </c>
      <c r="EU30" s="152">
        <f>IF($D30&lt;'C.Davis-Inputs'!$D$8,EK30,'C.Davis-Inputs'!$H$13*EK30)</f>
        <v>0</v>
      </c>
      <c r="EV30" s="153">
        <f t="shared" si="9"/>
        <v>0</v>
      </c>
      <c r="EW30" s="154">
        <f t="shared" si="5"/>
        <v>0</v>
      </c>
      <c r="EX30" s="154">
        <f t="shared" si="5"/>
        <v>0</v>
      </c>
      <c r="EY30" s="155">
        <f t="shared" si="5"/>
        <v>0</v>
      </c>
      <c r="EZ30" s="156">
        <f t="shared" si="5"/>
        <v>0</v>
      </c>
      <c r="FA30" s="153">
        <f t="shared" si="5"/>
        <v>0</v>
      </c>
      <c r="FB30" s="154">
        <f t="shared" si="5"/>
        <v>0</v>
      </c>
      <c r="FC30" s="154">
        <f t="shared" si="5"/>
        <v>0</v>
      </c>
      <c r="FD30" s="155">
        <f t="shared" si="5"/>
        <v>0</v>
      </c>
      <c r="FE30" s="156">
        <f t="shared" si="5"/>
        <v>0</v>
      </c>
      <c r="FF30" s="178"/>
      <c r="FG30" s="178"/>
      <c r="FH30" s="105"/>
      <c r="FI30" s="142">
        <f>'C.Davis-Inputs'!$E$15</f>
        <v>29.15</v>
      </c>
      <c r="FJ30" s="142">
        <f>IF($D30&lt;'C.Davis-Inputs'!$D$8,FI30,0)</f>
        <v>29.15</v>
      </c>
      <c r="FK30" s="154">
        <f t="shared" si="10"/>
        <v>0</v>
      </c>
      <c r="FL30" s="338">
        <f>SUM(FK30*'C.Davis-Inputs'!$D$60,FK30*'C.Davis-Inputs'!$D$58*'C.Davis-Inputs'!$D$59)</f>
        <v>0</v>
      </c>
      <c r="FM30" s="338">
        <f>(FK30*'C.Davis-Inputs'!$D$61)</f>
        <v>0</v>
      </c>
      <c r="FN30" s="338">
        <f>(FK30*'C.Davis-Inputs'!$D$62)</f>
        <v>0</v>
      </c>
      <c r="FO30" s="105"/>
      <c r="FP30" s="142">
        <f>'C.Davis-Inputs'!$E$32*365</f>
        <v>403.02083333333337</v>
      </c>
      <c r="FQ30" s="142">
        <f>IF($D30&lt;'C.Davis-Inputs'!$D$8,FP30,'C.Davis-Inputs'!$E$33*365)</f>
        <v>403.02083333333337</v>
      </c>
      <c r="FR30" s="154">
        <f t="shared" si="11"/>
        <v>0</v>
      </c>
      <c r="FS30" s="338">
        <f>SUM(FR30*'C.Davis-Inputs'!$D$63,FR30*'C.Davis-Inputs'!$D$58*'C.Davis-Inputs'!$D$59)</f>
        <v>0</v>
      </c>
      <c r="FT30" s="338">
        <f>(FR30*'C.Davis-Inputs'!$D$64)</f>
        <v>0</v>
      </c>
      <c r="FU30" s="338">
        <f>(FR30*'C.Davis-Inputs'!$D$65)</f>
        <v>0</v>
      </c>
      <c r="FV30" s="105"/>
      <c r="FW30" s="142">
        <f>'C.Davis-Inputs'!$E$44*365</f>
        <v>113.15</v>
      </c>
      <c r="FX30" s="142">
        <f>IF($D30&lt;'C.Davis-Inputs'!$D$8,FW30,'C.Davis-Inputs'!$D$45*365)</f>
        <v>113.15</v>
      </c>
      <c r="FY30" s="154">
        <f t="shared" si="12"/>
        <v>0</v>
      </c>
      <c r="FZ30" s="338">
        <f>SUM(FY30*'C.Davis-Inputs'!$D$67)</f>
        <v>0</v>
      </c>
      <c r="GA30" s="338">
        <f>(FY30*'C.Davis-Inputs'!$D$68)</f>
        <v>0</v>
      </c>
      <c r="GB30" s="338">
        <f>(FY30*'C.Davis-Inputs'!$D$69)</f>
        <v>0</v>
      </c>
      <c r="GC30" s="105"/>
      <c r="GD30" s="141">
        <f>IF($D30&lt;'C.Davis-Inputs'!$D$47,0,IF($D30='C.Davis-Inputs'!$D$47,'C.Davis-Inputs'!$D$53,IF(AND($D30&gt;'C.Davis-Inputs'!$D$47,$D30&lt;='C.Davis-Inputs'!$E$47),GD29*(1+'C.Davis-Inputs'!$E$49),IF($D30&gt;'C.Davis-Inputs'!$E$47,GD29*(1+'C.Davis-Inputs'!$F$49)))))</f>
        <v>0</v>
      </c>
      <c r="GE30" s="144">
        <f>IF($D30&lt;'C.Davis-Inputs'!$D$47,0,IF($D30='C.Davis-Inputs'!$D$47,'C.Davis-Inputs'!$D$54,IF(AND($D30&gt;'C.Davis-Inputs'!$D$47,$D30&lt;='C.Davis-Inputs'!$E$47),GE29*(1+'C.Davis-Inputs'!$E$49),IF($D30&gt;'C.Davis-Inputs'!$E$47,GE29*(1+'C.Davis-Inputs'!$F$49)))))</f>
        <v>0</v>
      </c>
      <c r="GF30" s="799">
        <f t="shared" si="13"/>
        <v>0</v>
      </c>
    </row>
    <row r="31" spans="1:188" ht="14.45" customHeight="1" x14ac:dyDescent="0.25">
      <c r="A31" s="105"/>
      <c r="B31" s="105"/>
      <c r="C31" s="159"/>
      <c r="D31" s="140">
        <f t="shared" si="6"/>
        <v>2007</v>
      </c>
      <c r="E31" s="141">
        <f>E30*(1+'C.Davis-Inputs'!$D$14)</f>
        <v>492.1773479876282</v>
      </c>
      <c r="F31" s="142">
        <f>F30*(1+'C.Davis-Inputs'!$E$14)</f>
        <v>9843.5469597525607</v>
      </c>
      <c r="G31" s="142">
        <f>G30*(1+'C.Davis-Inputs'!$F$14)</f>
        <v>61.522168498453524</v>
      </c>
      <c r="H31" s="143">
        <f>H30*(1+'C.Davis-Inputs'!$G$14)</f>
        <v>36.9133010990721</v>
      </c>
      <c r="I31" s="144">
        <f>I30*(1+'C.Davis-Inputs'!$H$14)</f>
        <v>738.26602198144246</v>
      </c>
      <c r="J31" s="141">
        <f t="shared" si="7"/>
        <v>44.295961318886533</v>
      </c>
      <c r="K31" s="142">
        <f t="shared" si="7"/>
        <v>885.91922637773041</v>
      </c>
      <c r="L31" s="142">
        <f t="shared" si="7"/>
        <v>5.5369951648608167</v>
      </c>
      <c r="M31" s="143">
        <f t="shared" si="7"/>
        <v>3.3221970989164888</v>
      </c>
      <c r="N31" s="144">
        <f t="shared" si="7"/>
        <v>66.443941978329818</v>
      </c>
      <c r="O31" s="141">
        <f t="shared" si="8"/>
        <v>24.60886739938141</v>
      </c>
      <c r="P31" s="142">
        <f t="shared" si="8"/>
        <v>492.17734798762808</v>
      </c>
      <c r="Q31" s="142">
        <f t="shared" si="8"/>
        <v>3.0761084249226762</v>
      </c>
      <c r="R31" s="143">
        <f t="shared" si="8"/>
        <v>1.8456650549536051</v>
      </c>
      <c r="S31" s="144">
        <f t="shared" si="8"/>
        <v>36.913301099072122</v>
      </c>
      <c r="T31" s="141">
        <f t="shared" si="14"/>
        <v>38.389833143034991</v>
      </c>
      <c r="U31" s="142">
        <f t="shared" si="14"/>
        <v>767.7966628606996</v>
      </c>
      <c r="V31" s="142">
        <f t="shared" si="14"/>
        <v>4.7987291428793739</v>
      </c>
      <c r="W31" s="143">
        <f t="shared" si="14"/>
        <v>2.8792374857276233</v>
      </c>
      <c r="X31" s="143">
        <f t="shared" si="14"/>
        <v>57.584749714552508</v>
      </c>
      <c r="Y31" s="141">
        <f>T31*'C.Davis-Inputs'!$D$17</f>
        <v>15.355933257213998</v>
      </c>
      <c r="Z31" s="142">
        <f>U31*'C.Davis-Inputs'!$E$17</f>
        <v>307.11866514427987</v>
      </c>
      <c r="AA31" s="142">
        <f>V31*'C.Davis-Inputs'!$F$17</f>
        <v>1.9194916571517497</v>
      </c>
      <c r="AB31" s="143">
        <f>W31*'C.Davis-Inputs'!$G$17</f>
        <v>0</v>
      </c>
      <c r="AC31" s="144">
        <f>X31*'C.Davis-Inputs'!$H$17</f>
        <v>0</v>
      </c>
      <c r="AD31" s="141">
        <f>T31*(1-'C.Davis-Inputs'!$D$17)</f>
        <v>23.033899885820993</v>
      </c>
      <c r="AE31" s="142">
        <f>U31*(1-'C.Davis-Inputs'!$E$17)</f>
        <v>460.67799771641972</v>
      </c>
      <c r="AF31" s="142">
        <f>V31*(1-'C.Davis-Inputs'!$F$17)</f>
        <v>2.8792374857276242</v>
      </c>
      <c r="AG31" s="143">
        <f>W31*(1-'C.Davis-Inputs'!$G$17)</f>
        <v>2.8792374857276233</v>
      </c>
      <c r="AH31" s="144">
        <f>X31*(1-'C.Davis-Inputs'!$H$17)</f>
        <v>57.584749714552508</v>
      </c>
      <c r="AI31" s="187"/>
      <c r="AJ31" s="141">
        <f>SUM(AD31*'C.Davis-Inputs'!$D$15,Y31*'C.Davis-Inputs'!$D$15*'C.Davis-Inputs'!$D$19)</f>
        <v>401.30172245519242</v>
      </c>
      <c r="AK31" s="142">
        <f>SUM(AE31*'C.Davis-Inputs'!$E$15,Z31*'C.Davis-Inputs'!$E$15*'C.Davis-Inputs'!$E$19)</f>
        <v>14622.431511961069</v>
      </c>
      <c r="AL31" s="142">
        <f>SUM(AF31*'C.Davis-Inputs'!$F$15,AA31*'C.Davis-Inputs'!$F$15*'C.Davis-Inputs'!$F$19)</f>
        <v>11.574534692625049</v>
      </c>
      <c r="AM31" s="143">
        <f>SUM(AG31*'C.Davis-Inputs'!$G$15,AB31*'C.Davis-Inputs'!$G$15*'C.Davis-Inputs'!$G$19)</f>
        <v>11.516949942910493</v>
      </c>
      <c r="AN31" s="144">
        <f>SUM(AH31*'C.Davis-Inputs'!$H$15,AC31*'C.Davis-Inputs'!$H$15*'C.Davis-Inputs'!$H$19)</f>
        <v>547.05512228824887</v>
      </c>
      <c r="AO31" s="141">
        <f>IF($D31&lt;'C.Davis-Inputs'!$D$8,AJ31,AJ31*(1-'C.Davis-Inputs'!$D$16))</f>
        <v>401.30172245519242</v>
      </c>
      <c r="AP31" s="142">
        <f>IF($D31&lt;'C.Davis-Inputs'!$D$8,AK31,AK31*(1-'C.Davis-Inputs'!$E$16))</f>
        <v>14622.431511961069</v>
      </c>
      <c r="AQ31" s="142">
        <f>IF($D31&lt;'C.Davis-Inputs'!$D$8,AL31,AL31*(1-'C.Davis-Inputs'!$F$16))</f>
        <v>11.574534692625049</v>
      </c>
      <c r="AR31" s="143">
        <f>IF($D31&lt;'C.Davis-Inputs'!$D$8,AM31,AM31*(1-'C.Davis-Inputs'!$G$16))</f>
        <v>11.516949942910493</v>
      </c>
      <c r="AS31" s="144">
        <f>IF($D31&lt;'C.Davis-Inputs'!$D$8,AN31,AN31*(1-'C.Davis-Inputs'!$H$16))</f>
        <v>547.05512228824887</v>
      </c>
      <c r="AT31" s="145">
        <f>AJ31*'C.Davis-Inputs'!$D$6*'C.Davis-Inputs'!$D$12</f>
        <v>629.963443910161</v>
      </c>
      <c r="AU31" s="146">
        <f>AK31*'C.Davis-Inputs'!$D$6*'C.Davis-Inputs'!$E$12</f>
        <v>21977.514562477489</v>
      </c>
      <c r="AV31" s="146">
        <f>AL31*'C.Davis-Inputs'!$D$6*'C.Davis-Inputs'!$F$12</f>
        <v>18.556294019216477</v>
      </c>
      <c r="AW31" s="147">
        <f>AM31*'C.Davis-Inputs'!$D$6*'C.Davis-Inputs'!$G$12</f>
        <v>18.463974148474104</v>
      </c>
      <c r="AX31" s="148">
        <f>AN31*'C.Davis-Inputs'!$D$6*'C.Davis-Inputs'!$H$12</f>
        <v>858.76713096809294</v>
      </c>
      <c r="AY31" s="145">
        <f>AJ31*'C.Davis-Inputs'!$D$7*'C.Davis-Inputs'!$D$13</f>
        <v>24.078103347311544</v>
      </c>
      <c r="AZ31" s="146">
        <f>AK31*'C.Davis-Inputs'!$D$7*'C.Davis-Inputs'!$E$13</f>
        <v>1462.243151196107</v>
      </c>
      <c r="BA31" s="146">
        <f>AL31*'C.Davis-Inputs'!$D$7*'C.Davis-Inputs'!$F$13</f>
        <v>0.46298138770500197</v>
      </c>
      <c r="BB31" s="147">
        <f>AM31*'C.Davis-Inputs'!$D$7*'C.Davis-Inputs'!$G$13</f>
        <v>0.46067799771641971</v>
      </c>
      <c r="BC31" s="148">
        <f>AN31*'C.Davis-Inputs'!$D$7*'C.Davis-Inputs'!$H$13</f>
        <v>32.823307337294928</v>
      </c>
      <c r="BD31" s="149">
        <f>AO31*'C.Davis-Inputs'!$D$6*'C.Davis-Inputs'!$D$12</f>
        <v>629.963443910161</v>
      </c>
      <c r="BE31" s="150">
        <f>AP31*'C.Davis-Inputs'!$D$6*'C.Davis-Inputs'!$E$12</f>
        <v>21977.514562477489</v>
      </c>
      <c r="BF31" s="150">
        <f>AQ31*'C.Davis-Inputs'!$D$6*'C.Davis-Inputs'!$F$12</f>
        <v>18.556294019216477</v>
      </c>
      <c r="BG31" s="151">
        <f>AR31*'C.Davis-Inputs'!$D$6*'C.Davis-Inputs'!$G$12</f>
        <v>18.463974148474104</v>
      </c>
      <c r="BH31" s="152">
        <f>AS31*'C.Davis-Inputs'!$D$6*'C.Davis-Inputs'!$H$12</f>
        <v>858.76713096809294</v>
      </c>
      <c r="BI31" s="149">
        <f>AO31*'C.Davis-Inputs'!$D$7*'C.Davis-Inputs'!$D$13</f>
        <v>24.078103347311544</v>
      </c>
      <c r="BJ31" s="150">
        <f>AP31*'C.Davis-Inputs'!$D$7*'C.Davis-Inputs'!$E$13</f>
        <v>1462.243151196107</v>
      </c>
      <c r="BK31" s="150">
        <f>AQ31*'C.Davis-Inputs'!$D$7*'C.Davis-Inputs'!$F$13</f>
        <v>0.46298138770500197</v>
      </c>
      <c r="BL31" s="151">
        <f>AR31*'C.Davis-Inputs'!$D$7*'C.Davis-Inputs'!$G$13</f>
        <v>0.46067799771641971</v>
      </c>
      <c r="BM31" s="152">
        <f>AS31*'C.Davis-Inputs'!$D$7*'C.Davis-Inputs'!$H$13</f>
        <v>32.823307337294928</v>
      </c>
      <c r="BN31" s="153">
        <f t="shared" si="15"/>
        <v>0</v>
      </c>
      <c r="BO31" s="154">
        <f t="shared" si="15"/>
        <v>0</v>
      </c>
      <c r="BP31" s="154">
        <f t="shared" si="15"/>
        <v>0</v>
      </c>
      <c r="BQ31" s="155">
        <f t="shared" si="15"/>
        <v>0</v>
      </c>
      <c r="BR31" s="156">
        <f t="shared" si="15"/>
        <v>0</v>
      </c>
      <c r="BS31" s="153">
        <f t="shared" si="15"/>
        <v>0</v>
      </c>
      <c r="BT31" s="154">
        <f t="shared" si="15"/>
        <v>0</v>
      </c>
      <c r="BU31" s="154">
        <f t="shared" si="15"/>
        <v>0</v>
      </c>
      <c r="BV31" s="155">
        <f t="shared" si="15"/>
        <v>0</v>
      </c>
      <c r="BW31" s="155">
        <f t="shared" si="15"/>
        <v>0</v>
      </c>
      <c r="BX31" s="343"/>
      <c r="BY31" s="344"/>
      <c r="BZ31" s="105"/>
      <c r="CA31" s="141">
        <f>Y31*'C.Davis-Inputs'!$D$15*'C.Davis-Inputs'!$D$18</f>
        <v>1253.0441537886622</v>
      </c>
      <c r="CB31" s="142">
        <f>Z31*'C.Davis-Inputs'!$E$15*'C.Davis-Inputs'!$E$18</f>
        <v>45657.796353674363</v>
      </c>
      <c r="CC31" s="142">
        <f>AA31*'C.Davis-Inputs'!$F$15*'C.Davis-Inputs'!$F$18</f>
        <v>2.3033899885820994</v>
      </c>
      <c r="CD31" s="143">
        <f>AB31*'C.Davis-Inputs'!$G$15*'C.Davis-Inputs'!$G$18</f>
        <v>0</v>
      </c>
      <c r="CE31" s="144">
        <f>AC31*'C.Davis-Inputs'!$H$15*'C.Davis-Inputs'!$H$18</f>
        <v>0</v>
      </c>
      <c r="CF31" s="141">
        <f>IF($D31&lt;'C.Davis-Inputs'!$D$8,CA31,CA31*(1-'C.Davis-Inputs'!$D$16))</f>
        <v>1253.0441537886622</v>
      </c>
      <c r="CG31" s="142">
        <f>IF($D31&lt;'C.Davis-Inputs'!$D$8,CB31,CB31*(1-'C.Davis-Inputs'!$E$16))</f>
        <v>45657.796353674363</v>
      </c>
      <c r="CH31" s="142">
        <f>IF($D31&lt;'C.Davis-Inputs'!$D$8,CC31,CC31*(1-'C.Davis-Inputs'!$F$16))</f>
        <v>2.3033899885820994</v>
      </c>
      <c r="CI31" s="143">
        <f>IF($D31&lt;'C.Davis-Inputs'!$D$8,CD31,CD31*(1-'C.Davis-Inputs'!$G$16))</f>
        <v>0</v>
      </c>
      <c r="CJ31" s="144">
        <f>IF($D31&lt;'C.Davis-Inputs'!$D$8,CE31,CE31*(1-'C.Davis-Inputs'!$H$16))</f>
        <v>0</v>
      </c>
      <c r="CK31" s="145">
        <f>CA31*'C.Davis-Inputs'!$D$6*'C.Davis-Inputs'!$D$12</f>
        <v>1967.0287126174419</v>
      </c>
      <c r="CL31" s="146">
        <f>CB31*'C.Davis-Inputs'!$D$6*'C.Davis-Inputs'!$E$12</f>
        <v>68623.667919572574</v>
      </c>
      <c r="CM31" s="146">
        <f>CC31*'C.Davis-Inputs'!$D$6*'C.Davis-Inputs'!$F$12</f>
        <v>3.6927948296948214</v>
      </c>
      <c r="CN31" s="147">
        <f>CD31*'C.Davis-Inputs'!$D$6*'C.Davis-Inputs'!$G$12</f>
        <v>0</v>
      </c>
      <c r="CO31" s="148">
        <f>CE31*'C.Davis-Inputs'!$D$6*'C.Davis-Inputs'!$H$12</f>
        <v>0</v>
      </c>
      <c r="CP31" s="145">
        <f>CA31*'C.Davis-Inputs'!$D$7*'C.Davis-Inputs'!$D$13</f>
        <v>75.182649227319729</v>
      </c>
      <c r="CQ31" s="146">
        <f>CB31*'C.Davis-Inputs'!$D$7*'C.Davis-Inputs'!$E$13</f>
        <v>4565.7796353674366</v>
      </c>
      <c r="CR31" s="146">
        <f>CC31*'C.Davis-Inputs'!$D$7*'C.Davis-Inputs'!$F$13</f>
        <v>9.2135599543283972E-2</v>
      </c>
      <c r="CS31" s="147">
        <f>CD31*'C.Davis-Inputs'!$D$7*'C.Davis-Inputs'!$G$13</f>
        <v>0</v>
      </c>
      <c r="CT31" s="148">
        <f>CE31*'C.Davis-Inputs'!$D$7*'C.Davis-Inputs'!$H$13</f>
        <v>0</v>
      </c>
      <c r="CU31" s="149">
        <f>CF31*'C.Davis-Inputs'!$D$6*'C.Davis-Inputs'!$D$12</f>
        <v>1967.0287126174419</v>
      </c>
      <c r="CV31" s="150">
        <f>CG31*'C.Davis-Inputs'!$D$6*'C.Davis-Inputs'!$E$12</f>
        <v>68623.667919572574</v>
      </c>
      <c r="CW31" s="150">
        <f>CH31*'C.Davis-Inputs'!$D$6*'C.Davis-Inputs'!$F$12</f>
        <v>3.6927948296948214</v>
      </c>
      <c r="CX31" s="151">
        <f>CI31*'C.Davis-Inputs'!$D$6*'C.Davis-Inputs'!$G$12</f>
        <v>0</v>
      </c>
      <c r="CY31" s="152">
        <f>CJ31*'C.Davis-Inputs'!$D$6*'C.Davis-Inputs'!$H$12</f>
        <v>0</v>
      </c>
      <c r="CZ31" s="149">
        <f>CF31*'C.Davis-Inputs'!$D$7*'C.Davis-Inputs'!$D$13</f>
        <v>75.182649227319729</v>
      </c>
      <c r="DA31" s="150">
        <f>CG31*'C.Davis-Inputs'!$D$7*'C.Davis-Inputs'!$E$13</f>
        <v>4565.7796353674366</v>
      </c>
      <c r="DB31" s="150">
        <f>CH31*'C.Davis-Inputs'!$D$7*'C.Davis-Inputs'!$F$13</f>
        <v>9.2135599543283972E-2</v>
      </c>
      <c r="DC31" s="151">
        <f>CI31*'C.Davis-Inputs'!$D$7*'C.Davis-Inputs'!$G$13</f>
        <v>0</v>
      </c>
      <c r="DD31" s="152">
        <f>CJ31*'C.Davis-Inputs'!$D$7*'C.Davis-Inputs'!$H$13</f>
        <v>0</v>
      </c>
      <c r="DE31" s="153">
        <f t="shared" si="3"/>
        <v>0</v>
      </c>
      <c r="DF31" s="154">
        <f t="shared" si="3"/>
        <v>0</v>
      </c>
      <c r="DG31" s="154">
        <f t="shared" si="4"/>
        <v>0</v>
      </c>
      <c r="DH31" s="155">
        <f t="shared" si="4"/>
        <v>0</v>
      </c>
      <c r="DI31" s="156">
        <f t="shared" si="4"/>
        <v>0</v>
      </c>
      <c r="DJ31" s="153">
        <f t="shared" si="4"/>
        <v>0</v>
      </c>
      <c r="DK31" s="154">
        <f t="shared" si="4"/>
        <v>0</v>
      </c>
      <c r="DL31" s="154">
        <f t="shared" si="4"/>
        <v>0</v>
      </c>
      <c r="DM31" s="155">
        <f t="shared" si="4"/>
        <v>0</v>
      </c>
      <c r="DN31" s="155">
        <f t="shared" si="4"/>
        <v>0</v>
      </c>
      <c r="DO31" s="343"/>
      <c r="DP31" s="344"/>
      <c r="DQ31" s="105"/>
      <c r="DR31" s="141">
        <f>SUM(AD31*'C.Davis-Inputs'!$D$32*365)</f>
        <v>9283.1415269001482</v>
      </c>
      <c r="DS31" s="142">
        <f>SUM(AE31*'C.Davis-Inputs'!$E$32*365)</f>
        <v>185662.83053800292</v>
      </c>
      <c r="DT31" s="142">
        <f>SUM(AF31*'C.Davis-Inputs'!$F$32*365)</f>
        <v>1371.3731801102495</v>
      </c>
      <c r="DU31" s="143">
        <f>SUM(AG31*'C.Davis-Inputs'!$G$32*365)</f>
        <v>0</v>
      </c>
      <c r="DV31" s="144">
        <f>SUM(AH31*'C.Davis-Inputs'!$H$32*365)</f>
        <v>0</v>
      </c>
      <c r="DW31" s="141">
        <f>SUM(AD31*'C.Davis-Inputs'!$D$33*365)</f>
        <v>8439.2195699092263</v>
      </c>
      <c r="DX31" s="142">
        <f>SUM(AE31*'C.Davis-Inputs'!$E$33*365)</f>
        <v>168784.39139818447</v>
      </c>
      <c r="DY31" s="142">
        <f>SUM(AF31*'C.Davis-Inputs'!$F$33*365)</f>
        <v>1246.7028910093177</v>
      </c>
      <c r="DZ31" s="143">
        <f>SUM(AG31*'C.Davis-Inputs'!$G$33*365)</f>
        <v>0</v>
      </c>
      <c r="EA31" s="144">
        <f>SUM(AH31*'C.Davis-Inputs'!$H$33*365)</f>
        <v>0</v>
      </c>
      <c r="EB31" s="145">
        <f>DR31*'C.Davis-Inputs'!$D$6*'C.Davis-Inputs'!$D$12</f>
        <v>14572.675568927853</v>
      </c>
      <c r="EC31" s="146">
        <f>DS31*'C.Davis-Inputs'!$D$6*'C.Davis-Inputs'!$E$12</f>
        <v>279051.23429861839</v>
      </c>
      <c r="ED31" s="146">
        <f>DT31*'C.Davis-Inputs'!$D$6*'C.Davis-Inputs'!$F$12</f>
        <v>2198.585482352752</v>
      </c>
      <c r="EE31" s="147">
        <f>DU31*'C.Davis-Inputs'!$D$6*'C.Davis-Inputs'!$G$12</f>
        <v>0</v>
      </c>
      <c r="EF31" s="148">
        <f>DV31*'C.Davis-Inputs'!$D$6*'C.Davis-Inputs'!$H$12</f>
        <v>0</v>
      </c>
      <c r="EG31" s="145">
        <f>DR31*'C.Davis-Inputs'!$D$7*'C.Davis-Inputs'!$D$13</f>
        <v>556.98849161400892</v>
      </c>
      <c r="EH31" s="146">
        <f>DS31*'C.Davis-Inputs'!$D$7*'C.Davis-Inputs'!$E$13</f>
        <v>18566.283053800293</v>
      </c>
      <c r="EI31" s="146">
        <f>DT31*'C.Davis-Inputs'!$D$7*'C.Davis-Inputs'!$F$13</f>
        <v>54.854927204409982</v>
      </c>
      <c r="EJ31" s="147">
        <f>DU31*'C.Davis-Inputs'!$D$7*'C.Davis-Inputs'!$G$13</f>
        <v>0</v>
      </c>
      <c r="EK31" s="148">
        <f>DV31*'C.Davis-Inputs'!$D$7*'C.Davis-Inputs'!$H$13</f>
        <v>0</v>
      </c>
      <c r="EL31" s="149">
        <f>IF($D31&lt;'C.Davis-Inputs'!$D$8,EB31,DW31*'C.Davis-Inputs'!$D$6*'C.Davis-Inputs'!$D$12)</f>
        <v>14572.675568927853</v>
      </c>
      <c r="EM31" s="150">
        <f>IF($D31&lt;'C.Davis-Inputs'!$D$8,EC31,DX31*'C.Davis-Inputs'!$D$6*'C.Davis-Inputs'!$E$12)</f>
        <v>279051.23429861839</v>
      </c>
      <c r="EN31" s="150">
        <f>IF($D31&lt;'C.Davis-Inputs'!$D$8,ED31,DY31*'C.Davis-Inputs'!$D$6*'C.Davis-Inputs'!$F$12)</f>
        <v>2198.585482352752</v>
      </c>
      <c r="EO31" s="151">
        <f>IF($D31&lt;'C.Davis-Inputs'!$D$8,EE31,DZ31*'C.Davis-Inputs'!$D$6*'C.Davis-Inputs'!$G$12)</f>
        <v>0</v>
      </c>
      <c r="EP31" s="152">
        <f>IF($D31&lt;'C.Davis-Inputs'!$D$8,EF31,EA31*'C.Davis-Inputs'!$D$6*'C.Davis-Inputs'!$H$12)</f>
        <v>0</v>
      </c>
      <c r="EQ31" s="149">
        <f>IF($D31&lt;'C.Davis-Inputs'!$D$8,EG31,'C.Davis-Inputs'!$D$13*DW31)</f>
        <v>556.98849161400892</v>
      </c>
      <c r="ER31" s="150">
        <f>IF($D31&lt;'C.Davis-Inputs'!$D$8,EH31,'C.Davis-Inputs'!$E$13*DX31)</f>
        <v>18566.283053800293</v>
      </c>
      <c r="ES31" s="150">
        <f>IF($D31&lt;'C.Davis-Inputs'!$D$8,EI31,'C.Davis-Inputs'!$F$13*DY31)</f>
        <v>54.854927204409982</v>
      </c>
      <c r="ET31" s="151">
        <f>IF($D31&lt;'C.Davis-Inputs'!$D$8,EJ31,'C.Davis-Inputs'!$G$13*EJ31)</f>
        <v>0</v>
      </c>
      <c r="EU31" s="152">
        <f>IF($D31&lt;'C.Davis-Inputs'!$D$8,EK31,'C.Davis-Inputs'!$H$13*EK31)</f>
        <v>0</v>
      </c>
      <c r="EV31" s="153">
        <f t="shared" si="9"/>
        <v>0</v>
      </c>
      <c r="EW31" s="154">
        <f t="shared" si="5"/>
        <v>0</v>
      </c>
      <c r="EX31" s="154">
        <f t="shared" si="5"/>
        <v>0</v>
      </c>
      <c r="EY31" s="155">
        <f t="shared" si="5"/>
        <v>0</v>
      </c>
      <c r="EZ31" s="156">
        <f t="shared" si="5"/>
        <v>0</v>
      </c>
      <c r="FA31" s="153">
        <f t="shared" si="5"/>
        <v>0</v>
      </c>
      <c r="FB31" s="154">
        <f t="shared" si="5"/>
        <v>0</v>
      </c>
      <c r="FC31" s="154">
        <f t="shared" si="5"/>
        <v>0</v>
      </c>
      <c r="FD31" s="155">
        <f t="shared" si="5"/>
        <v>0</v>
      </c>
      <c r="FE31" s="156">
        <f t="shared" si="5"/>
        <v>0</v>
      </c>
      <c r="FF31" s="340"/>
      <c r="FG31" s="340"/>
      <c r="FH31" s="105"/>
      <c r="FI31" s="142">
        <f>'C.Davis-Inputs'!$E$15</f>
        <v>29.15</v>
      </c>
      <c r="FJ31" s="142">
        <f>IF($D31&lt;'C.Davis-Inputs'!$D$8,FI31,0)</f>
        <v>29.15</v>
      </c>
      <c r="FK31" s="154">
        <f t="shared" si="10"/>
        <v>0</v>
      </c>
      <c r="FL31" s="338">
        <f>SUM(FK31*'C.Davis-Inputs'!$D$60,FK31*'C.Davis-Inputs'!$D$58*'C.Davis-Inputs'!$D$59)</f>
        <v>0</v>
      </c>
      <c r="FM31" s="338">
        <f>(FK31*'C.Davis-Inputs'!$D$61)</f>
        <v>0</v>
      </c>
      <c r="FN31" s="338">
        <f>(FK31*'C.Davis-Inputs'!$D$62)</f>
        <v>0</v>
      </c>
      <c r="FO31" s="105"/>
      <c r="FP31" s="142">
        <f>'C.Davis-Inputs'!$E$32*365</f>
        <v>403.02083333333337</v>
      </c>
      <c r="FQ31" s="142">
        <f>IF($D31&lt;'C.Davis-Inputs'!$D$8,FP31,'C.Davis-Inputs'!$E$33*365)</f>
        <v>403.02083333333337</v>
      </c>
      <c r="FR31" s="154">
        <f t="shared" si="11"/>
        <v>0</v>
      </c>
      <c r="FS31" s="338">
        <f>SUM(FR31*'C.Davis-Inputs'!$D$63,FR31*'C.Davis-Inputs'!$D$58*'C.Davis-Inputs'!$D$59)</f>
        <v>0</v>
      </c>
      <c r="FT31" s="338">
        <f>(FR31*'C.Davis-Inputs'!$D$64)</f>
        <v>0</v>
      </c>
      <c r="FU31" s="338">
        <f>(FR31*'C.Davis-Inputs'!$D$65)</f>
        <v>0</v>
      </c>
      <c r="FV31" s="105"/>
      <c r="FW31" s="142">
        <f>'C.Davis-Inputs'!$E$44*365</f>
        <v>113.15</v>
      </c>
      <c r="FX31" s="142">
        <f>IF($D31&lt;'C.Davis-Inputs'!$D$8,FW31,'C.Davis-Inputs'!$D$45*365)</f>
        <v>113.15</v>
      </c>
      <c r="FY31" s="154">
        <f t="shared" si="12"/>
        <v>0</v>
      </c>
      <c r="FZ31" s="338">
        <f>SUM(FY31*'C.Davis-Inputs'!$D$67)</f>
        <v>0</v>
      </c>
      <c r="GA31" s="338">
        <f>(FY31*'C.Davis-Inputs'!$D$68)</f>
        <v>0</v>
      </c>
      <c r="GB31" s="338">
        <f>(FY31*'C.Davis-Inputs'!$D$69)</f>
        <v>0</v>
      </c>
      <c r="GC31" s="105"/>
      <c r="GD31" s="141">
        <f>IF($D31&lt;'C.Davis-Inputs'!$D$47,0,IF($D31='C.Davis-Inputs'!$D$47,'C.Davis-Inputs'!$D$53,IF(AND($D31&gt;'C.Davis-Inputs'!$D$47,$D31&lt;='C.Davis-Inputs'!$E$47),GD30*(1+'C.Davis-Inputs'!$E$49),IF($D31&gt;'C.Davis-Inputs'!$E$47,GD30*(1+'C.Davis-Inputs'!$F$49)))))</f>
        <v>0</v>
      </c>
      <c r="GE31" s="144">
        <f>IF($D31&lt;'C.Davis-Inputs'!$D$47,0,IF($D31='C.Davis-Inputs'!$D$47,'C.Davis-Inputs'!$D$54,IF(AND($D31&gt;'C.Davis-Inputs'!$D$47,$D31&lt;='C.Davis-Inputs'!$E$47),GE30*(1+'C.Davis-Inputs'!$E$49),IF($D31&gt;'C.Davis-Inputs'!$E$47,GE30*(1+'C.Davis-Inputs'!$F$49)))))</f>
        <v>0</v>
      </c>
      <c r="GF31" s="799">
        <f t="shared" si="13"/>
        <v>0</v>
      </c>
    </row>
    <row r="32" spans="1:188" x14ac:dyDescent="0.25">
      <c r="A32" s="105"/>
      <c r="B32" s="105"/>
      <c r="C32" s="159"/>
      <c r="D32" s="140">
        <f t="shared" si="6"/>
        <v>2008</v>
      </c>
      <c r="E32" s="141">
        <f>E31*(1+'C.Davis-Inputs'!$D$14)</f>
        <v>497.30715003233183</v>
      </c>
      <c r="F32" s="142">
        <f>F31*(1+'C.Davis-Inputs'!$E$14)</f>
        <v>9946.1430006466344</v>
      </c>
      <c r="G32" s="142">
        <f>G31*(1+'C.Davis-Inputs'!$F$14)</f>
        <v>62.163393754041479</v>
      </c>
      <c r="H32" s="143">
        <f>H31*(1+'C.Davis-Inputs'!$G$14)</f>
        <v>37.298036252424872</v>
      </c>
      <c r="I32" s="144">
        <f>I31*(1+'C.Davis-Inputs'!$H$14)</f>
        <v>745.96072504849792</v>
      </c>
      <c r="J32" s="141">
        <f t="shared" si="7"/>
        <v>44.757643502909865</v>
      </c>
      <c r="K32" s="142">
        <f t="shared" si="7"/>
        <v>895.1528700581971</v>
      </c>
      <c r="L32" s="142">
        <f t="shared" si="7"/>
        <v>5.5947054378637331</v>
      </c>
      <c r="M32" s="143">
        <f t="shared" si="7"/>
        <v>3.3568232627182382</v>
      </c>
      <c r="N32" s="144">
        <f t="shared" si="7"/>
        <v>67.136465254364808</v>
      </c>
      <c r="O32" s="141">
        <f t="shared" si="8"/>
        <v>24.865357501616593</v>
      </c>
      <c r="P32" s="142">
        <f t="shared" si="8"/>
        <v>497.30715003233172</v>
      </c>
      <c r="Q32" s="142">
        <f t="shared" si="8"/>
        <v>3.1081696877020741</v>
      </c>
      <c r="R32" s="143">
        <f t="shared" si="8"/>
        <v>1.8649018126212438</v>
      </c>
      <c r="S32" s="144">
        <f t="shared" si="8"/>
        <v>37.2980362524249</v>
      </c>
      <c r="T32" s="141">
        <f t="shared" si="14"/>
        <v>38.789957702521882</v>
      </c>
      <c r="U32" s="142">
        <f t="shared" si="14"/>
        <v>775.79915405043744</v>
      </c>
      <c r="V32" s="142">
        <f t="shared" si="14"/>
        <v>4.8487447128152352</v>
      </c>
      <c r="W32" s="143">
        <f t="shared" si="14"/>
        <v>2.9092468276891394</v>
      </c>
      <c r="X32" s="143">
        <f t="shared" si="14"/>
        <v>58.184936553782833</v>
      </c>
      <c r="Y32" s="141">
        <f>T32*'C.Davis-Inputs'!$D$17</f>
        <v>15.515983081008754</v>
      </c>
      <c r="Z32" s="142">
        <f>U32*'C.Davis-Inputs'!$E$17</f>
        <v>310.319661620175</v>
      </c>
      <c r="AA32" s="142">
        <f>V32*'C.Davis-Inputs'!$F$17</f>
        <v>1.9394978851260942</v>
      </c>
      <c r="AB32" s="143">
        <f>W32*'C.Davis-Inputs'!$G$17</f>
        <v>0</v>
      </c>
      <c r="AC32" s="144">
        <f>X32*'C.Davis-Inputs'!$H$17</f>
        <v>0</v>
      </c>
      <c r="AD32" s="141">
        <f>T32*(1-'C.Davis-Inputs'!$D$17)</f>
        <v>23.27397462151313</v>
      </c>
      <c r="AE32" s="142">
        <f>U32*(1-'C.Davis-Inputs'!$E$17)</f>
        <v>465.47949243026244</v>
      </c>
      <c r="AF32" s="142">
        <f>V32*(1-'C.Davis-Inputs'!$F$17)</f>
        <v>2.9092468276891412</v>
      </c>
      <c r="AG32" s="143">
        <f>W32*(1-'C.Davis-Inputs'!$G$17)</f>
        <v>2.9092468276891394</v>
      </c>
      <c r="AH32" s="144">
        <f>X32*(1-'C.Davis-Inputs'!$H$17)</f>
        <v>58.184936553782833</v>
      </c>
      <c r="AI32" s="187"/>
      <c r="AJ32" s="141">
        <f>SUM(AD32*'C.Davis-Inputs'!$D$15,Y32*'C.Davis-Inputs'!$D$15*'C.Davis-Inputs'!$D$19)</f>
        <v>405.48435785036207</v>
      </c>
      <c r="AK32" s="142">
        <f>SUM(AE32*'C.Davis-Inputs'!$E$15,Z32*'C.Davis-Inputs'!$E$15*'C.Davis-Inputs'!$E$19)</f>
        <v>14774.836289172563</v>
      </c>
      <c r="AL32" s="142">
        <f>SUM(AF32*'C.Davis-Inputs'!$F$15,AA32*'C.Davis-Inputs'!$F$15*'C.Davis-Inputs'!$F$19)</f>
        <v>11.695172247310348</v>
      </c>
      <c r="AM32" s="143">
        <f>SUM(AG32*'C.Davis-Inputs'!$G$15,AB32*'C.Davis-Inputs'!$G$15*'C.Davis-Inputs'!$G$19)</f>
        <v>11.636987310756558</v>
      </c>
      <c r="AN32" s="144">
        <f>SUM(AH32*'C.Davis-Inputs'!$H$15,AC32*'C.Davis-Inputs'!$H$15*'C.Davis-Inputs'!$H$19)</f>
        <v>552.75689726093697</v>
      </c>
      <c r="AO32" s="141">
        <f>IF($D32&lt;'C.Davis-Inputs'!$D$8,AJ32,AJ32*(1-'C.Davis-Inputs'!$D$16))</f>
        <v>405.48435785036207</v>
      </c>
      <c r="AP32" s="142">
        <f>IF($D32&lt;'C.Davis-Inputs'!$D$8,AK32,AK32*(1-'C.Davis-Inputs'!$E$16))</f>
        <v>14774.836289172563</v>
      </c>
      <c r="AQ32" s="142">
        <f>IF($D32&lt;'C.Davis-Inputs'!$D$8,AL32,AL32*(1-'C.Davis-Inputs'!$F$16))</f>
        <v>11.695172247310348</v>
      </c>
      <c r="AR32" s="143">
        <f>IF($D32&lt;'C.Davis-Inputs'!$D$8,AM32,AM32*(1-'C.Davis-Inputs'!$G$16))</f>
        <v>11.636987310756558</v>
      </c>
      <c r="AS32" s="144">
        <f>IF($D32&lt;'C.Davis-Inputs'!$D$8,AN32,AN32*(1-'C.Davis-Inputs'!$H$16))</f>
        <v>552.75689726093697</v>
      </c>
      <c r="AT32" s="145">
        <f>AJ32*'C.Davis-Inputs'!$D$6*'C.Davis-Inputs'!$D$12</f>
        <v>636.52934495349825</v>
      </c>
      <c r="AU32" s="146">
        <f>AK32*'C.Davis-Inputs'!$D$6*'C.Davis-Inputs'!$E$12</f>
        <v>22206.578942626362</v>
      </c>
      <c r="AV32" s="146">
        <f>AL32*'C.Davis-Inputs'!$D$6*'C.Davis-Inputs'!$F$12</f>
        <v>18.74970014688795</v>
      </c>
      <c r="AW32" s="147">
        <f>AM32*'C.Davis-Inputs'!$D$6*'C.Davis-Inputs'!$G$12</f>
        <v>18.65641805660491</v>
      </c>
      <c r="AX32" s="148">
        <f>AN32*'C.Davis-Inputs'!$D$6*'C.Davis-Inputs'!$H$12</f>
        <v>867.71777732021883</v>
      </c>
      <c r="AY32" s="145">
        <f>AJ32*'C.Davis-Inputs'!$D$7*'C.Davis-Inputs'!$D$13</f>
        <v>24.329061471021724</v>
      </c>
      <c r="AZ32" s="146">
        <f>AK32*'C.Davis-Inputs'!$D$7*'C.Davis-Inputs'!$E$13</f>
        <v>1477.4836289172563</v>
      </c>
      <c r="BA32" s="146">
        <f>AL32*'C.Davis-Inputs'!$D$7*'C.Davis-Inputs'!$F$13</f>
        <v>0.46780688989241392</v>
      </c>
      <c r="BB32" s="147">
        <f>AM32*'C.Davis-Inputs'!$D$7*'C.Davis-Inputs'!$G$13</f>
        <v>0.46547949243026232</v>
      </c>
      <c r="BC32" s="148">
        <f>AN32*'C.Davis-Inputs'!$D$7*'C.Davis-Inputs'!$H$13</f>
        <v>33.165413835656217</v>
      </c>
      <c r="BD32" s="149">
        <f>AO32*'C.Davis-Inputs'!$D$6*'C.Davis-Inputs'!$D$12</f>
        <v>636.52934495349825</v>
      </c>
      <c r="BE32" s="150">
        <f>AP32*'C.Davis-Inputs'!$D$6*'C.Davis-Inputs'!$E$12</f>
        <v>22206.578942626362</v>
      </c>
      <c r="BF32" s="150">
        <f>AQ32*'C.Davis-Inputs'!$D$6*'C.Davis-Inputs'!$F$12</f>
        <v>18.74970014688795</v>
      </c>
      <c r="BG32" s="151">
        <f>AR32*'C.Davis-Inputs'!$D$6*'C.Davis-Inputs'!$G$12</f>
        <v>18.65641805660491</v>
      </c>
      <c r="BH32" s="152">
        <f>AS32*'C.Davis-Inputs'!$D$6*'C.Davis-Inputs'!$H$12</f>
        <v>867.71777732021883</v>
      </c>
      <c r="BI32" s="149">
        <f>AO32*'C.Davis-Inputs'!$D$7*'C.Davis-Inputs'!$D$13</f>
        <v>24.329061471021724</v>
      </c>
      <c r="BJ32" s="150">
        <f>AP32*'C.Davis-Inputs'!$D$7*'C.Davis-Inputs'!$E$13</f>
        <v>1477.4836289172563</v>
      </c>
      <c r="BK32" s="150">
        <f>AQ32*'C.Davis-Inputs'!$D$7*'C.Davis-Inputs'!$F$13</f>
        <v>0.46780688989241392</v>
      </c>
      <c r="BL32" s="151">
        <f>AR32*'C.Davis-Inputs'!$D$7*'C.Davis-Inputs'!$G$13</f>
        <v>0.46547949243026232</v>
      </c>
      <c r="BM32" s="152">
        <f>AS32*'C.Davis-Inputs'!$D$7*'C.Davis-Inputs'!$H$13</f>
        <v>33.165413835656217</v>
      </c>
      <c r="BN32" s="153">
        <f t="shared" si="15"/>
        <v>0</v>
      </c>
      <c r="BO32" s="154">
        <f t="shared" si="15"/>
        <v>0</v>
      </c>
      <c r="BP32" s="154">
        <f t="shared" si="15"/>
        <v>0</v>
      </c>
      <c r="BQ32" s="155">
        <f t="shared" si="15"/>
        <v>0</v>
      </c>
      <c r="BR32" s="156">
        <f t="shared" si="15"/>
        <v>0</v>
      </c>
      <c r="BS32" s="153">
        <f t="shared" si="15"/>
        <v>0</v>
      </c>
      <c r="BT32" s="154">
        <f t="shared" si="15"/>
        <v>0</v>
      </c>
      <c r="BU32" s="154">
        <f t="shared" si="15"/>
        <v>0</v>
      </c>
      <c r="BV32" s="155">
        <f t="shared" si="15"/>
        <v>0</v>
      </c>
      <c r="BW32" s="155">
        <f t="shared" si="15"/>
        <v>0</v>
      </c>
      <c r="BX32" s="343"/>
      <c r="BY32" s="344"/>
      <c r="BZ32" s="105"/>
      <c r="CA32" s="141">
        <f>Y32*'C.Davis-Inputs'!$D$15*'C.Davis-Inputs'!$D$18</f>
        <v>1266.1042194103143</v>
      </c>
      <c r="CB32" s="142">
        <f>Z32*'C.Davis-Inputs'!$E$15*'C.Davis-Inputs'!$E$18</f>
        <v>46133.672494763312</v>
      </c>
      <c r="CC32" s="142">
        <f>AA32*'C.Davis-Inputs'!$F$15*'C.Davis-Inputs'!$F$18</f>
        <v>2.3273974621513132</v>
      </c>
      <c r="CD32" s="143">
        <f>AB32*'C.Davis-Inputs'!$G$15*'C.Davis-Inputs'!$G$18</f>
        <v>0</v>
      </c>
      <c r="CE32" s="144">
        <f>AC32*'C.Davis-Inputs'!$H$15*'C.Davis-Inputs'!$H$18</f>
        <v>0</v>
      </c>
      <c r="CF32" s="141">
        <f>IF($D32&lt;'C.Davis-Inputs'!$D$8,CA32,CA32*(1-'C.Davis-Inputs'!$D$16))</f>
        <v>1266.1042194103143</v>
      </c>
      <c r="CG32" s="142">
        <f>IF($D32&lt;'C.Davis-Inputs'!$D$8,CB32,CB32*(1-'C.Davis-Inputs'!$E$16))</f>
        <v>46133.672494763312</v>
      </c>
      <c r="CH32" s="142">
        <f>IF($D32&lt;'C.Davis-Inputs'!$D$8,CC32,CC32*(1-'C.Davis-Inputs'!$F$16))</f>
        <v>2.3273974621513132</v>
      </c>
      <c r="CI32" s="143">
        <f>IF($D32&lt;'C.Davis-Inputs'!$D$8,CD32,CD32*(1-'C.Davis-Inputs'!$G$16))</f>
        <v>0</v>
      </c>
      <c r="CJ32" s="144">
        <f>IF($D32&lt;'C.Davis-Inputs'!$D$8,CE32,CE32*(1-'C.Davis-Inputs'!$H$16))</f>
        <v>0</v>
      </c>
      <c r="CK32" s="145">
        <f>CA32*'C.Davis-Inputs'!$D$6*'C.Davis-Inputs'!$D$12</f>
        <v>1987.5304036303112</v>
      </c>
      <c r="CL32" s="146">
        <f>CB32*'C.Davis-Inputs'!$D$6*'C.Davis-Inputs'!$E$12</f>
        <v>69338.909759629256</v>
      </c>
      <c r="CM32" s="146">
        <f>CC32*'C.Davis-Inputs'!$D$6*'C.Davis-Inputs'!$F$12</f>
        <v>3.7312836113209848</v>
      </c>
      <c r="CN32" s="147">
        <f>CD32*'C.Davis-Inputs'!$D$6*'C.Davis-Inputs'!$G$12</f>
        <v>0</v>
      </c>
      <c r="CO32" s="148">
        <f>CE32*'C.Davis-Inputs'!$D$6*'C.Davis-Inputs'!$H$12</f>
        <v>0</v>
      </c>
      <c r="CP32" s="145">
        <f>CA32*'C.Davis-Inputs'!$D$7*'C.Davis-Inputs'!$D$13</f>
        <v>75.966253164618848</v>
      </c>
      <c r="CQ32" s="146">
        <f>CB32*'C.Davis-Inputs'!$D$7*'C.Davis-Inputs'!$E$13</f>
        <v>4613.3672494763314</v>
      </c>
      <c r="CR32" s="146">
        <f>CC32*'C.Davis-Inputs'!$D$7*'C.Davis-Inputs'!$F$13</f>
        <v>9.3095898486052528E-2</v>
      </c>
      <c r="CS32" s="147">
        <f>CD32*'C.Davis-Inputs'!$D$7*'C.Davis-Inputs'!$G$13</f>
        <v>0</v>
      </c>
      <c r="CT32" s="148">
        <f>CE32*'C.Davis-Inputs'!$D$7*'C.Davis-Inputs'!$H$13</f>
        <v>0</v>
      </c>
      <c r="CU32" s="149">
        <f>CF32*'C.Davis-Inputs'!$D$6*'C.Davis-Inputs'!$D$12</f>
        <v>1987.5304036303112</v>
      </c>
      <c r="CV32" s="150">
        <f>CG32*'C.Davis-Inputs'!$D$6*'C.Davis-Inputs'!$E$12</f>
        <v>69338.909759629256</v>
      </c>
      <c r="CW32" s="150">
        <f>CH32*'C.Davis-Inputs'!$D$6*'C.Davis-Inputs'!$F$12</f>
        <v>3.7312836113209848</v>
      </c>
      <c r="CX32" s="151">
        <f>CI32*'C.Davis-Inputs'!$D$6*'C.Davis-Inputs'!$G$12</f>
        <v>0</v>
      </c>
      <c r="CY32" s="152">
        <f>CJ32*'C.Davis-Inputs'!$D$6*'C.Davis-Inputs'!$H$12</f>
        <v>0</v>
      </c>
      <c r="CZ32" s="149">
        <f>CF32*'C.Davis-Inputs'!$D$7*'C.Davis-Inputs'!$D$13</f>
        <v>75.966253164618848</v>
      </c>
      <c r="DA32" s="150">
        <f>CG32*'C.Davis-Inputs'!$D$7*'C.Davis-Inputs'!$E$13</f>
        <v>4613.3672494763314</v>
      </c>
      <c r="DB32" s="150">
        <f>CH32*'C.Davis-Inputs'!$D$7*'C.Davis-Inputs'!$F$13</f>
        <v>9.3095898486052528E-2</v>
      </c>
      <c r="DC32" s="151">
        <f>CI32*'C.Davis-Inputs'!$D$7*'C.Davis-Inputs'!$G$13</f>
        <v>0</v>
      </c>
      <c r="DD32" s="152">
        <f>CJ32*'C.Davis-Inputs'!$D$7*'C.Davis-Inputs'!$H$13</f>
        <v>0</v>
      </c>
      <c r="DE32" s="153">
        <f t="shared" si="3"/>
        <v>0</v>
      </c>
      <c r="DF32" s="154">
        <f t="shared" si="3"/>
        <v>0</v>
      </c>
      <c r="DG32" s="154">
        <f t="shared" si="4"/>
        <v>0</v>
      </c>
      <c r="DH32" s="155">
        <f t="shared" si="4"/>
        <v>0</v>
      </c>
      <c r="DI32" s="156">
        <f t="shared" si="4"/>
        <v>0</v>
      </c>
      <c r="DJ32" s="153">
        <f t="shared" si="4"/>
        <v>0</v>
      </c>
      <c r="DK32" s="154">
        <f t="shared" si="4"/>
        <v>0</v>
      </c>
      <c r="DL32" s="154">
        <f t="shared" si="4"/>
        <v>0</v>
      </c>
      <c r="DM32" s="155">
        <f t="shared" si="4"/>
        <v>0</v>
      </c>
      <c r="DN32" s="155">
        <f t="shared" si="4"/>
        <v>0</v>
      </c>
      <c r="DO32" s="343"/>
      <c r="DP32" s="344"/>
      <c r="DQ32" s="105"/>
      <c r="DR32" s="141">
        <f>SUM(AD32*'C.Davis-Inputs'!$D$32*365)</f>
        <v>9379.8966469410734</v>
      </c>
      <c r="DS32" s="142">
        <f>SUM(AE32*'C.Davis-Inputs'!$E$32*365)</f>
        <v>187597.93293882138</v>
      </c>
      <c r="DT32" s="142">
        <f>SUM(AF32*'C.Davis-Inputs'!$F$32*365)</f>
        <v>1385.6665501162952</v>
      </c>
      <c r="DU32" s="143">
        <f>SUM(AG32*'C.Davis-Inputs'!$G$32*365)</f>
        <v>0</v>
      </c>
      <c r="DV32" s="144">
        <f>SUM(AH32*'C.Davis-Inputs'!$H$32*365)</f>
        <v>0</v>
      </c>
      <c r="DW32" s="141">
        <f>SUM(AD32*'C.Davis-Inputs'!$D$33*365)</f>
        <v>8527.1787699464312</v>
      </c>
      <c r="DX32" s="142">
        <f>SUM(AE32*'C.Davis-Inputs'!$E$33*365)</f>
        <v>170543.57539892857</v>
      </c>
      <c r="DY32" s="142">
        <f>SUM(AF32*'C.Davis-Inputs'!$F$33*365)</f>
        <v>1259.6968637420864</v>
      </c>
      <c r="DZ32" s="143">
        <f>SUM(AG32*'C.Davis-Inputs'!$G$33*365)</f>
        <v>0</v>
      </c>
      <c r="EA32" s="144">
        <f>SUM(AH32*'C.Davis-Inputs'!$H$33*365)</f>
        <v>0</v>
      </c>
      <c r="EB32" s="145">
        <f>DR32*'C.Davis-Inputs'!$D$6*'C.Davis-Inputs'!$D$12</f>
        <v>14724.561756368095</v>
      </c>
      <c r="EC32" s="146">
        <f>DS32*'C.Davis-Inputs'!$D$6*'C.Davis-Inputs'!$E$12</f>
        <v>281959.69320704852</v>
      </c>
      <c r="ED32" s="146">
        <f>DT32*'C.Davis-Inputs'!$D$6*'C.Davis-Inputs'!$F$12</f>
        <v>2221.5006131464443</v>
      </c>
      <c r="EE32" s="147">
        <f>DU32*'C.Davis-Inputs'!$D$6*'C.Davis-Inputs'!$G$12</f>
        <v>0</v>
      </c>
      <c r="EF32" s="148">
        <f>DV32*'C.Davis-Inputs'!$D$6*'C.Davis-Inputs'!$H$12</f>
        <v>0</v>
      </c>
      <c r="EG32" s="145">
        <f>DR32*'C.Davis-Inputs'!$D$7*'C.Davis-Inputs'!$D$13</f>
        <v>562.79379881646435</v>
      </c>
      <c r="EH32" s="146">
        <f>DS32*'C.Davis-Inputs'!$D$7*'C.Davis-Inputs'!$E$13</f>
        <v>18759.79329388214</v>
      </c>
      <c r="EI32" s="146">
        <f>DT32*'C.Davis-Inputs'!$D$7*'C.Davis-Inputs'!$F$13</f>
        <v>55.42666200465181</v>
      </c>
      <c r="EJ32" s="147">
        <f>DU32*'C.Davis-Inputs'!$D$7*'C.Davis-Inputs'!$G$13</f>
        <v>0</v>
      </c>
      <c r="EK32" s="148">
        <f>DV32*'C.Davis-Inputs'!$D$7*'C.Davis-Inputs'!$H$13</f>
        <v>0</v>
      </c>
      <c r="EL32" s="149">
        <f>IF($D32&lt;'C.Davis-Inputs'!$D$8,EB32,DW32*'C.Davis-Inputs'!$D$6*'C.Davis-Inputs'!$D$12)</f>
        <v>14724.561756368095</v>
      </c>
      <c r="EM32" s="150">
        <f>IF($D32&lt;'C.Davis-Inputs'!$D$8,EC32,DX32*'C.Davis-Inputs'!$D$6*'C.Davis-Inputs'!$E$12)</f>
        <v>281959.69320704852</v>
      </c>
      <c r="EN32" s="150">
        <f>IF($D32&lt;'C.Davis-Inputs'!$D$8,ED32,DY32*'C.Davis-Inputs'!$D$6*'C.Davis-Inputs'!$F$12)</f>
        <v>2221.5006131464443</v>
      </c>
      <c r="EO32" s="151">
        <f>IF($D32&lt;'C.Davis-Inputs'!$D$8,EE32,DZ32*'C.Davis-Inputs'!$D$6*'C.Davis-Inputs'!$G$12)</f>
        <v>0</v>
      </c>
      <c r="EP32" s="152">
        <f>IF($D32&lt;'C.Davis-Inputs'!$D$8,EF32,EA32*'C.Davis-Inputs'!$D$6*'C.Davis-Inputs'!$H$12)</f>
        <v>0</v>
      </c>
      <c r="EQ32" s="149">
        <f>IF($D32&lt;'C.Davis-Inputs'!$D$8,EG32,'C.Davis-Inputs'!$D$13*DW32)</f>
        <v>562.79379881646435</v>
      </c>
      <c r="ER32" s="150">
        <f>IF($D32&lt;'C.Davis-Inputs'!$D$8,EH32,'C.Davis-Inputs'!$E$13*DX32)</f>
        <v>18759.79329388214</v>
      </c>
      <c r="ES32" s="150">
        <f>IF($D32&lt;'C.Davis-Inputs'!$D$8,EI32,'C.Davis-Inputs'!$F$13*DY32)</f>
        <v>55.42666200465181</v>
      </c>
      <c r="ET32" s="151">
        <f>IF($D32&lt;'C.Davis-Inputs'!$D$8,EJ32,'C.Davis-Inputs'!$G$13*EJ32)</f>
        <v>0</v>
      </c>
      <c r="EU32" s="152">
        <f>IF($D32&lt;'C.Davis-Inputs'!$D$8,EK32,'C.Davis-Inputs'!$H$13*EK32)</f>
        <v>0</v>
      </c>
      <c r="EV32" s="153">
        <f t="shared" si="9"/>
        <v>0</v>
      </c>
      <c r="EW32" s="154">
        <f t="shared" si="5"/>
        <v>0</v>
      </c>
      <c r="EX32" s="154">
        <f t="shared" si="5"/>
        <v>0</v>
      </c>
      <c r="EY32" s="155">
        <f t="shared" si="5"/>
        <v>0</v>
      </c>
      <c r="EZ32" s="156">
        <f t="shared" si="5"/>
        <v>0</v>
      </c>
      <c r="FA32" s="153">
        <f t="shared" si="5"/>
        <v>0</v>
      </c>
      <c r="FB32" s="154">
        <f t="shared" si="5"/>
        <v>0</v>
      </c>
      <c r="FC32" s="154">
        <f t="shared" si="5"/>
        <v>0</v>
      </c>
      <c r="FD32" s="155">
        <f t="shared" si="5"/>
        <v>0</v>
      </c>
      <c r="FE32" s="156">
        <f t="shared" si="5"/>
        <v>0</v>
      </c>
      <c r="FF32" s="178"/>
      <c r="FG32" s="178"/>
      <c r="FH32" s="105"/>
      <c r="FI32" s="142">
        <f>'C.Davis-Inputs'!$E$15</f>
        <v>29.15</v>
      </c>
      <c r="FJ32" s="142">
        <f>IF($D32&lt;'C.Davis-Inputs'!$D$8,FI32,0)</f>
        <v>29.15</v>
      </c>
      <c r="FK32" s="154">
        <f t="shared" si="10"/>
        <v>0</v>
      </c>
      <c r="FL32" s="338">
        <f>SUM(FK32*'C.Davis-Inputs'!$D$60,FK32*'C.Davis-Inputs'!$D$58*'C.Davis-Inputs'!$D$59)</f>
        <v>0</v>
      </c>
      <c r="FM32" s="338">
        <f>(FK32*'C.Davis-Inputs'!$D$61)</f>
        <v>0</v>
      </c>
      <c r="FN32" s="338">
        <f>(FK32*'C.Davis-Inputs'!$D$62)</f>
        <v>0</v>
      </c>
      <c r="FO32" s="105"/>
      <c r="FP32" s="142">
        <f>'C.Davis-Inputs'!$E$32*365</f>
        <v>403.02083333333337</v>
      </c>
      <c r="FQ32" s="142">
        <f>IF($D32&lt;'C.Davis-Inputs'!$D$8,FP32,'C.Davis-Inputs'!$E$33*365)</f>
        <v>403.02083333333337</v>
      </c>
      <c r="FR32" s="154">
        <f t="shared" si="11"/>
        <v>0</v>
      </c>
      <c r="FS32" s="338">
        <f>SUM(FR32*'C.Davis-Inputs'!$D$63,FR32*'C.Davis-Inputs'!$D$58*'C.Davis-Inputs'!$D$59)</f>
        <v>0</v>
      </c>
      <c r="FT32" s="338">
        <f>(FR32*'C.Davis-Inputs'!$D$64)</f>
        <v>0</v>
      </c>
      <c r="FU32" s="338">
        <f>(FR32*'C.Davis-Inputs'!$D$65)</f>
        <v>0</v>
      </c>
      <c r="FV32" s="105"/>
      <c r="FW32" s="142">
        <f>'C.Davis-Inputs'!$E$44*365</f>
        <v>113.15</v>
      </c>
      <c r="FX32" s="142">
        <f>IF($D32&lt;'C.Davis-Inputs'!$D$8,FW32,'C.Davis-Inputs'!$D$45*365)</f>
        <v>113.15</v>
      </c>
      <c r="FY32" s="154">
        <f t="shared" si="12"/>
        <v>0</v>
      </c>
      <c r="FZ32" s="338">
        <f>SUM(FY32*'C.Davis-Inputs'!$D$67)</f>
        <v>0</v>
      </c>
      <c r="GA32" s="338">
        <f>(FY32*'C.Davis-Inputs'!$D$68)</f>
        <v>0</v>
      </c>
      <c r="GB32" s="338">
        <f>(FY32*'C.Davis-Inputs'!$D$69)</f>
        <v>0</v>
      </c>
      <c r="GC32" s="105"/>
      <c r="GD32" s="141">
        <f>IF($D32&lt;'C.Davis-Inputs'!$D$47,0,IF($D32='C.Davis-Inputs'!$D$47,'C.Davis-Inputs'!$D$53,IF(AND($D32&gt;'C.Davis-Inputs'!$D$47,$D32&lt;='C.Davis-Inputs'!$E$47),GD31*(1+'C.Davis-Inputs'!$E$49),IF($D32&gt;'C.Davis-Inputs'!$E$47,GD31*(1+'C.Davis-Inputs'!$F$49)))))</f>
        <v>0</v>
      </c>
      <c r="GE32" s="144">
        <f>IF($D32&lt;'C.Davis-Inputs'!$D$47,0,IF($D32='C.Davis-Inputs'!$D$47,'C.Davis-Inputs'!$D$54,IF(AND($D32&gt;'C.Davis-Inputs'!$D$47,$D32&lt;='C.Davis-Inputs'!$E$47),GE31*(1+'C.Davis-Inputs'!$E$49),IF($D32&gt;'C.Davis-Inputs'!$E$47,GE31*(1+'C.Davis-Inputs'!$F$49)))))</f>
        <v>0</v>
      </c>
      <c r="GF32" s="799">
        <f t="shared" si="13"/>
        <v>0</v>
      </c>
    </row>
    <row r="33" spans="1:188" ht="14.45" customHeight="1" x14ac:dyDescent="0.25">
      <c r="A33" s="105"/>
      <c r="B33" s="105"/>
      <c r="C33" s="159"/>
      <c r="D33" s="140">
        <f t="shared" si="6"/>
        <v>2009</v>
      </c>
      <c r="E33" s="141">
        <f>E32*(1+'C.Davis-Inputs'!$D$14)</f>
        <v>502.49041831054956</v>
      </c>
      <c r="F33" s="142">
        <f>F32*(1+'C.Davis-Inputs'!$E$14)</f>
        <v>10049.808366210989</v>
      </c>
      <c r="G33" s="142">
        <f>G32*(1+'C.Davis-Inputs'!$F$14)</f>
        <v>62.811302288818695</v>
      </c>
      <c r="H33" s="143">
        <f>H32*(1+'C.Davis-Inputs'!$G$14)</f>
        <v>37.686781373291204</v>
      </c>
      <c r="I33" s="144">
        <f>I32*(1+'C.Davis-Inputs'!$H$14)</f>
        <v>753.73562746582445</v>
      </c>
      <c r="J33" s="141">
        <f t="shared" si="7"/>
        <v>45.224137647949462</v>
      </c>
      <c r="K33" s="142">
        <f t="shared" si="7"/>
        <v>904.48275295898895</v>
      </c>
      <c r="L33" s="142">
        <f t="shared" si="7"/>
        <v>5.6530172059936827</v>
      </c>
      <c r="M33" s="143">
        <f t="shared" si="7"/>
        <v>3.391810323596208</v>
      </c>
      <c r="N33" s="144">
        <f t="shared" si="7"/>
        <v>67.8362064719242</v>
      </c>
      <c r="O33" s="141">
        <f t="shared" si="8"/>
        <v>25.12452091552748</v>
      </c>
      <c r="P33" s="142">
        <f t="shared" si="8"/>
        <v>502.4904183105495</v>
      </c>
      <c r="Q33" s="142">
        <f t="shared" si="8"/>
        <v>3.140565114440935</v>
      </c>
      <c r="R33" s="143">
        <f t="shared" si="8"/>
        <v>1.8843390686645602</v>
      </c>
      <c r="S33" s="144">
        <f t="shared" si="8"/>
        <v>37.686781373291225</v>
      </c>
      <c r="T33" s="141">
        <f t="shared" si="14"/>
        <v>39.19425262822287</v>
      </c>
      <c r="U33" s="142">
        <f t="shared" si="14"/>
        <v>783.88505256445706</v>
      </c>
      <c r="V33" s="142">
        <f t="shared" si="14"/>
        <v>4.8992815785278587</v>
      </c>
      <c r="W33" s="143">
        <f t="shared" si="14"/>
        <v>2.9395689471167135</v>
      </c>
      <c r="X33" s="143">
        <f t="shared" si="14"/>
        <v>58.791378942334305</v>
      </c>
      <c r="Y33" s="141">
        <f>T33*'C.Davis-Inputs'!$D$17</f>
        <v>15.677701051289148</v>
      </c>
      <c r="Z33" s="142">
        <f>U33*'C.Davis-Inputs'!$E$17</f>
        <v>313.55402102578284</v>
      </c>
      <c r="AA33" s="142">
        <f>V33*'C.Davis-Inputs'!$F$17</f>
        <v>1.9597126314111435</v>
      </c>
      <c r="AB33" s="143">
        <f>W33*'C.Davis-Inputs'!$G$17</f>
        <v>0</v>
      </c>
      <c r="AC33" s="144">
        <f>X33*'C.Davis-Inputs'!$H$17</f>
        <v>0</v>
      </c>
      <c r="AD33" s="141">
        <f>T33*(1-'C.Davis-Inputs'!$D$17)</f>
        <v>23.516551576933722</v>
      </c>
      <c r="AE33" s="142">
        <f>U33*(1-'C.Davis-Inputs'!$E$17)</f>
        <v>470.33103153867421</v>
      </c>
      <c r="AF33" s="142">
        <f>V33*(1-'C.Davis-Inputs'!$F$17)</f>
        <v>2.9395689471167152</v>
      </c>
      <c r="AG33" s="143">
        <f>W33*(1-'C.Davis-Inputs'!$G$17)</f>
        <v>2.9395689471167135</v>
      </c>
      <c r="AH33" s="144">
        <f>X33*(1-'C.Davis-Inputs'!$H$17)</f>
        <v>58.791378942334305</v>
      </c>
      <c r="AI33" s="187"/>
      <c r="AJ33" s="141">
        <f>SUM(AD33*'C.Davis-Inputs'!$D$15,Y33*'C.Davis-Inputs'!$D$15*'C.Davis-Inputs'!$D$19)</f>
        <v>409.71058747368971</v>
      </c>
      <c r="AK33" s="142">
        <f>SUM(AE33*'C.Davis-Inputs'!$E$15,Z33*'C.Davis-Inputs'!$E$15*'C.Davis-Inputs'!$E$19)</f>
        <v>14928.829531072561</v>
      </c>
      <c r="AL33" s="142">
        <f>SUM(AF33*'C.Davis-Inputs'!$F$15,AA33*'C.Davis-Inputs'!$F$15*'C.Davis-Inputs'!$F$19)</f>
        <v>11.817067167409196</v>
      </c>
      <c r="AM33" s="143">
        <f>SUM(AG33*'C.Davis-Inputs'!$G$15,AB33*'C.Davis-Inputs'!$G$15*'C.Davis-Inputs'!$G$19)</f>
        <v>11.758275788466854</v>
      </c>
      <c r="AN33" s="144">
        <f>SUM(AH33*'C.Davis-Inputs'!$H$15,AC33*'C.Davis-Inputs'!$H$15*'C.Davis-Inputs'!$H$19)</f>
        <v>558.51809995217593</v>
      </c>
      <c r="AO33" s="141">
        <f>IF($D33&lt;'C.Davis-Inputs'!$D$8,AJ33,AJ33*(1-'C.Davis-Inputs'!$D$16))</f>
        <v>409.71058747368971</v>
      </c>
      <c r="AP33" s="142">
        <f>IF($D33&lt;'C.Davis-Inputs'!$D$8,AK33,AK33*(1-'C.Davis-Inputs'!$E$16))</f>
        <v>14928.829531072561</v>
      </c>
      <c r="AQ33" s="142">
        <f>IF($D33&lt;'C.Davis-Inputs'!$D$8,AL33,AL33*(1-'C.Davis-Inputs'!$F$16))</f>
        <v>11.817067167409196</v>
      </c>
      <c r="AR33" s="143">
        <f>IF($D33&lt;'C.Davis-Inputs'!$D$8,AM33,AM33*(1-'C.Davis-Inputs'!$G$16))</f>
        <v>11.758275788466854</v>
      </c>
      <c r="AS33" s="144">
        <f>IF($D33&lt;'C.Davis-Inputs'!$D$8,AN33,AN33*(1-'C.Davis-Inputs'!$H$16))</f>
        <v>558.51809995217593</v>
      </c>
      <c r="AT33" s="145">
        <f>AJ33*'C.Davis-Inputs'!$D$6*'C.Davis-Inputs'!$D$12</f>
        <v>643.16368021619803</v>
      </c>
      <c r="AU33" s="146">
        <f>AK33*'C.Davis-Inputs'!$D$6*'C.Davis-Inputs'!$E$12</f>
        <v>22438.03078520206</v>
      </c>
      <c r="AV33" s="146">
        <f>AL33*'C.Davis-Inputs'!$D$6*'C.Davis-Inputs'!$F$12</f>
        <v>18.945122082790423</v>
      </c>
      <c r="AW33" s="147">
        <f>AM33*'C.Davis-Inputs'!$D$6*'C.Davis-Inputs'!$G$12</f>
        <v>18.850867744070058</v>
      </c>
      <c r="AX33" s="148">
        <f>AN33*'C.Davis-Inputs'!$D$6*'C.Davis-Inputs'!$H$12</f>
        <v>876.76171330492571</v>
      </c>
      <c r="AY33" s="145">
        <f>AJ33*'C.Davis-Inputs'!$D$7*'C.Davis-Inputs'!$D$13</f>
        <v>24.582635248421383</v>
      </c>
      <c r="AZ33" s="146">
        <f>AK33*'C.Davis-Inputs'!$D$7*'C.Davis-Inputs'!$E$13</f>
        <v>1492.8829531072561</v>
      </c>
      <c r="BA33" s="146">
        <f>AL33*'C.Davis-Inputs'!$D$7*'C.Davis-Inputs'!$F$13</f>
        <v>0.47268268669636782</v>
      </c>
      <c r="BB33" s="147">
        <f>AM33*'C.Davis-Inputs'!$D$7*'C.Davis-Inputs'!$G$13</f>
        <v>0.47033103153867417</v>
      </c>
      <c r="BC33" s="148">
        <f>AN33*'C.Davis-Inputs'!$D$7*'C.Davis-Inputs'!$H$13</f>
        <v>33.511085997130557</v>
      </c>
      <c r="BD33" s="149">
        <f>AO33*'C.Davis-Inputs'!$D$6*'C.Davis-Inputs'!$D$12</f>
        <v>643.16368021619803</v>
      </c>
      <c r="BE33" s="150">
        <f>AP33*'C.Davis-Inputs'!$D$6*'C.Davis-Inputs'!$E$12</f>
        <v>22438.03078520206</v>
      </c>
      <c r="BF33" s="150">
        <f>AQ33*'C.Davis-Inputs'!$D$6*'C.Davis-Inputs'!$F$12</f>
        <v>18.945122082790423</v>
      </c>
      <c r="BG33" s="151">
        <f>AR33*'C.Davis-Inputs'!$D$6*'C.Davis-Inputs'!$G$12</f>
        <v>18.850867744070058</v>
      </c>
      <c r="BH33" s="152">
        <f>AS33*'C.Davis-Inputs'!$D$6*'C.Davis-Inputs'!$H$12</f>
        <v>876.76171330492571</v>
      </c>
      <c r="BI33" s="149">
        <f>AO33*'C.Davis-Inputs'!$D$7*'C.Davis-Inputs'!$D$13</f>
        <v>24.582635248421383</v>
      </c>
      <c r="BJ33" s="150">
        <f>AP33*'C.Davis-Inputs'!$D$7*'C.Davis-Inputs'!$E$13</f>
        <v>1492.8829531072561</v>
      </c>
      <c r="BK33" s="150">
        <f>AQ33*'C.Davis-Inputs'!$D$7*'C.Davis-Inputs'!$F$13</f>
        <v>0.47268268669636782</v>
      </c>
      <c r="BL33" s="151">
        <f>AR33*'C.Davis-Inputs'!$D$7*'C.Davis-Inputs'!$G$13</f>
        <v>0.47033103153867417</v>
      </c>
      <c r="BM33" s="152">
        <f>AS33*'C.Davis-Inputs'!$D$7*'C.Davis-Inputs'!$H$13</f>
        <v>33.511085997130557</v>
      </c>
      <c r="BN33" s="153">
        <f t="shared" si="15"/>
        <v>0</v>
      </c>
      <c r="BO33" s="154">
        <f t="shared" si="15"/>
        <v>0</v>
      </c>
      <c r="BP33" s="154">
        <f t="shared" si="15"/>
        <v>0</v>
      </c>
      <c r="BQ33" s="155">
        <f t="shared" si="15"/>
        <v>0</v>
      </c>
      <c r="BR33" s="156">
        <f t="shared" si="15"/>
        <v>0</v>
      </c>
      <c r="BS33" s="153">
        <f t="shared" si="15"/>
        <v>0</v>
      </c>
      <c r="BT33" s="154">
        <f t="shared" si="15"/>
        <v>0</v>
      </c>
      <c r="BU33" s="154">
        <f t="shared" si="15"/>
        <v>0</v>
      </c>
      <c r="BV33" s="155">
        <f t="shared" si="15"/>
        <v>0</v>
      </c>
      <c r="BW33" s="155">
        <f t="shared" si="15"/>
        <v>0</v>
      </c>
      <c r="BX33" s="343"/>
      <c r="BY33" s="344"/>
      <c r="BZ33" s="105"/>
      <c r="CA33" s="141">
        <f>Y33*'C.Davis-Inputs'!$D$15*'C.Davis-Inputs'!$D$18</f>
        <v>1279.3004057851945</v>
      </c>
      <c r="CB33" s="142">
        <f>Z33*'C.Davis-Inputs'!$E$15*'C.Davis-Inputs'!$E$18</f>
        <v>46614.508535797999</v>
      </c>
      <c r="CC33" s="142">
        <f>AA33*'C.Davis-Inputs'!$F$15*'C.Davis-Inputs'!$F$18</f>
        <v>2.3516551576933722</v>
      </c>
      <c r="CD33" s="143">
        <f>AB33*'C.Davis-Inputs'!$G$15*'C.Davis-Inputs'!$G$18</f>
        <v>0</v>
      </c>
      <c r="CE33" s="144">
        <f>AC33*'C.Davis-Inputs'!$H$15*'C.Davis-Inputs'!$H$18</f>
        <v>0</v>
      </c>
      <c r="CF33" s="141">
        <f>IF($D33&lt;'C.Davis-Inputs'!$D$8,CA33,CA33*(1-'C.Davis-Inputs'!$D$16))</f>
        <v>1279.3004057851945</v>
      </c>
      <c r="CG33" s="142">
        <f>IF($D33&lt;'C.Davis-Inputs'!$D$8,CB33,CB33*(1-'C.Davis-Inputs'!$E$16))</f>
        <v>46614.508535797999</v>
      </c>
      <c r="CH33" s="142">
        <f>IF($D33&lt;'C.Davis-Inputs'!$D$8,CC33,CC33*(1-'C.Davis-Inputs'!$F$16))</f>
        <v>2.3516551576933722</v>
      </c>
      <c r="CI33" s="143">
        <f>IF($D33&lt;'C.Davis-Inputs'!$D$8,CD33,CD33*(1-'C.Davis-Inputs'!$G$16))</f>
        <v>0</v>
      </c>
      <c r="CJ33" s="144">
        <f>IF($D33&lt;'C.Davis-Inputs'!$D$8,CE33,CE33*(1-'C.Davis-Inputs'!$H$16))</f>
        <v>0</v>
      </c>
      <c r="CK33" s="145">
        <f>CA33*'C.Davis-Inputs'!$D$6*'C.Davis-Inputs'!$D$12</f>
        <v>2008.2457770015978</v>
      </c>
      <c r="CL33" s="146">
        <f>CB33*'C.Davis-Inputs'!$D$6*'C.Davis-Inputs'!$E$12</f>
        <v>70061.606329304384</v>
      </c>
      <c r="CM33" s="146">
        <f>CC33*'C.Davis-Inputs'!$D$6*'C.Davis-Inputs'!$F$12</f>
        <v>3.770173548814014</v>
      </c>
      <c r="CN33" s="147">
        <f>CD33*'C.Davis-Inputs'!$D$6*'C.Davis-Inputs'!$G$12</f>
        <v>0</v>
      </c>
      <c r="CO33" s="148">
        <f>CE33*'C.Davis-Inputs'!$D$6*'C.Davis-Inputs'!$H$12</f>
        <v>0</v>
      </c>
      <c r="CP33" s="145">
        <f>CA33*'C.Davis-Inputs'!$D$7*'C.Davis-Inputs'!$D$13</f>
        <v>76.758024347111672</v>
      </c>
      <c r="CQ33" s="146">
        <f>CB33*'C.Davis-Inputs'!$D$7*'C.Davis-Inputs'!$E$13</f>
        <v>4661.4508535798004</v>
      </c>
      <c r="CR33" s="146">
        <f>CC33*'C.Davis-Inputs'!$D$7*'C.Davis-Inputs'!$F$13</f>
        <v>9.4066206307734893E-2</v>
      </c>
      <c r="CS33" s="147">
        <f>CD33*'C.Davis-Inputs'!$D$7*'C.Davis-Inputs'!$G$13</f>
        <v>0</v>
      </c>
      <c r="CT33" s="148">
        <f>CE33*'C.Davis-Inputs'!$D$7*'C.Davis-Inputs'!$H$13</f>
        <v>0</v>
      </c>
      <c r="CU33" s="149">
        <f>CF33*'C.Davis-Inputs'!$D$6*'C.Davis-Inputs'!$D$12</f>
        <v>2008.2457770015978</v>
      </c>
      <c r="CV33" s="150">
        <f>CG33*'C.Davis-Inputs'!$D$6*'C.Davis-Inputs'!$E$12</f>
        <v>70061.606329304384</v>
      </c>
      <c r="CW33" s="150">
        <f>CH33*'C.Davis-Inputs'!$D$6*'C.Davis-Inputs'!$F$12</f>
        <v>3.770173548814014</v>
      </c>
      <c r="CX33" s="151">
        <f>CI33*'C.Davis-Inputs'!$D$6*'C.Davis-Inputs'!$G$12</f>
        <v>0</v>
      </c>
      <c r="CY33" s="152">
        <f>CJ33*'C.Davis-Inputs'!$D$6*'C.Davis-Inputs'!$H$12</f>
        <v>0</v>
      </c>
      <c r="CZ33" s="149">
        <f>CF33*'C.Davis-Inputs'!$D$7*'C.Davis-Inputs'!$D$13</f>
        <v>76.758024347111672</v>
      </c>
      <c r="DA33" s="150">
        <f>CG33*'C.Davis-Inputs'!$D$7*'C.Davis-Inputs'!$E$13</f>
        <v>4661.4508535798004</v>
      </c>
      <c r="DB33" s="150">
        <f>CH33*'C.Davis-Inputs'!$D$7*'C.Davis-Inputs'!$F$13</f>
        <v>9.4066206307734893E-2</v>
      </c>
      <c r="DC33" s="151">
        <f>CI33*'C.Davis-Inputs'!$D$7*'C.Davis-Inputs'!$G$13</f>
        <v>0</v>
      </c>
      <c r="DD33" s="152">
        <f>CJ33*'C.Davis-Inputs'!$D$7*'C.Davis-Inputs'!$H$13</f>
        <v>0</v>
      </c>
      <c r="DE33" s="153">
        <f t="shared" si="3"/>
        <v>0</v>
      </c>
      <c r="DF33" s="154">
        <f t="shared" si="3"/>
        <v>0</v>
      </c>
      <c r="DG33" s="154">
        <f t="shared" si="4"/>
        <v>0</v>
      </c>
      <c r="DH33" s="155">
        <f t="shared" si="4"/>
        <v>0</v>
      </c>
      <c r="DI33" s="156">
        <f t="shared" si="4"/>
        <v>0</v>
      </c>
      <c r="DJ33" s="153">
        <f t="shared" si="4"/>
        <v>0</v>
      </c>
      <c r="DK33" s="154">
        <f t="shared" si="4"/>
        <v>0</v>
      </c>
      <c r="DL33" s="154">
        <f t="shared" si="4"/>
        <v>0</v>
      </c>
      <c r="DM33" s="155">
        <f t="shared" si="4"/>
        <v>0</v>
      </c>
      <c r="DN33" s="155">
        <f t="shared" si="4"/>
        <v>0</v>
      </c>
      <c r="DO33" s="343"/>
      <c r="DP33" s="344"/>
      <c r="DQ33" s="105"/>
      <c r="DR33" s="141">
        <f>SUM(AD33*'C.Davis-Inputs'!$D$32*365)</f>
        <v>9477.6602136621441</v>
      </c>
      <c r="DS33" s="142">
        <f>SUM(AE33*'C.Davis-Inputs'!$E$32*365)</f>
        <v>189553.20427324277</v>
      </c>
      <c r="DT33" s="142">
        <f>SUM(AF33*'C.Davis-Inputs'!$F$32*365)</f>
        <v>1400.1088952000896</v>
      </c>
      <c r="DU33" s="143">
        <f>SUM(AG33*'C.Davis-Inputs'!$G$32*365)</f>
        <v>0</v>
      </c>
      <c r="DV33" s="144">
        <f>SUM(AH33*'C.Davis-Inputs'!$H$32*365)</f>
        <v>0</v>
      </c>
      <c r="DW33" s="141">
        <f>SUM(AD33*'C.Davis-Inputs'!$D$33*365)</f>
        <v>8616.0547396928578</v>
      </c>
      <c r="DX33" s="142">
        <f>SUM(AE33*'C.Davis-Inputs'!$E$33*365)</f>
        <v>172321.09479385708</v>
      </c>
      <c r="DY33" s="142">
        <f>SUM(AF33*'C.Davis-Inputs'!$F$33*365)</f>
        <v>1272.8262683637176</v>
      </c>
      <c r="DZ33" s="143">
        <f>SUM(AG33*'C.Davis-Inputs'!$G$33*365)</f>
        <v>0</v>
      </c>
      <c r="EA33" s="144">
        <f>SUM(AH33*'C.Davis-Inputs'!$H$33*365)</f>
        <v>0</v>
      </c>
      <c r="EB33" s="145">
        <f>DR33*'C.Davis-Inputs'!$D$6*'C.Davis-Inputs'!$D$12</f>
        <v>14878.031003406833</v>
      </c>
      <c r="EC33" s="146">
        <f>DS33*'C.Davis-Inputs'!$D$6*'C.Davis-Inputs'!$E$12</f>
        <v>284898.46602268383</v>
      </c>
      <c r="ED33" s="146">
        <f>DT33*'C.Davis-Inputs'!$D$6*'C.Davis-Inputs'!$F$12</f>
        <v>2244.6545807847833</v>
      </c>
      <c r="EE33" s="147">
        <f>DU33*'C.Davis-Inputs'!$D$6*'C.Davis-Inputs'!$G$12</f>
        <v>0</v>
      </c>
      <c r="EF33" s="148">
        <f>DV33*'C.Davis-Inputs'!$D$6*'C.Davis-Inputs'!$H$12</f>
        <v>0</v>
      </c>
      <c r="EG33" s="145">
        <f>DR33*'C.Davis-Inputs'!$D$7*'C.Davis-Inputs'!$D$13</f>
        <v>568.65961281972864</v>
      </c>
      <c r="EH33" s="146">
        <f>DS33*'C.Davis-Inputs'!$D$7*'C.Davis-Inputs'!$E$13</f>
        <v>18955.320427324277</v>
      </c>
      <c r="EI33" s="146">
        <f>DT33*'C.Davis-Inputs'!$D$7*'C.Davis-Inputs'!$F$13</f>
        <v>56.004355808003588</v>
      </c>
      <c r="EJ33" s="147">
        <f>DU33*'C.Davis-Inputs'!$D$7*'C.Davis-Inputs'!$G$13</f>
        <v>0</v>
      </c>
      <c r="EK33" s="148">
        <f>DV33*'C.Davis-Inputs'!$D$7*'C.Davis-Inputs'!$H$13</f>
        <v>0</v>
      </c>
      <c r="EL33" s="149">
        <f>IF($D33&lt;'C.Davis-Inputs'!$D$8,EB33,DW33*'C.Davis-Inputs'!$D$6*'C.Davis-Inputs'!$D$12)</f>
        <v>14878.031003406833</v>
      </c>
      <c r="EM33" s="150">
        <f>IF($D33&lt;'C.Davis-Inputs'!$D$8,EC33,DX33*'C.Davis-Inputs'!$D$6*'C.Davis-Inputs'!$E$12)</f>
        <v>284898.46602268383</v>
      </c>
      <c r="EN33" s="150">
        <f>IF($D33&lt;'C.Davis-Inputs'!$D$8,ED33,DY33*'C.Davis-Inputs'!$D$6*'C.Davis-Inputs'!$F$12)</f>
        <v>2244.6545807847833</v>
      </c>
      <c r="EO33" s="151">
        <f>IF($D33&lt;'C.Davis-Inputs'!$D$8,EE33,DZ33*'C.Davis-Inputs'!$D$6*'C.Davis-Inputs'!$G$12)</f>
        <v>0</v>
      </c>
      <c r="EP33" s="152">
        <f>IF($D33&lt;'C.Davis-Inputs'!$D$8,EF33,EA33*'C.Davis-Inputs'!$D$6*'C.Davis-Inputs'!$H$12)</f>
        <v>0</v>
      </c>
      <c r="EQ33" s="149">
        <f>IF($D33&lt;'C.Davis-Inputs'!$D$8,EG33,'C.Davis-Inputs'!$D$13*DW33)</f>
        <v>568.65961281972864</v>
      </c>
      <c r="ER33" s="150">
        <f>IF($D33&lt;'C.Davis-Inputs'!$D$8,EH33,'C.Davis-Inputs'!$E$13*DX33)</f>
        <v>18955.320427324277</v>
      </c>
      <c r="ES33" s="150">
        <f>IF($D33&lt;'C.Davis-Inputs'!$D$8,EI33,'C.Davis-Inputs'!$F$13*DY33)</f>
        <v>56.004355808003588</v>
      </c>
      <c r="ET33" s="151">
        <f>IF($D33&lt;'C.Davis-Inputs'!$D$8,EJ33,'C.Davis-Inputs'!$G$13*EJ33)</f>
        <v>0</v>
      </c>
      <c r="EU33" s="152">
        <f>IF($D33&lt;'C.Davis-Inputs'!$D$8,EK33,'C.Davis-Inputs'!$H$13*EK33)</f>
        <v>0</v>
      </c>
      <c r="EV33" s="153">
        <f t="shared" si="9"/>
        <v>0</v>
      </c>
      <c r="EW33" s="154">
        <f t="shared" si="5"/>
        <v>0</v>
      </c>
      <c r="EX33" s="154">
        <f t="shared" si="5"/>
        <v>0</v>
      </c>
      <c r="EY33" s="155">
        <f t="shared" si="5"/>
        <v>0</v>
      </c>
      <c r="EZ33" s="156">
        <f t="shared" si="5"/>
        <v>0</v>
      </c>
      <c r="FA33" s="153">
        <f t="shared" si="5"/>
        <v>0</v>
      </c>
      <c r="FB33" s="154">
        <f t="shared" si="5"/>
        <v>0</v>
      </c>
      <c r="FC33" s="154">
        <f t="shared" si="5"/>
        <v>0</v>
      </c>
      <c r="FD33" s="155">
        <f t="shared" si="5"/>
        <v>0</v>
      </c>
      <c r="FE33" s="156">
        <f t="shared" si="5"/>
        <v>0</v>
      </c>
      <c r="FF33" s="340"/>
      <c r="FG33" s="340"/>
      <c r="FH33" s="105"/>
      <c r="FI33" s="142">
        <f>'C.Davis-Inputs'!$E$15</f>
        <v>29.15</v>
      </c>
      <c r="FJ33" s="142">
        <f>IF($D33&lt;'C.Davis-Inputs'!$D$8,FI33,0)</f>
        <v>29.15</v>
      </c>
      <c r="FK33" s="154">
        <f t="shared" si="10"/>
        <v>0</v>
      </c>
      <c r="FL33" s="338">
        <f>SUM(FK33*'C.Davis-Inputs'!$D$60,FK33*'C.Davis-Inputs'!$D$58*'C.Davis-Inputs'!$D$59)</f>
        <v>0</v>
      </c>
      <c r="FM33" s="338">
        <f>(FK33*'C.Davis-Inputs'!$D$61)</f>
        <v>0</v>
      </c>
      <c r="FN33" s="338">
        <f>(FK33*'C.Davis-Inputs'!$D$62)</f>
        <v>0</v>
      </c>
      <c r="FO33" s="105"/>
      <c r="FP33" s="142">
        <f>'C.Davis-Inputs'!$E$32*365</f>
        <v>403.02083333333337</v>
      </c>
      <c r="FQ33" s="142">
        <f>IF($D33&lt;'C.Davis-Inputs'!$D$8,FP33,'C.Davis-Inputs'!$E$33*365)</f>
        <v>403.02083333333337</v>
      </c>
      <c r="FR33" s="154">
        <f t="shared" si="11"/>
        <v>0</v>
      </c>
      <c r="FS33" s="338">
        <f>SUM(FR33*'C.Davis-Inputs'!$D$63,FR33*'C.Davis-Inputs'!$D$58*'C.Davis-Inputs'!$D$59)</f>
        <v>0</v>
      </c>
      <c r="FT33" s="338">
        <f>(FR33*'C.Davis-Inputs'!$D$64)</f>
        <v>0</v>
      </c>
      <c r="FU33" s="338">
        <f>(FR33*'C.Davis-Inputs'!$D$65)</f>
        <v>0</v>
      </c>
      <c r="FV33" s="105"/>
      <c r="FW33" s="142">
        <f>'C.Davis-Inputs'!$E$44*365</f>
        <v>113.15</v>
      </c>
      <c r="FX33" s="142">
        <f>IF($D33&lt;'C.Davis-Inputs'!$D$8,FW33,'C.Davis-Inputs'!$D$45*365)</f>
        <v>113.15</v>
      </c>
      <c r="FY33" s="154">
        <f t="shared" si="12"/>
        <v>0</v>
      </c>
      <c r="FZ33" s="338">
        <f>SUM(FY33*'C.Davis-Inputs'!$D$67)</f>
        <v>0</v>
      </c>
      <c r="GA33" s="338">
        <f>(FY33*'C.Davis-Inputs'!$D$68)</f>
        <v>0</v>
      </c>
      <c r="GB33" s="338">
        <f>(FY33*'C.Davis-Inputs'!$D$69)</f>
        <v>0</v>
      </c>
      <c r="GC33" s="105"/>
      <c r="GD33" s="141">
        <f>IF($D33&lt;'C.Davis-Inputs'!$D$47,0,IF($D33='C.Davis-Inputs'!$D$47,'C.Davis-Inputs'!$D$53,IF(AND($D33&gt;'C.Davis-Inputs'!$D$47,$D33&lt;='C.Davis-Inputs'!$E$47),GD32*(1+'C.Davis-Inputs'!$E$49),IF($D33&gt;'C.Davis-Inputs'!$E$47,GD32*(1+'C.Davis-Inputs'!$F$49)))))</f>
        <v>0</v>
      </c>
      <c r="GE33" s="144">
        <f>IF($D33&lt;'C.Davis-Inputs'!$D$47,0,IF($D33='C.Davis-Inputs'!$D$47,'C.Davis-Inputs'!$D$54,IF(AND($D33&gt;'C.Davis-Inputs'!$D$47,$D33&lt;='C.Davis-Inputs'!$E$47),GE32*(1+'C.Davis-Inputs'!$E$49),IF($D33&gt;'C.Davis-Inputs'!$E$47,GE32*(1+'C.Davis-Inputs'!$F$49)))))</f>
        <v>0</v>
      </c>
      <c r="GF33" s="799">
        <f t="shared" si="13"/>
        <v>0</v>
      </c>
    </row>
    <row r="34" spans="1:188" x14ac:dyDescent="0.25">
      <c r="A34" s="105"/>
      <c r="B34" s="105"/>
      <c r="C34" s="159"/>
      <c r="D34" s="140">
        <f t="shared" si="6"/>
        <v>2010</v>
      </c>
      <c r="E34" s="141">
        <f>E33*(1+'C.Davis-Inputs'!$D$14)</f>
        <v>507.72771008318563</v>
      </c>
      <c r="F34" s="142">
        <f>F33*(1+'C.Davis-Inputs'!$E$14)</f>
        <v>10154.55420166371</v>
      </c>
      <c r="G34" s="142">
        <f>G33*(1+'C.Davis-Inputs'!$F$14)</f>
        <v>63.465963760398203</v>
      </c>
      <c r="H34" s="143">
        <f>H33*(1+'C.Davis-Inputs'!$G$14)</f>
        <v>38.079578256238911</v>
      </c>
      <c r="I34" s="144">
        <f>I33*(1+'C.Davis-Inputs'!$H$14)</f>
        <v>761.59156512477853</v>
      </c>
      <c r="J34" s="141">
        <f t="shared" si="7"/>
        <v>45.695493907486707</v>
      </c>
      <c r="K34" s="142">
        <f t="shared" si="7"/>
        <v>913.90987814973391</v>
      </c>
      <c r="L34" s="142">
        <f t="shared" si="7"/>
        <v>5.7119367384358384</v>
      </c>
      <c r="M34" s="143">
        <f t="shared" si="7"/>
        <v>3.427162043061502</v>
      </c>
      <c r="N34" s="144">
        <f t="shared" si="7"/>
        <v>68.543240861230061</v>
      </c>
      <c r="O34" s="141">
        <f t="shared" si="8"/>
        <v>25.386385504159282</v>
      </c>
      <c r="P34" s="142">
        <f t="shared" si="8"/>
        <v>507.72771008318551</v>
      </c>
      <c r="Q34" s="142">
        <f t="shared" si="8"/>
        <v>3.1732981880199103</v>
      </c>
      <c r="R34" s="143">
        <f t="shared" si="8"/>
        <v>1.9039789128119455</v>
      </c>
      <c r="S34" s="144">
        <f t="shared" si="8"/>
        <v>38.079578256238925</v>
      </c>
      <c r="T34" s="141">
        <f t="shared" si="14"/>
        <v>39.602761386488474</v>
      </c>
      <c r="U34" s="142">
        <f t="shared" si="14"/>
        <v>792.05522772976929</v>
      </c>
      <c r="V34" s="142">
        <f t="shared" si="14"/>
        <v>4.9503451733110593</v>
      </c>
      <c r="W34" s="143">
        <f t="shared" si="14"/>
        <v>2.9702071039866347</v>
      </c>
      <c r="X34" s="143">
        <f t="shared" si="14"/>
        <v>59.404142079732715</v>
      </c>
      <c r="Y34" s="141">
        <f>T34*'C.Davis-Inputs'!$D$17</f>
        <v>15.84110455459539</v>
      </c>
      <c r="Z34" s="142">
        <f>U34*'C.Davis-Inputs'!$E$17</f>
        <v>316.82209109190774</v>
      </c>
      <c r="AA34" s="142">
        <f>V34*'C.Davis-Inputs'!$F$17</f>
        <v>1.9801380693244237</v>
      </c>
      <c r="AB34" s="143">
        <f>W34*'C.Davis-Inputs'!$G$17</f>
        <v>0</v>
      </c>
      <c r="AC34" s="144">
        <f>X34*'C.Davis-Inputs'!$H$17</f>
        <v>0</v>
      </c>
      <c r="AD34" s="141">
        <f>T34*(1-'C.Davis-Inputs'!$D$17)</f>
        <v>23.761656831893085</v>
      </c>
      <c r="AE34" s="142">
        <f>U34*(1-'C.Davis-Inputs'!$E$17)</f>
        <v>475.23313663786155</v>
      </c>
      <c r="AF34" s="142">
        <f>V34*(1-'C.Davis-Inputs'!$F$17)</f>
        <v>2.9702071039866356</v>
      </c>
      <c r="AG34" s="143">
        <f>W34*(1-'C.Davis-Inputs'!$G$17)</f>
        <v>2.9702071039866347</v>
      </c>
      <c r="AH34" s="144">
        <f>X34*(1-'C.Davis-Inputs'!$H$17)</f>
        <v>59.404142079732715</v>
      </c>
      <c r="AI34" s="187"/>
      <c r="AJ34" s="141">
        <f>SUM(AD34*'C.Davis-Inputs'!$D$15,Y34*'C.Davis-Inputs'!$D$15*'C.Davis-Inputs'!$D$19)</f>
        <v>413.98086569342615</v>
      </c>
      <c r="AK34" s="142">
        <f>SUM(AE34*'C.Davis-Inputs'!$E$15,Z34*'C.Davis-Inputs'!$E$15*'C.Davis-Inputs'!$E$19)</f>
        <v>15084.427793704212</v>
      </c>
      <c r="AL34" s="142">
        <f>SUM(AF34*'C.Davis-Inputs'!$F$15,AA34*'C.Davis-Inputs'!$F$15*'C.Davis-Inputs'!$F$19)</f>
        <v>11.940232558026276</v>
      </c>
      <c r="AM34" s="143">
        <f>SUM(AG34*'C.Davis-Inputs'!$G$15,AB34*'C.Davis-Inputs'!$G$15*'C.Davis-Inputs'!$G$19)</f>
        <v>11.880828415946539</v>
      </c>
      <c r="AN34" s="144">
        <f>SUM(AH34*'C.Davis-Inputs'!$H$15,AC34*'C.Davis-Inputs'!$H$15*'C.Davis-Inputs'!$H$19)</f>
        <v>564.33934975746081</v>
      </c>
      <c r="AO34" s="141">
        <f>IF($D34&lt;'C.Davis-Inputs'!$D$8,AJ34,AJ34*(1-'C.Davis-Inputs'!$D$16))</f>
        <v>413.98086569342615</v>
      </c>
      <c r="AP34" s="142">
        <f>IF($D34&lt;'C.Davis-Inputs'!$D$8,AK34,AK34*(1-'C.Davis-Inputs'!$E$16))</f>
        <v>15084.427793704212</v>
      </c>
      <c r="AQ34" s="142">
        <f>IF($D34&lt;'C.Davis-Inputs'!$D$8,AL34,AL34*(1-'C.Davis-Inputs'!$F$16))</f>
        <v>11.940232558026276</v>
      </c>
      <c r="AR34" s="143">
        <f>IF($D34&lt;'C.Davis-Inputs'!$D$8,AM34,AM34*(1-'C.Davis-Inputs'!$G$16))</f>
        <v>11.880828415946539</v>
      </c>
      <c r="AS34" s="144">
        <f>IF($D34&lt;'C.Davis-Inputs'!$D$8,AN34,AN34*(1-'C.Davis-Inputs'!$H$16))</f>
        <v>564.33934975746081</v>
      </c>
      <c r="AT34" s="145">
        <f>AJ34*'C.Davis-Inputs'!$D$6*'C.Davis-Inputs'!$D$12</f>
        <v>649.86716296554039</v>
      </c>
      <c r="AU34" s="146">
        <f>AK34*'C.Davis-Inputs'!$D$6*'C.Davis-Inputs'!$E$12</f>
        <v>22671.894973937429</v>
      </c>
      <c r="AV34" s="146">
        <f>AL34*'C.Davis-Inputs'!$D$6*'C.Davis-Inputs'!$F$12</f>
        <v>19.142580837027722</v>
      </c>
      <c r="AW34" s="147">
        <f>AM34*'C.Davis-Inputs'!$D$6*'C.Davis-Inputs'!$G$12</f>
        <v>19.04734411644549</v>
      </c>
      <c r="AX34" s="148">
        <f>AN34*'C.Davis-Inputs'!$D$6*'C.Davis-Inputs'!$H$12</f>
        <v>885.89991124926189</v>
      </c>
      <c r="AY34" s="145">
        <f>AJ34*'C.Davis-Inputs'!$D$7*'C.Davis-Inputs'!$D$13</f>
        <v>24.838851941605569</v>
      </c>
      <c r="AZ34" s="146">
        <f>AK34*'C.Davis-Inputs'!$D$7*'C.Davis-Inputs'!$E$13</f>
        <v>1508.4427793704212</v>
      </c>
      <c r="BA34" s="146">
        <f>AL34*'C.Davis-Inputs'!$D$7*'C.Davis-Inputs'!$F$13</f>
        <v>0.47760930232105103</v>
      </c>
      <c r="BB34" s="147">
        <f>AM34*'C.Davis-Inputs'!$D$7*'C.Davis-Inputs'!$G$13</f>
        <v>0.47523313663786154</v>
      </c>
      <c r="BC34" s="148">
        <f>AN34*'C.Davis-Inputs'!$D$7*'C.Davis-Inputs'!$H$13</f>
        <v>33.860360985447649</v>
      </c>
      <c r="BD34" s="149">
        <f>AO34*'C.Davis-Inputs'!$D$6*'C.Davis-Inputs'!$D$12</f>
        <v>649.86716296554039</v>
      </c>
      <c r="BE34" s="150">
        <f>AP34*'C.Davis-Inputs'!$D$6*'C.Davis-Inputs'!$E$12</f>
        <v>22671.894973937429</v>
      </c>
      <c r="BF34" s="150">
        <f>AQ34*'C.Davis-Inputs'!$D$6*'C.Davis-Inputs'!$F$12</f>
        <v>19.142580837027722</v>
      </c>
      <c r="BG34" s="151">
        <f>AR34*'C.Davis-Inputs'!$D$6*'C.Davis-Inputs'!$G$12</f>
        <v>19.04734411644549</v>
      </c>
      <c r="BH34" s="152">
        <f>AS34*'C.Davis-Inputs'!$D$6*'C.Davis-Inputs'!$H$12</f>
        <v>885.89991124926189</v>
      </c>
      <c r="BI34" s="149">
        <f>AO34*'C.Davis-Inputs'!$D$7*'C.Davis-Inputs'!$D$13</f>
        <v>24.838851941605569</v>
      </c>
      <c r="BJ34" s="150">
        <f>AP34*'C.Davis-Inputs'!$D$7*'C.Davis-Inputs'!$E$13</f>
        <v>1508.4427793704212</v>
      </c>
      <c r="BK34" s="150">
        <f>AQ34*'C.Davis-Inputs'!$D$7*'C.Davis-Inputs'!$F$13</f>
        <v>0.47760930232105103</v>
      </c>
      <c r="BL34" s="151">
        <f>AR34*'C.Davis-Inputs'!$D$7*'C.Davis-Inputs'!$G$13</f>
        <v>0.47523313663786154</v>
      </c>
      <c r="BM34" s="152">
        <f>AS34*'C.Davis-Inputs'!$D$7*'C.Davis-Inputs'!$H$13</f>
        <v>33.860360985447649</v>
      </c>
      <c r="BN34" s="153">
        <f t="shared" si="15"/>
        <v>0</v>
      </c>
      <c r="BO34" s="154">
        <f t="shared" si="15"/>
        <v>0</v>
      </c>
      <c r="BP34" s="154">
        <f t="shared" si="15"/>
        <v>0</v>
      </c>
      <c r="BQ34" s="155">
        <f t="shared" si="15"/>
        <v>0</v>
      </c>
      <c r="BR34" s="156">
        <f t="shared" si="15"/>
        <v>0</v>
      </c>
      <c r="BS34" s="153">
        <f t="shared" si="15"/>
        <v>0</v>
      </c>
      <c r="BT34" s="154">
        <f t="shared" si="15"/>
        <v>0</v>
      </c>
      <c r="BU34" s="154">
        <f t="shared" si="15"/>
        <v>0</v>
      </c>
      <c r="BV34" s="155">
        <f t="shared" si="15"/>
        <v>0</v>
      </c>
      <c r="BW34" s="155">
        <f t="shared" si="15"/>
        <v>0</v>
      </c>
      <c r="BX34" s="343"/>
      <c r="BY34" s="344"/>
      <c r="BZ34" s="105"/>
      <c r="CA34" s="141">
        <f>Y34*'C.Davis-Inputs'!$D$15*'C.Davis-Inputs'!$D$18</f>
        <v>1292.6341316549838</v>
      </c>
      <c r="CB34" s="142">
        <f>Z34*'C.Davis-Inputs'!$E$15*'C.Davis-Inputs'!$E$18</f>
        <v>47100.356172178457</v>
      </c>
      <c r="CC34" s="142">
        <f>AA34*'C.Davis-Inputs'!$F$15*'C.Davis-Inputs'!$F$18</f>
        <v>2.3761656831893085</v>
      </c>
      <c r="CD34" s="143">
        <f>AB34*'C.Davis-Inputs'!$G$15*'C.Davis-Inputs'!$G$18</f>
        <v>0</v>
      </c>
      <c r="CE34" s="144">
        <f>AC34*'C.Davis-Inputs'!$H$15*'C.Davis-Inputs'!$H$18</f>
        <v>0</v>
      </c>
      <c r="CF34" s="141">
        <f>IF($D34&lt;'C.Davis-Inputs'!$D$8,CA34,CA34*(1-'C.Davis-Inputs'!$D$16))</f>
        <v>1292.6341316549838</v>
      </c>
      <c r="CG34" s="142">
        <f>IF($D34&lt;'C.Davis-Inputs'!$D$8,CB34,CB34*(1-'C.Davis-Inputs'!$E$16))</f>
        <v>47100.356172178457</v>
      </c>
      <c r="CH34" s="142">
        <f>IF($D34&lt;'C.Davis-Inputs'!$D$8,CC34,CC34*(1-'C.Davis-Inputs'!$F$16))</f>
        <v>2.3761656831893085</v>
      </c>
      <c r="CI34" s="143">
        <f>IF($D34&lt;'C.Davis-Inputs'!$D$8,CD34,CD34*(1-'C.Davis-Inputs'!$G$16))</f>
        <v>0</v>
      </c>
      <c r="CJ34" s="144">
        <f>IF($D34&lt;'C.Davis-Inputs'!$D$8,CE34,CE34*(1-'C.Davis-Inputs'!$H$16))</f>
        <v>0</v>
      </c>
      <c r="CK34" s="145">
        <f>CA34*'C.Davis-Inputs'!$D$6*'C.Davis-Inputs'!$D$12</f>
        <v>2029.1770598719934</v>
      </c>
      <c r="CL34" s="146">
        <f>CB34*'C.Davis-Inputs'!$D$6*'C.Davis-Inputs'!$E$12</f>
        <v>70791.835326784218</v>
      </c>
      <c r="CM34" s="146">
        <f>CC34*'C.Davis-Inputs'!$D$6*'C.Davis-Inputs'!$F$12</f>
        <v>3.809468823289099</v>
      </c>
      <c r="CN34" s="147">
        <f>CD34*'C.Davis-Inputs'!$D$6*'C.Davis-Inputs'!$G$12</f>
        <v>0</v>
      </c>
      <c r="CO34" s="148">
        <f>CE34*'C.Davis-Inputs'!$D$6*'C.Davis-Inputs'!$H$12</f>
        <v>0</v>
      </c>
      <c r="CP34" s="145">
        <f>CA34*'C.Davis-Inputs'!$D$7*'C.Davis-Inputs'!$D$13</f>
        <v>77.558047899299027</v>
      </c>
      <c r="CQ34" s="146">
        <f>CB34*'C.Davis-Inputs'!$D$7*'C.Davis-Inputs'!$E$13</f>
        <v>4710.0356172178463</v>
      </c>
      <c r="CR34" s="146">
        <f>CC34*'C.Davis-Inputs'!$D$7*'C.Davis-Inputs'!$F$13</f>
        <v>9.5046627327572339E-2</v>
      </c>
      <c r="CS34" s="147">
        <f>CD34*'C.Davis-Inputs'!$D$7*'C.Davis-Inputs'!$G$13</f>
        <v>0</v>
      </c>
      <c r="CT34" s="148">
        <f>CE34*'C.Davis-Inputs'!$D$7*'C.Davis-Inputs'!$H$13</f>
        <v>0</v>
      </c>
      <c r="CU34" s="149">
        <f>CF34*'C.Davis-Inputs'!$D$6*'C.Davis-Inputs'!$D$12</f>
        <v>2029.1770598719934</v>
      </c>
      <c r="CV34" s="150">
        <f>CG34*'C.Davis-Inputs'!$D$6*'C.Davis-Inputs'!$E$12</f>
        <v>70791.835326784218</v>
      </c>
      <c r="CW34" s="150">
        <f>CH34*'C.Davis-Inputs'!$D$6*'C.Davis-Inputs'!$F$12</f>
        <v>3.809468823289099</v>
      </c>
      <c r="CX34" s="151">
        <f>CI34*'C.Davis-Inputs'!$D$6*'C.Davis-Inputs'!$G$12</f>
        <v>0</v>
      </c>
      <c r="CY34" s="152">
        <f>CJ34*'C.Davis-Inputs'!$D$6*'C.Davis-Inputs'!$H$12</f>
        <v>0</v>
      </c>
      <c r="CZ34" s="149">
        <f>CF34*'C.Davis-Inputs'!$D$7*'C.Davis-Inputs'!$D$13</f>
        <v>77.558047899299027</v>
      </c>
      <c r="DA34" s="150">
        <f>CG34*'C.Davis-Inputs'!$D$7*'C.Davis-Inputs'!$E$13</f>
        <v>4710.0356172178463</v>
      </c>
      <c r="DB34" s="150">
        <f>CH34*'C.Davis-Inputs'!$D$7*'C.Davis-Inputs'!$F$13</f>
        <v>9.5046627327572339E-2</v>
      </c>
      <c r="DC34" s="151">
        <f>CI34*'C.Davis-Inputs'!$D$7*'C.Davis-Inputs'!$G$13</f>
        <v>0</v>
      </c>
      <c r="DD34" s="152">
        <f>CJ34*'C.Davis-Inputs'!$D$7*'C.Davis-Inputs'!$H$13</f>
        <v>0</v>
      </c>
      <c r="DE34" s="153">
        <f t="shared" si="3"/>
        <v>0</v>
      </c>
      <c r="DF34" s="154">
        <f t="shared" si="3"/>
        <v>0</v>
      </c>
      <c r="DG34" s="154">
        <f t="shared" si="4"/>
        <v>0</v>
      </c>
      <c r="DH34" s="155">
        <f t="shared" si="4"/>
        <v>0</v>
      </c>
      <c r="DI34" s="156">
        <f t="shared" si="4"/>
        <v>0</v>
      </c>
      <c r="DJ34" s="153">
        <f t="shared" si="4"/>
        <v>0</v>
      </c>
      <c r="DK34" s="154">
        <f t="shared" si="4"/>
        <v>0</v>
      </c>
      <c r="DL34" s="154">
        <f t="shared" si="4"/>
        <v>0</v>
      </c>
      <c r="DM34" s="155">
        <f t="shared" si="4"/>
        <v>0</v>
      </c>
      <c r="DN34" s="155">
        <f t="shared" si="4"/>
        <v>0</v>
      </c>
      <c r="DO34" s="343"/>
      <c r="DP34" s="344"/>
      <c r="DQ34" s="105"/>
      <c r="DR34" s="141">
        <f>SUM(AD34*'C.Davis-Inputs'!$D$32*365)</f>
        <v>9576.442737770245</v>
      </c>
      <c r="DS34" s="142">
        <f>SUM(AE34*'C.Davis-Inputs'!$E$32*365)</f>
        <v>191528.85475540484</v>
      </c>
      <c r="DT34" s="142">
        <f>SUM(AF34*'C.Davis-Inputs'!$F$32*365)</f>
        <v>1414.7017680796953</v>
      </c>
      <c r="DU34" s="143">
        <f>SUM(AG34*'C.Davis-Inputs'!$G$32*365)</f>
        <v>0</v>
      </c>
      <c r="DV34" s="144">
        <f>SUM(AH34*'C.Davis-Inputs'!$H$32*365)</f>
        <v>0</v>
      </c>
      <c r="DW34" s="141">
        <f>SUM(AD34*'C.Davis-Inputs'!$D$33*365)</f>
        <v>8705.8570343365864</v>
      </c>
      <c r="DX34" s="142">
        <f>SUM(AE34*'C.Davis-Inputs'!$E$33*365)</f>
        <v>174117.14068673167</v>
      </c>
      <c r="DY34" s="142">
        <f>SUM(AF34*'C.Davis-Inputs'!$F$33*365)</f>
        <v>1286.0925164360867</v>
      </c>
      <c r="DZ34" s="143">
        <f>SUM(AG34*'C.Davis-Inputs'!$G$33*365)</f>
        <v>0</v>
      </c>
      <c r="EA34" s="144">
        <f>SUM(AH34*'C.Davis-Inputs'!$H$33*365)</f>
        <v>0</v>
      </c>
      <c r="EB34" s="145">
        <f>DR34*'C.Davis-Inputs'!$D$6*'C.Davis-Inputs'!$D$12</f>
        <v>15033.099809751729</v>
      </c>
      <c r="EC34" s="146">
        <f>DS34*'C.Davis-Inputs'!$D$6*'C.Davis-Inputs'!$E$12</f>
        <v>287867.86869737349</v>
      </c>
      <c r="ED34" s="146">
        <f>DT34*'C.Davis-Inputs'!$D$6*'C.Davis-Inputs'!$F$12</f>
        <v>2268.0498745853674</v>
      </c>
      <c r="EE34" s="147">
        <f>DU34*'C.Davis-Inputs'!$D$6*'C.Davis-Inputs'!$G$12</f>
        <v>0</v>
      </c>
      <c r="EF34" s="148">
        <f>DV34*'C.Davis-Inputs'!$D$6*'C.Davis-Inputs'!$H$12</f>
        <v>0</v>
      </c>
      <c r="EG34" s="145">
        <f>DR34*'C.Davis-Inputs'!$D$7*'C.Davis-Inputs'!$D$13</f>
        <v>574.58656426621462</v>
      </c>
      <c r="EH34" s="146">
        <f>DS34*'C.Davis-Inputs'!$D$7*'C.Davis-Inputs'!$E$13</f>
        <v>19152.885475540486</v>
      </c>
      <c r="EI34" s="146">
        <f>DT34*'C.Davis-Inputs'!$D$7*'C.Davis-Inputs'!$F$13</f>
        <v>56.588070723187812</v>
      </c>
      <c r="EJ34" s="147">
        <f>DU34*'C.Davis-Inputs'!$D$7*'C.Davis-Inputs'!$G$13</f>
        <v>0</v>
      </c>
      <c r="EK34" s="148">
        <f>DV34*'C.Davis-Inputs'!$D$7*'C.Davis-Inputs'!$H$13</f>
        <v>0</v>
      </c>
      <c r="EL34" s="149">
        <f>IF($D34&lt;'C.Davis-Inputs'!$D$8,EB34,DW34*'C.Davis-Inputs'!$D$6*'C.Davis-Inputs'!$D$12)</f>
        <v>15033.099809751729</v>
      </c>
      <c r="EM34" s="150">
        <f>IF($D34&lt;'C.Davis-Inputs'!$D$8,EC34,DX34*'C.Davis-Inputs'!$D$6*'C.Davis-Inputs'!$E$12)</f>
        <v>287867.86869737349</v>
      </c>
      <c r="EN34" s="150">
        <f>IF($D34&lt;'C.Davis-Inputs'!$D$8,ED34,DY34*'C.Davis-Inputs'!$D$6*'C.Davis-Inputs'!$F$12)</f>
        <v>2268.0498745853674</v>
      </c>
      <c r="EO34" s="151">
        <f>IF($D34&lt;'C.Davis-Inputs'!$D$8,EE34,DZ34*'C.Davis-Inputs'!$D$6*'C.Davis-Inputs'!$G$12)</f>
        <v>0</v>
      </c>
      <c r="EP34" s="152">
        <f>IF($D34&lt;'C.Davis-Inputs'!$D$8,EF34,EA34*'C.Davis-Inputs'!$D$6*'C.Davis-Inputs'!$H$12)</f>
        <v>0</v>
      </c>
      <c r="EQ34" s="149">
        <f>IF($D34&lt;'C.Davis-Inputs'!$D$8,EG34,'C.Davis-Inputs'!$D$13*DW34)</f>
        <v>574.58656426621462</v>
      </c>
      <c r="ER34" s="150">
        <f>IF($D34&lt;'C.Davis-Inputs'!$D$8,EH34,'C.Davis-Inputs'!$E$13*DX34)</f>
        <v>19152.885475540486</v>
      </c>
      <c r="ES34" s="150">
        <f>IF($D34&lt;'C.Davis-Inputs'!$D$8,EI34,'C.Davis-Inputs'!$F$13*DY34)</f>
        <v>56.588070723187812</v>
      </c>
      <c r="ET34" s="151">
        <f>IF($D34&lt;'C.Davis-Inputs'!$D$8,EJ34,'C.Davis-Inputs'!$G$13*EJ34)</f>
        <v>0</v>
      </c>
      <c r="EU34" s="152">
        <f>IF($D34&lt;'C.Davis-Inputs'!$D$8,EK34,'C.Davis-Inputs'!$H$13*EK34)</f>
        <v>0</v>
      </c>
      <c r="EV34" s="153">
        <f t="shared" si="9"/>
        <v>0</v>
      </c>
      <c r="EW34" s="154">
        <f t="shared" si="5"/>
        <v>0</v>
      </c>
      <c r="EX34" s="154">
        <f t="shared" si="5"/>
        <v>0</v>
      </c>
      <c r="EY34" s="155">
        <f t="shared" si="5"/>
        <v>0</v>
      </c>
      <c r="EZ34" s="156">
        <f t="shared" si="5"/>
        <v>0</v>
      </c>
      <c r="FA34" s="153">
        <f t="shared" si="5"/>
        <v>0</v>
      </c>
      <c r="FB34" s="154">
        <f t="shared" si="5"/>
        <v>0</v>
      </c>
      <c r="FC34" s="154">
        <f t="shared" si="5"/>
        <v>0</v>
      </c>
      <c r="FD34" s="155">
        <f t="shared" si="5"/>
        <v>0</v>
      </c>
      <c r="FE34" s="156">
        <f t="shared" si="5"/>
        <v>0</v>
      </c>
      <c r="FF34" s="178"/>
      <c r="FG34" s="178"/>
      <c r="FH34" s="105"/>
      <c r="FI34" s="142">
        <f>'C.Davis-Inputs'!$E$15</f>
        <v>29.15</v>
      </c>
      <c r="FJ34" s="142">
        <f>IF($D34&lt;'C.Davis-Inputs'!$D$8,FI34,0)</f>
        <v>29.15</v>
      </c>
      <c r="FK34" s="154">
        <f t="shared" si="10"/>
        <v>0</v>
      </c>
      <c r="FL34" s="338">
        <f>SUM(FK34*'C.Davis-Inputs'!$D$60,FK34*'C.Davis-Inputs'!$D$58*'C.Davis-Inputs'!$D$59)</f>
        <v>0</v>
      </c>
      <c r="FM34" s="338">
        <f>(FK34*'C.Davis-Inputs'!$D$61)</f>
        <v>0</v>
      </c>
      <c r="FN34" s="338">
        <f>(FK34*'C.Davis-Inputs'!$D$62)</f>
        <v>0</v>
      </c>
      <c r="FO34" s="105"/>
      <c r="FP34" s="142">
        <f>'C.Davis-Inputs'!$E$32*365</f>
        <v>403.02083333333337</v>
      </c>
      <c r="FQ34" s="142">
        <f>IF($D34&lt;'C.Davis-Inputs'!$D$8,FP34,'C.Davis-Inputs'!$E$33*365)</f>
        <v>403.02083333333337</v>
      </c>
      <c r="FR34" s="154">
        <f t="shared" si="11"/>
        <v>0</v>
      </c>
      <c r="FS34" s="338">
        <f>SUM(FR34*'C.Davis-Inputs'!$D$63,FR34*'C.Davis-Inputs'!$D$58*'C.Davis-Inputs'!$D$59)</f>
        <v>0</v>
      </c>
      <c r="FT34" s="338">
        <f>(FR34*'C.Davis-Inputs'!$D$64)</f>
        <v>0</v>
      </c>
      <c r="FU34" s="338">
        <f>(FR34*'C.Davis-Inputs'!$D$65)</f>
        <v>0</v>
      </c>
      <c r="FV34" s="105"/>
      <c r="FW34" s="142">
        <f>'C.Davis-Inputs'!$E$44*365</f>
        <v>113.15</v>
      </c>
      <c r="FX34" s="142">
        <f>IF($D34&lt;'C.Davis-Inputs'!$D$8,FW34,'C.Davis-Inputs'!$D$45*365)</f>
        <v>113.15</v>
      </c>
      <c r="FY34" s="154">
        <f t="shared" si="12"/>
        <v>0</v>
      </c>
      <c r="FZ34" s="338">
        <f>SUM(FY34*'C.Davis-Inputs'!$D$67)</f>
        <v>0</v>
      </c>
      <c r="GA34" s="338">
        <f>(FY34*'C.Davis-Inputs'!$D$68)</f>
        <v>0</v>
      </c>
      <c r="GB34" s="338">
        <f>(FY34*'C.Davis-Inputs'!$D$69)</f>
        <v>0</v>
      </c>
      <c r="GC34" s="105"/>
      <c r="GD34" s="141">
        <f>IF($D34&lt;'C.Davis-Inputs'!$D$47,0,IF($D34='C.Davis-Inputs'!$D$47,'C.Davis-Inputs'!$D$53,IF(AND($D34&gt;'C.Davis-Inputs'!$D$47,$D34&lt;='C.Davis-Inputs'!$E$47),GD33*(1+'C.Davis-Inputs'!$E$49),IF($D34&gt;'C.Davis-Inputs'!$E$47,GD33*(1+'C.Davis-Inputs'!$F$49)))))</f>
        <v>0</v>
      </c>
      <c r="GE34" s="144">
        <f>IF($D34&lt;'C.Davis-Inputs'!$D$47,0,IF($D34='C.Davis-Inputs'!$D$47,'C.Davis-Inputs'!$D$54,IF(AND($D34&gt;'C.Davis-Inputs'!$D$47,$D34&lt;='C.Davis-Inputs'!$E$47),GE33*(1+'C.Davis-Inputs'!$E$49),IF($D34&gt;'C.Davis-Inputs'!$E$47,GE33*(1+'C.Davis-Inputs'!$F$49)))))</f>
        <v>0</v>
      </c>
      <c r="GF34" s="799">
        <f t="shared" si="13"/>
        <v>0</v>
      </c>
    </row>
    <row r="35" spans="1:188" x14ac:dyDescent="0.25">
      <c r="A35" s="105"/>
      <c r="B35" s="105"/>
      <c r="C35" s="159"/>
      <c r="D35" s="140">
        <f t="shared" si="6"/>
        <v>2011</v>
      </c>
      <c r="E35" s="141">
        <f>E34*(1+'C.Davis-Inputs'!$D$14)</f>
        <v>513.01958841929081</v>
      </c>
      <c r="F35" s="142">
        <f>F34*(1+'C.Davis-Inputs'!$E$14)</f>
        <v>10260.391768385813</v>
      </c>
      <c r="G35" s="142">
        <f>G34*(1+'C.Davis-Inputs'!$F$14)</f>
        <v>64.127448552411352</v>
      </c>
      <c r="H35" s="143">
        <f>H34*(1+'C.Davis-Inputs'!$G$14)</f>
        <v>38.476469131446798</v>
      </c>
      <c r="I35" s="144">
        <f>I34*(1+'C.Davis-Inputs'!$H$14)</f>
        <v>769.52938262893633</v>
      </c>
      <c r="J35" s="141">
        <f t="shared" si="7"/>
        <v>46.171762957736171</v>
      </c>
      <c r="K35" s="142">
        <f t="shared" si="7"/>
        <v>923.4352591547231</v>
      </c>
      <c r="L35" s="142">
        <f t="shared" si="7"/>
        <v>5.7714703697170213</v>
      </c>
      <c r="M35" s="143">
        <f t="shared" si="7"/>
        <v>3.4628822218302115</v>
      </c>
      <c r="N35" s="144">
        <f t="shared" si="7"/>
        <v>69.257644436604267</v>
      </c>
      <c r="O35" s="141">
        <f t="shared" si="8"/>
        <v>25.650979420964543</v>
      </c>
      <c r="P35" s="142">
        <f t="shared" si="8"/>
        <v>513.0195884192907</v>
      </c>
      <c r="Q35" s="142">
        <f t="shared" si="8"/>
        <v>3.2063724276205678</v>
      </c>
      <c r="R35" s="143">
        <f t="shared" si="8"/>
        <v>1.92382345657234</v>
      </c>
      <c r="S35" s="144">
        <f t="shared" si="8"/>
        <v>38.476469131446819</v>
      </c>
      <c r="T35" s="141">
        <f t="shared" si="14"/>
        <v>40.015527896704683</v>
      </c>
      <c r="U35" s="142">
        <f t="shared" si="14"/>
        <v>800.31055793409337</v>
      </c>
      <c r="V35" s="142">
        <f t="shared" si="14"/>
        <v>5.0019409870880853</v>
      </c>
      <c r="W35" s="143">
        <f t="shared" si="14"/>
        <v>3.0011645922528496</v>
      </c>
      <c r="X35" s="143">
        <f t="shared" si="14"/>
        <v>60.023291845057031</v>
      </c>
      <c r="Y35" s="141">
        <f>T35*'C.Davis-Inputs'!$D$17</f>
        <v>16.006211158681875</v>
      </c>
      <c r="Z35" s="142">
        <f>U35*'C.Davis-Inputs'!$E$17</f>
        <v>320.12422317363735</v>
      </c>
      <c r="AA35" s="142">
        <f>V35*'C.Davis-Inputs'!$F$17</f>
        <v>2.0007763948352344</v>
      </c>
      <c r="AB35" s="143">
        <f>W35*'C.Davis-Inputs'!$G$17</f>
        <v>0</v>
      </c>
      <c r="AC35" s="144">
        <f>X35*'C.Davis-Inputs'!$H$17</f>
        <v>0</v>
      </c>
      <c r="AD35" s="141">
        <f>T35*(1-'C.Davis-Inputs'!$D$17)</f>
        <v>24.009316738022807</v>
      </c>
      <c r="AE35" s="142">
        <f>U35*(1-'C.Davis-Inputs'!$E$17)</f>
        <v>480.18633476045602</v>
      </c>
      <c r="AF35" s="142">
        <f>V35*(1-'C.Davis-Inputs'!$F$17)</f>
        <v>3.0011645922528509</v>
      </c>
      <c r="AG35" s="143">
        <f>W35*(1-'C.Davis-Inputs'!$G$17)</f>
        <v>3.0011645922528496</v>
      </c>
      <c r="AH35" s="144">
        <f>X35*(1-'C.Davis-Inputs'!$H$17)</f>
        <v>60.023291845057031</v>
      </c>
      <c r="AI35" s="187"/>
      <c r="AJ35" s="141">
        <f>SUM(AD35*'C.Davis-Inputs'!$D$15,Y35*'C.Davis-Inputs'!$D$15*'C.Davis-Inputs'!$D$19)</f>
        <v>418.29565161355293</v>
      </c>
      <c r="AK35" s="142">
        <f>SUM(AE35*'C.Davis-Inputs'!$E$15,Z35*'C.Davis-Inputs'!$E$15*'C.Davis-Inputs'!$E$19)</f>
        <v>15241.64780566883</v>
      </c>
      <c r="AL35" s="142">
        <f>SUM(AF35*'C.Davis-Inputs'!$F$15,AA35*'C.Davis-Inputs'!$F$15*'C.Davis-Inputs'!$F$19)</f>
        <v>12.064681660856461</v>
      </c>
      <c r="AM35" s="143">
        <f>SUM(AG35*'C.Davis-Inputs'!$G$15,AB35*'C.Davis-Inputs'!$G$15*'C.Davis-Inputs'!$G$19)</f>
        <v>12.004658369011398</v>
      </c>
      <c r="AN35" s="144">
        <f>SUM(AH35*'C.Davis-Inputs'!$H$15,AC35*'C.Davis-Inputs'!$H$15*'C.Davis-Inputs'!$H$19)</f>
        <v>570.22127252804182</v>
      </c>
      <c r="AO35" s="141">
        <f>IF($D35&lt;'C.Davis-Inputs'!$D$8,AJ35,AJ35*(1-'C.Davis-Inputs'!$D$16))</f>
        <v>418.29565161355293</v>
      </c>
      <c r="AP35" s="142">
        <f>IF($D35&lt;'C.Davis-Inputs'!$D$8,AK35,AK35*(1-'C.Davis-Inputs'!$E$16))</f>
        <v>15241.64780566883</v>
      </c>
      <c r="AQ35" s="142">
        <f>IF($D35&lt;'C.Davis-Inputs'!$D$8,AL35,AL35*(1-'C.Davis-Inputs'!$F$16))</f>
        <v>12.064681660856461</v>
      </c>
      <c r="AR35" s="143">
        <f>IF($D35&lt;'C.Davis-Inputs'!$D$8,AM35,AM35*(1-'C.Davis-Inputs'!$G$16))</f>
        <v>12.004658369011398</v>
      </c>
      <c r="AS35" s="144">
        <f>IF($D35&lt;'C.Davis-Inputs'!$D$8,AN35,AN35*(1-'C.Davis-Inputs'!$H$16))</f>
        <v>570.22127252804182</v>
      </c>
      <c r="AT35" s="145">
        <f>AJ35*'C.Davis-Inputs'!$D$6*'C.Davis-Inputs'!$D$12</f>
        <v>656.64051390295538</v>
      </c>
      <c r="AU35" s="146">
        <f>AK35*'C.Davis-Inputs'!$D$6*'C.Davis-Inputs'!$E$12</f>
        <v>22908.196651920251</v>
      </c>
      <c r="AV35" s="146">
        <f>AL35*'C.Davis-Inputs'!$D$6*'C.Davis-Inputs'!$F$12</f>
        <v>19.342097638685079</v>
      </c>
      <c r="AW35" s="147">
        <f>AM35*'C.Davis-Inputs'!$D$6*'C.Davis-Inputs'!$G$12</f>
        <v>19.24586829719907</v>
      </c>
      <c r="AX35" s="148">
        <f>AN35*'C.Davis-Inputs'!$D$6*'C.Davis-Inputs'!$H$12</f>
        <v>895.13335361451993</v>
      </c>
      <c r="AY35" s="145">
        <f>AJ35*'C.Davis-Inputs'!$D$7*'C.Davis-Inputs'!$D$13</f>
        <v>25.097739096813175</v>
      </c>
      <c r="AZ35" s="146">
        <f>AK35*'C.Davis-Inputs'!$D$7*'C.Davis-Inputs'!$E$13</f>
        <v>1524.1647805668831</v>
      </c>
      <c r="BA35" s="146">
        <f>AL35*'C.Davis-Inputs'!$D$7*'C.Davis-Inputs'!$F$13</f>
        <v>0.48258726643425848</v>
      </c>
      <c r="BB35" s="147">
        <f>AM35*'C.Davis-Inputs'!$D$7*'C.Davis-Inputs'!$G$13</f>
        <v>0.48018633476045597</v>
      </c>
      <c r="BC35" s="148">
        <f>AN35*'C.Davis-Inputs'!$D$7*'C.Davis-Inputs'!$H$13</f>
        <v>34.213276351682509</v>
      </c>
      <c r="BD35" s="149">
        <f>AO35*'C.Davis-Inputs'!$D$6*'C.Davis-Inputs'!$D$12</f>
        <v>656.64051390295538</v>
      </c>
      <c r="BE35" s="150">
        <f>AP35*'C.Davis-Inputs'!$D$6*'C.Davis-Inputs'!$E$12</f>
        <v>22908.196651920251</v>
      </c>
      <c r="BF35" s="150">
        <f>AQ35*'C.Davis-Inputs'!$D$6*'C.Davis-Inputs'!$F$12</f>
        <v>19.342097638685079</v>
      </c>
      <c r="BG35" s="151">
        <f>AR35*'C.Davis-Inputs'!$D$6*'C.Davis-Inputs'!$G$12</f>
        <v>19.24586829719907</v>
      </c>
      <c r="BH35" s="152">
        <f>AS35*'C.Davis-Inputs'!$D$6*'C.Davis-Inputs'!$H$12</f>
        <v>895.13335361451993</v>
      </c>
      <c r="BI35" s="149">
        <f>AO35*'C.Davis-Inputs'!$D$7*'C.Davis-Inputs'!$D$13</f>
        <v>25.097739096813175</v>
      </c>
      <c r="BJ35" s="150">
        <f>AP35*'C.Davis-Inputs'!$D$7*'C.Davis-Inputs'!$E$13</f>
        <v>1524.1647805668831</v>
      </c>
      <c r="BK35" s="150">
        <f>AQ35*'C.Davis-Inputs'!$D$7*'C.Davis-Inputs'!$F$13</f>
        <v>0.48258726643425848</v>
      </c>
      <c r="BL35" s="151">
        <f>AR35*'C.Davis-Inputs'!$D$7*'C.Davis-Inputs'!$G$13</f>
        <v>0.48018633476045597</v>
      </c>
      <c r="BM35" s="152">
        <f>AS35*'C.Davis-Inputs'!$D$7*'C.Davis-Inputs'!$H$13</f>
        <v>34.213276351682509</v>
      </c>
      <c r="BN35" s="153">
        <f t="shared" si="15"/>
        <v>0</v>
      </c>
      <c r="BO35" s="154">
        <f t="shared" si="15"/>
        <v>0</v>
      </c>
      <c r="BP35" s="154">
        <f t="shared" si="15"/>
        <v>0</v>
      </c>
      <c r="BQ35" s="155">
        <f t="shared" si="15"/>
        <v>0</v>
      </c>
      <c r="BR35" s="156">
        <f t="shared" si="15"/>
        <v>0</v>
      </c>
      <c r="BS35" s="153">
        <f t="shared" si="15"/>
        <v>0</v>
      </c>
      <c r="BT35" s="154">
        <f t="shared" si="15"/>
        <v>0</v>
      </c>
      <c r="BU35" s="154">
        <f t="shared" si="15"/>
        <v>0</v>
      </c>
      <c r="BV35" s="155">
        <f t="shared" si="15"/>
        <v>0</v>
      </c>
      <c r="BW35" s="155">
        <f t="shared" si="15"/>
        <v>0</v>
      </c>
      <c r="BX35" s="343"/>
      <c r="BY35" s="344"/>
      <c r="BZ35" s="105"/>
      <c r="CA35" s="141">
        <f>Y35*'C.Davis-Inputs'!$D$15*'C.Davis-Inputs'!$D$18</f>
        <v>1306.1068305484409</v>
      </c>
      <c r="CB35" s="142">
        <f>Z35*'C.Davis-Inputs'!$E$15*'C.Davis-Inputs'!$E$18</f>
        <v>47591.267638108795</v>
      </c>
      <c r="CC35" s="142">
        <f>AA35*'C.Davis-Inputs'!$F$15*'C.Davis-Inputs'!$F$18</f>
        <v>2.400931673802281</v>
      </c>
      <c r="CD35" s="143">
        <f>AB35*'C.Davis-Inputs'!$G$15*'C.Davis-Inputs'!$G$18</f>
        <v>0</v>
      </c>
      <c r="CE35" s="144">
        <f>AC35*'C.Davis-Inputs'!$H$15*'C.Davis-Inputs'!$H$18</f>
        <v>0</v>
      </c>
      <c r="CF35" s="141">
        <f>IF($D35&lt;'C.Davis-Inputs'!$D$8,CA35,CA35*(1-'C.Davis-Inputs'!$D$16))</f>
        <v>1306.1068305484409</v>
      </c>
      <c r="CG35" s="142">
        <f>IF($D35&lt;'C.Davis-Inputs'!$D$8,CB35,CB35*(1-'C.Davis-Inputs'!$E$16))</f>
        <v>47591.267638108795</v>
      </c>
      <c r="CH35" s="142">
        <f>IF($D35&lt;'C.Davis-Inputs'!$D$8,CC35,CC35*(1-'C.Davis-Inputs'!$F$16))</f>
        <v>2.400931673802281</v>
      </c>
      <c r="CI35" s="143">
        <f>IF($D35&lt;'C.Davis-Inputs'!$D$8,CD35,CD35*(1-'C.Davis-Inputs'!$G$16))</f>
        <v>0</v>
      </c>
      <c r="CJ35" s="144">
        <f>IF($D35&lt;'C.Davis-Inputs'!$D$8,CE35,CE35*(1-'C.Davis-Inputs'!$H$16))</f>
        <v>0</v>
      </c>
      <c r="CK35" s="145">
        <f>CA35*'C.Davis-Inputs'!$D$6*'C.Davis-Inputs'!$D$12</f>
        <v>2050.3265025949427</v>
      </c>
      <c r="CL35" s="146">
        <f>CB35*'C.Davis-Inputs'!$D$6*'C.Davis-Inputs'!$E$12</f>
        <v>71529.675260077522</v>
      </c>
      <c r="CM35" s="146">
        <f>CC35*'C.Davis-Inputs'!$D$6*'C.Davis-Inputs'!$F$12</f>
        <v>3.8491736594398165</v>
      </c>
      <c r="CN35" s="147">
        <f>CD35*'C.Davis-Inputs'!$D$6*'C.Davis-Inputs'!$G$12</f>
        <v>0</v>
      </c>
      <c r="CO35" s="148">
        <f>CE35*'C.Davis-Inputs'!$D$6*'C.Davis-Inputs'!$H$12</f>
        <v>0</v>
      </c>
      <c r="CP35" s="145">
        <f>CA35*'C.Davis-Inputs'!$D$7*'C.Davis-Inputs'!$D$13</f>
        <v>78.366409832906456</v>
      </c>
      <c r="CQ35" s="146">
        <f>CB35*'C.Davis-Inputs'!$D$7*'C.Davis-Inputs'!$E$13</f>
        <v>4759.1267638108793</v>
      </c>
      <c r="CR35" s="146">
        <f>CC35*'C.Davis-Inputs'!$D$7*'C.Davis-Inputs'!$F$13</f>
        <v>9.6037266952091249E-2</v>
      </c>
      <c r="CS35" s="147">
        <f>CD35*'C.Davis-Inputs'!$D$7*'C.Davis-Inputs'!$G$13</f>
        <v>0</v>
      </c>
      <c r="CT35" s="148">
        <f>CE35*'C.Davis-Inputs'!$D$7*'C.Davis-Inputs'!$H$13</f>
        <v>0</v>
      </c>
      <c r="CU35" s="149">
        <f>CF35*'C.Davis-Inputs'!$D$6*'C.Davis-Inputs'!$D$12</f>
        <v>2050.3265025949427</v>
      </c>
      <c r="CV35" s="150">
        <f>CG35*'C.Davis-Inputs'!$D$6*'C.Davis-Inputs'!$E$12</f>
        <v>71529.675260077522</v>
      </c>
      <c r="CW35" s="150">
        <f>CH35*'C.Davis-Inputs'!$D$6*'C.Davis-Inputs'!$F$12</f>
        <v>3.8491736594398165</v>
      </c>
      <c r="CX35" s="151">
        <f>CI35*'C.Davis-Inputs'!$D$6*'C.Davis-Inputs'!$G$12</f>
        <v>0</v>
      </c>
      <c r="CY35" s="152">
        <f>CJ35*'C.Davis-Inputs'!$D$6*'C.Davis-Inputs'!$H$12</f>
        <v>0</v>
      </c>
      <c r="CZ35" s="149">
        <f>CF35*'C.Davis-Inputs'!$D$7*'C.Davis-Inputs'!$D$13</f>
        <v>78.366409832906456</v>
      </c>
      <c r="DA35" s="150">
        <f>CG35*'C.Davis-Inputs'!$D$7*'C.Davis-Inputs'!$E$13</f>
        <v>4759.1267638108793</v>
      </c>
      <c r="DB35" s="150">
        <f>CH35*'C.Davis-Inputs'!$D$7*'C.Davis-Inputs'!$F$13</f>
        <v>9.6037266952091249E-2</v>
      </c>
      <c r="DC35" s="151">
        <f>CI35*'C.Davis-Inputs'!$D$7*'C.Davis-Inputs'!$G$13</f>
        <v>0</v>
      </c>
      <c r="DD35" s="152">
        <f>CJ35*'C.Davis-Inputs'!$D$7*'C.Davis-Inputs'!$H$13</f>
        <v>0</v>
      </c>
      <c r="DE35" s="153">
        <f t="shared" si="3"/>
        <v>0</v>
      </c>
      <c r="DF35" s="154">
        <f t="shared" si="3"/>
        <v>0</v>
      </c>
      <c r="DG35" s="154">
        <f t="shared" si="4"/>
        <v>0</v>
      </c>
      <c r="DH35" s="155">
        <f t="shared" si="4"/>
        <v>0</v>
      </c>
      <c r="DI35" s="156">
        <f t="shared" si="4"/>
        <v>0</v>
      </c>
      <c r="DJ35" s="153">
        <f t="shared" si="4"/>
        <v>0</v>
      </c>
      <c r="DK35" s="154">
        <f t="shared" si="4"/>
        <v>0</v>
      </c>
      <c r="DL35" s="154">
        <f t="shared" si="4"/>
        <v>0</v>
      </c>
      <c r="DM35" s="155">
        <f t="shared" si="4"/>
        <v>0</v>
      </c>
      <c r="DN35" s="155">
        <f t="shared" si="4"/>
        <v>0</v>
      </c>
      <c r="DO35" s="343"/>
      <c r="DP35" s="344"/>
      <c r="DQ35" s="105"/>
      <c r="DR35" s="141">
        <f>SUM(AD35*'C.Davis-Inputs'!$D$32*365)</f>
        <v>9676.2548395219019</v>
      </c>
      <c r="DS35" s="142">
        <f>SUM(AE35*'C.Davis-Inputs'!$E$32*365)</f>
        <v>193525.09679043796</v>
      </c>
      <c r="DT35" s="142">
        <f>SUM(AF35*'C.Davis-Inputs'!$F$32*365)</f>
        <v>1429.4467376566447</v>
      </c>
      <c r="DU35" s="143">
        <f>SUM(AG35*'C.Davis-Inputs'!$G$32*365)</f>
        <v>0</v>
      </c>
      <c r="DV35" s="144">
        <f>SUM(AH35*'C.Davis-Inputs'!$H$32*365)</f>
        <v>0</v>
      </c>
      <c r="DW35" s="141">
        <f>SUM(AD35*'C.Davis-Inputs'!$D$33*365)</f>
        <v>8796.5953086562749</v>
      </c>
      <c r="DX35" s="142">
        <f>SUM(AE35*'C.Davis-Inputs'!$E$33*365)</f>
        <v>175931.90617312543</v>
      </c>
      <c r="DY35" s="142">
        <f>SUM(AF35*'C.Davis-Inputs'!$F$33*365)</f>
        <v>1299.4970342333131</v>
      </c>
      <c r="DZ35" s="143">
        <f>SUM(AG35*'C.Davis-Inputs'!$G$33*365)</f>
        <v>0</v>
      </c>
      <c r="EA35" s="144">
        <f>SUM(AH35*'C.Davis-Inputs'!$H$33*365)</f>
        <v>0</v>
      </c>
      <c r="EB35" s="145">
        <f>DR35*'C.Davis-Inputs'!$D$6*'C.Davis-Inputs'!$D$12</f>
        <v>15189.784847081481</v>
      </c>
      <c r="EC35" s="146">
        <f>DS35*'C.Davis-Inputs'!$D$6*'C.Davis-Inputs'!$E$12</f>
        <v>290868.22047602828</v>
      </c>
      <c r="ED35" s="146">
        <f>DT35*'C.Davis-Inputs'!$D$6*'C.Davis-Inputs'!$F$12</f>
        <v>2291.6890098111326</v>
      </c>
      <c r="EE35" s="147">
        <f>DU35*'C.Davis-Inputs'!$D$6*'C.Davis-Inputs'!$G$12</f>
        <v>0</v>
      </c>
      <c r="EF35" s="148">
        <f>DV35*'C.Davis-Inputs'!$D$6*'C.Davis-Inputs'!$H$12</f>
        <v>0</v>
      </c>
      <c r="EG35" s="145">
        <f>DR35*'C.Davis-Inputs'!$D$7*'C.Davis-Inputs'!$D$13</f>
        <v>580.57529037131405</v>
      </c>
      <c r="EH35" s="146">
        <f>DS35*'C.Davis-Inputs'!$D$7*'C.Davis-Inputs'!$E$13</f>
        <v>19352.509679043796</v>
      </c>
      <c r="EI35" s="146">
        <f>DT35*'C.Davis-Inputs'!$D$7*'C.Davis-Inputs'!$F$13</f>
        <v>57.177869506265786</v>
      </c>
      <c r="EJ35" s="147">
        <f>DU35*'C.Davis-Inputs'!$D$7*'C.Davis-Inputs'!$G$13</f>
        <v>0</v>
      </c>
      <c r="EK35" s="148">
        <f>DV35*'C.Davis-Inputs'!$D$7*'C.Davis-Inputs'!$H$13</f>
        <v>0</v>
      </c>
      <c r="EL35" s="149">
        <f>IF($D35&lt;'C.Davis-Inputs'!$D$8,EB35,DW35*'C.Davis-Inputs'!$D$6*'C.Davis-Inputs'!$D$12)</f>
        <v>15189.784847081481</v>
      </c>
      <c r="EM35" s="150">
        <f>IF($D35&lt;'C.Davis-Inputs'!$D$8,EC35,DX35*'C.Davis-Inputs'!$D$6*'C.Davis-Inputs'!$E$12)</f>
        <v>290868.22047602828</v>
      </c>
      <c r="EN35" s="150">
        <f>IF($D35&lt;'C.Davis-Inputs'!$D$8,ED35,DY35*'C.Davis-Inputs'!$D$6*'C.Davis-Inputs'!$F$12)</f>
        <v>2291.6890098111326</v>
      </c>
      <c r="EO35" s="151">
        <f>IF($D35&lt;'C.Davis-Inputs'!$D$8,EE35,DZ35*'C.Davis-Inputs'!$D$6*'C.Davis-Inputs'!$G$12)</f>
        <v>0</v>
      </c>
      <c r="EP35" s="152">
        <f>IF($D35&lt;'C.Davis-Inputs'!$D$8,EF35,EA35*'C.Davis-Inputs'!$D$6*'C.Davis-Inputs'!$H$12)</f>
        <v>0</v>
      </c>
      <c r="EQ35" s="149">
        <f>IF($D35&lt;'C.Davis-Inputs'!$D$8,EG35,'C.Davis-Inputs'!$D$13*DW35)</f>
        <v>580.57529037131405</v>
      </c>
      <c r="ER35" s="150">
        <f>IF($D35&lt;'C.Davis-Inputs'!$D$8,EH35,'C.Davis-Inputs'!$E$13*DX35)</f>
        <v>19352.509679043796</v>
      </c>
      <c r="ES35" s="150">
        <f>IF($D35&lt;'C.Davis-Inputs'!$D$8,EI35,'C.Davis-Inputs'!$F$13*DY35)</f>
        <v>57.177869506265786</v>
      </c>
      <c r="ET35" s="151">
        <f>IF($D35&lt;'C.Davis-Inputs'!$D$8,EJ35,'C.Davis-Inputs'!$G$13*EJ35)</f>
        <v>0</v>
      </c>
      <c r="EU35" s="152">
        <f>IF($D35&lt;'C.Davis-Inputs'!$D$8,EK35,'C.Davis-Inputs'!$H$13*EK35)</f>
        <v>0</v>
      </c>
      <c r="EV35" s="153">
        <f t="shared" si="9"/>
        <v>0</v>
      </c>
      <c r="EW35" s="154">
        <f t="shared" si="5"/>
        <v>0</v>
      </c>
      <c r="EX35" s="154">
        <f t="shared" si="5"/>
        <v>0</v>
      </c>
      <c r="EY35" s="155">
        <f t="shared" si="5"/>
        <v>0</v>
      </c>
      <c r="EZ35" s="156">
        <f t="shared" si="5"/>
        <v>0</v>
      </c>
      <c r="FA35" s="153">
        <f t="shared" si="5"/>
        <v>0</v>
      </c>
      <c r="FB35" s="154">
        <f t="shared" si="5"/>
        <v>0</v>
      </c>
      <c r="FC35" s="154">
        <f t="shared" si="5"/>
        <v>0</v>
      </c>
      <c r="FD35" s="155">
        <f t="shared" si="5"/>
        <v>0</v>
      </c>
      <c r="FE35" s="156">
        <f t="shared" si="5"/>
        <v>0</v>
      </c>
      <c r="FF35" s="340"/>
      <c r="FG35" s="340"/>
      <c r="FH35" s="105"/>
      <c r="FI35" s="142">
        <f>'C.Davis-Inputs'!$E$15</f>
        <v>29.15</v>
      </c>
      <c r="FJ35" s="142">
        <f>IF($D35&lt;'C.Davis-Inputs'!$D$8,FI35,0)</f>
        <v>29.15</v>
      </c>
      <c r="FK35" s="154">
        <f t="shared" si="10"/>
        <v>0</v>
      </c>
      <c r="FL35" s="338">
        <f>SUM(FK35*'C.Davis-Inputs'!$D$60,FK35*'C.Davis-Inputs'!$D$58*'C.Davis-Inputs'!$D$59)</f>
        <v>0</v>
      </c>
      <c r="FM35" s="338">
        <f>(FK35*'C.Davis-Inputs'!$D$61)</f>
        <v>0</v>
      </c>
      <c r="FN35" s="338">
        <f>(FK35*'C.Davis-Inputs'!$D$62)</f>
        <v>0</v>
      </c>
      <c r="FO35" s="105"/>
      <c r="FP35" s="142">
        <f>'C.Davis-Inputs'!$E$32*365</f>
        <v>403.02083333333337</v>
      </c>
      <c r="FQ35" s="142">
        <f>IF($D35&lt;'C.Davis-Inputs'!$D$8,FP35,'C.Davis-Inputs'!$E$33*365)</f>
        <v>403.02083333333337</v>
      </c>
      <c r="FR35" s="154">
        <f t="shared" si="11"/>
        <v>0</v>
      </c>
      <c r="FS35" s="338">
        <f>SUM(FR35*'C.Davis-Inputs'!$D$63,FR35*'C.Davis-Inputs'!$D$58*'C.Davis-Inputs'!$D$59)</f>
        <v>0</v>
      </c>
      <c r="FT35" s="338">
        <f>(FR35*'C.Davis-Inputs'!$D$64)</f>
        <v>0</v>
      </c>
      <c r="FU35" s="338">
        <f>(FR35*'C.Davis-Inputs'!$D$65)</f>
        <v>0</v>
      </c>
      <c r="FV35" s="105"/>
      <c r="FW35" s="142">
        <f>'C.Davis-Inputs'!$E$44*365</f>
        <v>113.15</v>
      </c>
      <c r="FX35" s="142">
        <f>IF($D35&lt;'C.Davis-Inputs'!$D$8,FW35,'C.Davis-Inputs'!$D$45*365)</f>
        <v>113.15</v>
      </c>
      <c r="FY35" s="154">
        <f t="shared" si="12"/>
        <v>0</v>
      </c>
      <c r="FZ35" s="338">
        <f>SUM(FY35*'C.Davis-Inputs'!$D$67)</f>
        <v>0</v>
      </c>
      <c r="GA35" s="338">
        <f>(FY35*'C.Davis-Inputs'!$D$68)</f>
        <v>0</v>
      </c>
      <c r="GB35" s="338">
        <f>(FY35*'C.Davis-Inputs'!$D$69)</f>
        <v>0</v>
      </c>
      <c r="GC35" s="105"/>
      <c r="GD35" s="141">
        <f>IF($D35&lt;'C.Davis-Inputs'!$D$47,0,IF($D35='C.Davis-Inputs'!$D$47,'C.Davis-Inputs'!$D$53,IF(AND($D35&gt;'C.Davis-Inputs'!$D$47,$D35&lt;='C.Davis-Inputs'!$E$47),GD34*(1+'C.Davis-Inputs'!$E$49),IF($D35&gt;'C.Davis-Inputs'!$E$47,GD34*(1+'C.Davis-Inputs'!$F$49)))))</f>
        <v>0</v>
      </c>
      <c r="GE35" s="144">
        <f>IF($D35&lt;'C.Davis-Inputs'!$D$47,0,IF($D35='C.Davis-Inputs'!$D$47,'C.Davis-Inputs'!$D$54,IF(AND($D35&gt;'C.Davis-Inputs'!$D$47,$D35&lt;='C.Davis-Inputs'!$E$47),GE34*(1+'C.Davis-Inputs'!$E$49),IF($D35&gt;'C.Davis-Inputs'!$E$47,GE34*(1+'C.Davis-Inputs'!$F$49)))))</f>
        <v>0</v>
      </c>
      <c r="GF35" s="799">
        <f t="shared" si="13"/>
        <v>0</v>
      </c>
    </row>
    <row r="36" spans="1:188" x14ac:dyDescent="0.25">
      <c r="A36" s="105"/>
      <c r="B36" s="105"/>
      <c r="C36" s="159"/>
      <c r="D36" s="140">
        <f t="shared" si="6"/>
        <v>2012</v>
      </c>
      <c r="E36" s="141">
        <f>E35*(1+'C.Davis-Inputs'!$D$14)</f>
        <v>518.3666222565987</v>
      </c>
      <c r="F36" s="142">
        <f>F35*(1+'C.Davis-Inputs'!$E$14)</f>
        <v>10367.33244513197</v>
      </c>
      <c r="G36" s="142">
        <f>G35*(1+'C.Davis-Inputs'!$F$14)</f>
        <v>64.795827782074838</v>
      </c>
      <c r="H36" s="143">
        <f>H35*(1+'C.Davis-Inputs'!$G$14)</f>
        <v>38.877496669244891</v>
      </c>
      <c r="I36" s="144">
        <f>I35*(1+'C.Davis-Inputs'!$H$14)</f>
        <v>777.54993338489817</v>
      </c>
      <c r="J36" s="141">
        <f t="shared" si="7"/>
        <v>46.652996003093882</v>
      </c>
      <c r="K36" s="142">
        <f t="shared" si="7"/>
        <v>933.05992006187716</v>
      </c>
      <c r="L36" s="142">
        <f t="shared" si="7"/>
        <v>5.8316245003867353</v>
      </c>
      <c r="M36" s="143">
        <f t="shared" si="7"/>
        <v>3.4989747002320399</v>
      </c>
      <c r="N36" s="144">
        <f t="shared" si="7"/>
        <v>69.979494004640827</v>
      </c>
      <c r="O36" s="141">
        <f t="shared" si="8"/>
        <v>25.918331112829936</v>
      </c>
      <c r="P36" s="142">
        <f t="shared" si="8"/>
        <v>518.36662225659848</v>
      </c>
      <c r="Q36" s="142">
        <f t="shared" si="8"/>
        <v>3.239791389103742</v>
      </c>
      <c r="R36" s="143">
        <f t="shared" si="8"/>
        <v>1.9438748334622447</v>
      </c>
      <c r="S36" s="144">
        <f t="shared" si="8"/>
        <v>38.877496669244913</v>
      </c>
      <c r="T36" s="141">
        <f t="shared" si="14"/>
        <v>40.432596536014699</v>
      </c>
      <c r="U36" s="142">
        <f t="shared" si="14"/>
        <v>808.65193072029354</v>
      </c>
      <c r="V36" s="142">
        <f t="shared" si="14"/>
        <v>5.0540745670018374</v>
      </c>
      <c r="W36" s="143">
        <f t="shared" si="14"/>
        <v>3.0324447402011012</v>
      </c>
      <c r="X36" s="143">
        <f t="shared" si="14"/>
        <v>60.648894804022049</v>
      </c>
      <c r="Y36" s="141">
        <f>T36*'C.Davis-Inputs'!$D$17</f>
        <v>16.173038614405879</v>
      </c>
      <c r="Z36" s="142">
        <f>U36*'C.Davis-Inputs'!$E$17</f>
        <v>323.46077228811743</v>
      </c>
      <c r="AA36" s="142">
        <f>V36*'C.Davis-Inputs'!$F$17</f>
        <v>2.0216298268007349</v>
      </c>
      <c r="AB36" s="143">
        <f>W36*'C.Davis-Inputs'!$G$17</f>
        <v>0</v>
      </c>
      <c r="AC36" s="144">
        <f>X36*'C.Davis-Inputs'!$H$17</f>
        <v>0</v>
      </c>
      <c r="AD36" s="141">
        <f>T36*(1-'C.Davis-Inputs'!$D$17)</f>
        <v>24.25955792160882</v>
      </c>
      <c r="AE36" s="142">
        <f>U36*(1-'C.Davis-Inputs'!$E$17)</f>
        <v>485.19115843217611</v>
      </c>
      <c r="AF36" s="142">
        <f>V36*(1-'C.Davis-Inputs'!$F$17)</f>
        <v>3.0324447402011026</v>
      </c>
      <c r="AG36" s="143">
        <f>W36*(1-'C.Davis-Inputs'!$G$17)</f>
        <v>3.0324447402011012</v>
      </c>
      <c r="AH36" s="144">
        <f>X36*(1-'C.Davis-Inputs'!$H$17)</f>
        <v>60.648894804022049</v>
      </c>
      <c r="AI36" s="187"/>
      <c r="AJ36" s="141">
        <f>SUM(AD36*'C.Davis-Inputs'!$D$15,Y36*'C.Davis-Inputs'!$D$15*'C.Davis-Inputs'!$D$19)</f>
        <v>422.65540912314032</v>
      </c>
      <c r="AK36" s="142">
        <f>SUM(AE36*'C.Davis-Inputs'!$E$15,Z36*'C.Davis-Inputs'!$E$15*'C.Davis-Inputs'!$E$19)</f>
        <v>15400.506469924416</v>
      </c>
      <c r="AL36" s="142">
        <f>SUM(AF36*'C.Davis-Inputs'!$F$15,AA36*'C.Davis-Inputs'!$F$15*'C.Davis-Inputs'!$F$19)</f>
        <v>12.190427855608432</v>
      </c>
      <c r="AM36" s="143">
        <f>SUM(AG36*'C.Davis-Inputs'!$G$15,AB36*'C.Davis-Inputs'!$G$15*'C.Davis-Inputs'!$G$19)</f>
        <v>12.129778960804405</v>
      </c>
      <c r="AN36" s="144">
        <f>SUM(AH36*'C.Davis-Inputs'!$H$15,AC36*'C.Davis-Inputs'!$H$15*'C.Davis-Inputs'!$H$19)</f>
        <v>576.16450063820946</v>
      </c>
      <c r="AO36" s="141">
        <f>IF($D36&lt;'C.Davis-Inputs'!$D$8,AJ36,AJ36*(1-'C.Davis-Inputs'!$D$16))</f>
        <v>422.65540912314032</v>
      </c>
      <c r="AP36" s="142">
        <f>IF($D36&lt;'C.Davis-Inputs'!$D$8,AK36,AK36*(1-'C.Davis-Inputs'!$E$16))</f>
        <v>15400.506469924416</v>
      </c>
      <c r="AQ36" s="142">
        <f>IF($D36&lt;'C.Davis-Inputs'!$D$8,AL36,AL36*(1-'C.Davis-Inputs'!$F$16))</f>
        <v>12.190427855608432</v>
      </c>
      <c r="AR36" s="143">
        <f>IF($D36&lt;'C.Davis-Inputs'!$D$8,AM36,AM36*(1-'C.Davis-Inputs'!$G$16))</f>
        <v>12.129778960804405</v>
      </c>
      <c r="AS36" s="144">
        <f>IF($D36&lt;'C.Davis-Inputs'!$D$8,AN36,AN36*(1-'C.Davis-Inputs'!$H$16))</f>
        <v>576.16450063820946</v>
      </c>
      <c r="AT36" s="145">
        <f>AJ36*'C.Davis-Inputs'!$D$6*'C.Davis-Inputs'!$D$12</f>
        <v>663.48446124150553</v>
      </c>
      <c r="AU36" s="146">
        <f>AK36*'C.Davis-Inputs'!$D$6*'C.Davis-Inputs'!$E$12</f>
        <v>23146.961224296396</v>
      </c>
      <c r="AV36" s="146">
        <f>AL36*'C.Davis-Inputs'!$D$6*'C.Davis-Inputs'!$F$12</f>
        <v>19.543693938111439</v>
      </c>
      <c r="AW36" s="147">
        <f>AM36*'C.Davis-Inputs'!$D$6*'C.Davis-Inputs'!$G$12</f>
        <v>19.446461629961622</v>
      </c>
      <c r="AX36" s="148">
        <f>AN36*'C.Davis-Inputs'!$D$6*'C.Davis-Inputs'!$H$12</f>
        <v>904.46303310186113</v>
      </c>
      <c r="AY36" s="145">
        <f>AJ36*'C.Davis-Inputs'!$D$7*'C.Davis-Inputs'!$D$13</f>
        <v>25.359324547388418</v>
      </c>
      <c r="AZ36" s="146">
        <f>AK36*'C.Davis-Inputs'!$D$7*'C.Davis-Inputs'!$E$13</f>
        <v>1540.0506469924417</v>
      </c>
      <c r="BA36" s="146">
        <f>AL36*'C.Davis-Inputs'!$D$7*'C.Davis-Inputs'!$F$13</f>
        <v>0.48761711422433729</v>
      </c>
      <c r="BB36" s="147">
        <f>AM36*'C.Davis-Inputs'!$D$7*'C.Davis-Inputs'!$G$13</f>
        <v>0.48519115843217619</v>
      </c>
      <c r="BC36" s="148">
        <f>AN36*'C.Davis-Inputs'!$D$7*'C.Davis-Inputs'!$H$13</f>
        <v>34.569870038292564</v>
      </c>
      <c r="BD36" s="149">
        <f>AO36*'C.Davis-Inputs'!$D$6*'C.Davis-Inputs'!$D$12</f>
        <v>663.48446124150553</v>
      </c>
      <c r="BE36" s="150">
        <f>AP36*'C.Davis-Inputs'!$D$6*'C.Davis-Inputs'!$E$12</f>
        <v>23146.961224296396</v>
      </c>
      <c r="BF36" s="150">
        <f>AQ36*'C.Davis-Inputs'!$D$6*'C.Davis-Inputs'!$F$12</f>
        <v>19.543693938111439</v>
      </c>
      <c r="BG36" s="151">
        <f>AR36*'C.Davis-Inputs'!$D$6*'C.Davis-Inputs'!$G$12</f>
        <v>19.446461629961622</v>
      </c>
      <c r="BH36" s="152">
        <f>AS36*'C.Davis-Inputs'!$D$6*'C.Davis-Inputs'!$H$12</f>
        <v>904.46303310186113</v>
      </c>
      <c r="BI36" s="149">
        <f>AO36*'C.Davis-Inputs'!$D$7*'C.Davis-Inputs'!$D$13</f>
        <v>25.359324547388418</v>
      </c>
      <c r="BJ36" s="150">
        <f>AP36*'C.Davis-Inputs'!$D$7*'C.Davis-Inputs'!$E$13</f>
        <v>1540.0506469924417</v>
      </c>
      <c r="BK36" s="150">
        <f>AQ36*'C.Davis-Inputs'!$D$7*'C.Davis-Inputs'!$F$13</f>
        <v>0.48761711422433729</v>
      </c>
      <c r="BL36" s="151">
        <f>AR36*'C.Davis-Inputs'!$D$7*'C.Davis-Inputs'!$G$13</f>
        <v>0.48519115843217619</v>
      </c>
      <c r="BM36" s="152">
        <f>AS36*'C.Davis-Inputs'!$D$7*'C.Davis-Inputs'!$H$13</f>
        <v>34.569870038292564</v>
      </c>
      <c r="BN36" s="153">
        <f t="shared" si="15"/>
        <v>0</v>
      </c>
      <c r="BO36" s="154">
        <f t="shared" si="15"/>
        <v>0</v>
      </c>
      <c r="BP36" s="154">
        <f t="shared" si="15"/>
        <v>0</v>
      </c>
      <c r="BQ36" s="155">
        <f t="shared" si="15"/>
        <v>0</v>
      </c>
      <c r="BR36" s="156">
        <f t="shared" si="15"/>
        <v>0</v>
      </c>
      <c r="BS36" s="153">
        <f t="shared" si="15"/>
        <v>0</v>
      </c>
      <c r="BT36" s="154">
        <f t="shared" si="15"/>
        <v>0</v>
      </c>
      <c r="BU36" s="154">
        <f t="shared" si="15"/>
        <v>0</v>
      </c>
      <c r="BV36" s="155">
        <f t="shared" si="15"/>
        <v>0</v>
      </c>
      <c r="BW36" s="155">
        <f t="shared" si="15"/>
        <v>0</v>
      </c>
      <c r="BX36" s="343"/>
      <c r="BY36" s="344"/>
      <c r="BZ36" s="105"/>
      <c r="CA36" s="141">
        <f>Y36*'C.Davis-Inputs'!$D$15*'C.Davis-Inputs'!$D$18</f>
        <v>1319.7199509355196</v>
      </c>
      <c r="CB36" s="142">
        <f>Z36*'C.Davis-Inputs'!$E$15*'C.Davis-Inputs'!$E$18</f>
        <v>48087.295712212974</v>
      </c>
      <c r="CC36" s="142">
        <f>AA36*'C.Davis-Inputs'!$F$15*'C.Davis-Inputs'!$F$18</f>
        <v>2.4259557921608819</v>
      </c>
      <c r="CD36" s="143">
        <f>AB36*'C.Davis-Inputs'!$G$15*'C.Davis-Inputs'!$G$18</f>
        <v>0</v>
      </c>
      <c r="CE36" s="144">
        <f>AC36*'C.Davis-Inputs'!$H$15*'C.Davis-Inputs'!$H$18</f>
        <v>0</v>
      </c>
      <c r="CF36" s="141">
        <f>IF($D36&lt;'C.Davis-Inputs'!$D$8,CA36,CA36*(1-'C.Davis-Inputs'!$D$16))</f>
        <v>1319.7199509355196</v>
      </c>
      <c r="CG36" s="142">
        <f>IF($D36&lt;'C.Davis-Inputs'!$D$8,CB36,CB36*(1-'C.Davis-Inputs'!$E$16))</f>
        <v>48087.295712212974</v>
      </c>
      <c r="CH36" s="142">
        <f>IF($D36&lt;'C.Davis-Inputs'!$D$8,CC36,CC36*(1-'C.Davis-Inputs'!$F$16))</f>
        <v>2.4259557921608819</v>
      </c>
      <c r="CI36" s="143">
        <f>IF($D36&lt;'C.Davis-Inputs'!$D$8,CD36,CD36*(1-'C.Davis-Inputs'!$G$16))</f>
        <v>0</v>
      </c>
      <c r="CJ36" s="144">
        <f>IF($D36&lt;'C.Davis-Inputs'!$D$8,CE36,CE36*(1-'C.Davis-Inputs'!$H$16))</f>
        <v>0</v>
      </c>
      <c r="CK36" s="145">
        <f>CA36*'C.Davis-Inputs'!$D$6*'C.Davis-Inputs'!$D$12</f>
        <v>2071.6963789785787</v>
      </c>
      <c r="CL36" s="146">
        <f>CB36*'C.Davis-Inputs'!$D$6*'C.Davis-Inputs'!$E$12</f>
        <v>72275.205455456104</v>
      </c>
      <c r="CM36" s="146">
        <f>CC36*'C.Davis-Inputs'!$D$6*'C.Davis-Inputs'!$F$12</f>
        <v>3.8892923259923258</v>
      </c>
      <c r="CN36" s="147">
        <f>CD36*'C.Davis-Inputs'!$D$6*'C.Davis-Inputs'!$G$12</f>
        <v>0</v>
      </c>
      <c r="CO36" s="148">
        <f>CE36*'C.Davis-Inputs'!$D$6*'C.Davis-Inputs'!$H$12</f>
        <v>0</v>
      </c>
      <c r="CP36" s="145">
        <f>CA36*'C.Davis-Inputs'!$D$7*'C.Davis-Inputs'!$D$13</f>
        <v>79.183197056131178</v>
      </c>
      <c r="CQ36" s="146">
        <f>CB36*'C.Davis-Inputs'!$D$7*'C.Davis-Inputs'!$E$13</f>
        <v>4808.7295712212972</v>
      </c>
      <c r="CR36" s="146">
        <f>CC36*'C.Davis-Inputs'!$D$7*'C.Davis-Inputs'!$F$13</f>
        <v>9.7038231686435272E-2</v>
      </c>
      <c r="CS36" s="147">
        <f>CD36*'C.Davis-Inputs'!$D$7*'C.Davis-Inputs'!$G$13</f>
        <v>0</v>
      </c>
      <c r="CT36" s="148">
        <f>CE36*'C.Davis-Inputs'!$D$7*'C.Davis-Inputs'!$H$13</f>
        <v>0</v>
      </c>
      <c r="CU36" s="149">
        <f>CF36*'C.Davis-Inputs'!$D$6*'C.Davis-Inputs'!$D$12</f>
        <v>2071.6963789785787</v>
      </c>
      <c r="CV36" s="150">
        <f>CG36*'C.Davis-Inputs'!$D$6*'C.Davis-Inputs'!$E$12</f>
        <v>72275.205455456104</v>
      </c>
      <c r="CW36" s="150">
        <f>CH36*'C.Davis-Inputs'!$D$6*'C.Davis-Inputs'!$F$12</f>
        <v>3.8892923259923258</v>
      </c>
      <c r="CX36" s="151">
        <f>CI36*'C.Davis-Inputs'!$D$6*'C.Davis-Inputs'!$G$12</f>
        <v>0</v>
      </c>
      <c r="CY36" s="152">
        <f>CJ36*'C.Davis-Inputs'!$D$6*'C.Davis-Inputs'!$H$12</f>
        <v>0</v>
      </c>
      <c r="CZ36" s="149">
        <f>CF36*'C.Davis-Inputs'!$D$7*'C.Davis-Inputs'!$D$13</f>
        <v>79.183197056131178</v>
      </c>
      <c r="DA36" s="150">
        <f>CG36*'C.Davis-Inputs'!$D$7*'C.Davis-Inputs'!$E$13</f>
        <v>4808.7295712212972</v>
      </c>
      <c r="DB36" s="150">
        <f>CH36*'C.Davis-Inputs'!$D$7*'C.Davis-Inputs'!$F$13</f>
        <v>9.7038231686435272E-2</v>
      </c>
      <c r="DC36" s="151">
        <f>CI36*'C.Davis-Inputs'!$D$7*'C.Davis-Inputs'!$G$13</f>
        <v>0</v>
      </c>
      <c r="DD36" s="152">
        <f>CJ36*'C.Davis-Inputs'!$D$7*'C.Davis-Inputs'!$H$13</f>
        <v>0</v>
      </c>
      <c r="DE36" s="153">
        <f t="shared" si="3"/>
        <v>0</v>
      </c>
      <c r="DF36" s="154">
        <f t="shared" si="3"/>
        <v>0</v>
      </c>
      <c r="DG36" s="154">
        <f t="shared" si="4"/>
        <v>0</v>
      </c>
      <c r="DH36" s="155">
        <f t="shared" si="4"/>
        <v>0</v>
      </c>
      <c r="DI36" s="156">
        <f t="shared" si="4"/>
        <v>0</v>
      </c>
      <c r="DJ36" s="153">
        <f t="shared" si="4"/>
        <v>0</v>
      </c>
      <c r="DK36" s="154">
        <f t="shared" si="4"/>
        <v>0</v>
      </c>
      <c r="DL36" s="154">
        <f t="shared" si="4"/>
        <v>0</v>
      </c>
      <c r="DM36" s="155">
        <f t="shared" si="4"/>
        <v>0</v>
      </c>
      <c r="DN36" s="155">
        <f t="shared" si="4"/>
        <v>0</v>
      </c>
      <c r="DO36" s="343"/>
      <c r="DP36" s="344"/>
      <c r="DQ36" s="105"/>
      <c r="DR36" s="141">
        <f>SUM(AD36*'C.Davis-Inputs'!$D$32*365)</f>
        <v>9777.1072498650556</v>
      </c>
      <c r="DS36" s="142">
        <f>SUM(AE36*'C.Davis-Inputs'!$E$32*365)</f>
        <v>195542.14499730099</v>
      </c>
      <c r="DT36" s="142">
        <f>SUM(AF36*'C.Davis-Inputs'!$F$32*365)</f>
        <v>1444.3453891846107</v>
      </c>
      <c r="DU36" s="143">
        <f>SUM(AG36*'C.Davis-Inputs'!$G$32*365)</f>
        <v>0</v>
      </c>
      <c r="DV36" s="144">
        <f>SUM(AH36*'C.Davis-Inputs'!$H$32*365)</f>
        <v>0</v>
      </c>
      <c r="DW36" s="141">
        <f>SUM(AD36*'C.Davis-Inputs'!$D$33*365)</f>
        <v>8888.2793180591416</v>
      </c>
      <c r="DX36" s="142">
        <f>SUM(AE36*'C.Davis-Inputs'!$E$33*365)</f>
        <v>177765.58636118274</v>
      </c>
      <c r="DY36" s="142">
        <f>SUM(AF36*'C.Davis-Inputs'!$F$33*365)</f>
        <v>1313.0412628951003</v>
      </c>
      <c r="DZ36" s="143">
        <f>SUM(AG36*'C.Davis-Inputs'!$G$33*365)</f>
        <v>0</v>
      </c>
      <c r="EA36" s="144">
        <f>SUM(AH36*'C.Davis-Inputs'!$H$33*365)</f>
        <v>0</v>
      </c>
      <c r="EB36" s="145">
        <f>DR36*'C.Davis-Inputs'!$D$6*'C.Davis-Inputs'!$D$12</f>
        <v>15348.102960838163</v>
      </c>
      <c r="EC36" s="146">
        <f>DS36*'C.Davis-Inputs'!$D$6*'C.Davis-Inputs'!$E$12</f>
        <v>293899.8439309434</v>
      </c>
      <c r="ED36" s="146">
        <f>DT36*'C.Davis-Inputs'!$D$6*'C.Davis-Inputs'!$F$12</f>
        <v>2315.5745279407674</v>
      </c>
      <c r="EE36" s="147">
        <f>DU36*'C.Davis-Inputs'!$D$6*'C.Davis-Inputs'!$G$12</f>
        <v>0</v>
      </c>
      <c r="EF36" s="148">
        <f>DV36*'C.Davis-Inputs'!$D$6*'C.Davis-Inputs'!$H$12</f>
        <v>0</v>
      </c>
      <c r="EG36" s="145">
        <f>DR36*'C.Davis-Inputs'!$D$7*'C.Davis-Inputs'!$D$13</f>
        <v>586.62643499190335</v>
      </c>
      <c r="EH36" s="146">
        <f>DS36*'C.Davis-Inputs'!$D$7*'C.Davis-Inputs'!$E$13</f>
        <v>19554.2144997301</v>
      </c>
      <c r="EI36" s="146">
        <f>DT36*'C.Davis-Inputs'!$D$7*'C.Davis-Inputs'!$F$13</f>
        <v>57.773815567384425</v>
      </c>
      <c r="EJ36" s="147">
        <f>DU36*'C.Davis-Inputs'!$D$7*'C.Davis-Inputs'!$G$13</f>
        <v>0</v>
      </c>
      <c r="EK36" s="148">
        <f>DV36*'C.Davis-Inputs'!$D$7*'C.Davis-Inputs'!$H$13</f>
        <v>0</v>
      </c>
      <c r="EL36" s="149">
        <f>IF($D36&lt;'C.Davis-Inputs'!$D$8,EB36,DW36*'C.Davis-Inputs'!$D$6*'C.Davis-Inputs'!$D$12)</f>
        <v>15348.102960838163</v>
      </c>
      <c r="EM36" s="150">
        <f>IF($D36&lt;'C.Davis-Inputs'!$D$8,EC36,DX36*'C.Davis-Inputs'!$D$6*'C.Davis-Inputs'!$E$12)</f>
        <v>293899.8439309434</v>
      </c>
      <c r="EN36" s="150">
        <f>IF($D36&lt;'C.Davis-Inputs'!$D$8,ED36,DY36*'C.Davis-Inputs'!$D$6*'C.Davis-Inputs'!$F$12)</f>
        <v>2315.5745279407674</v>
      </c>
      <c r="EO36" s="151">
        <f>IF($D36&lt;'C.Davis-Inputs'!$D$8,EE36,DZ36*'C.Davis-Inputs'!$D$6*'C.Davis-Inputs'!$G$12)</f>
        <v>0</v>
      </c>
      <c r="EP36" s="152">
        <f>IF($D36&lt;'C.Davis-Inputs'!$D$8,EF36,EA36*'C.Davis-Inputs'!$D$6*'C.Davis-Inputs'!$H$12)</f>
        <v>0</v>
      </c>
      <c r="EQ36" s="149">
        <f>IF($D36&lt;'C.Davis-Inputs'!$D$8,EG36,'C.Davis-Inputs'!$D$13*DW36)</f>
        <v>586.62643499190335</v>
      </c>
      <c r="ER36" s="150">
        <f>IF($D36&lt;'C.Davis-Inputs'!$D$8,EH36,'C.Davis-Inputs'!$E$13*DX36)</f>
        <v>19554.2144997301</v>
      </c>
      <c r="ES36" s="150">
        <f>IF($D36&lt;'C.Davis-Inputs'!$D$8,EI36,'C.Davis-Inputs'!$F$13*DY36)</f>
        <v>57.773815567384425</v>
      </c>
      <c r="ET36" s="151">
        <f>IF($D36&lt;'C.Davis-Inputs'!$D$8,EJ36,'C.Davis-Inputs'!$G$13*EJ36)</f>
        <v>0</v>
      </c>
      <c r="EU36" s="152">
        <f>IF($D36&lt;'C.Davis-Inputs'!$D$8,EK36,'C.Davis-Inputs'!$H$13*EK36)</f>
        <v>0</v>
      </c>
      <c r="EV36" s="153">
        <f t="shared" si="9"/>
        <v>0</v>
      </c>
      <c r="EW36" s="154">
        <f t="shared" si="5"/>
        <v>0</v>
      </c>
      <c r="EX36" s="154">
        <f t="shared" si="5"/>
        <v>0</v>
      </c>
      <c r="EY36" s="155">
        <f t="shared" si="5"/>
        <v>0</v>
      </c>
      <c r="EZ36" s="156">
        <f t="shared" si="5"/>
        <v>0</v>
      </c>
      <c r="FA36" s="153">
        <f t="shared" si="5"/>
        <v>0</v>
      </c>
      <c r="FB36" s="154">
        <f t="shared" si="5"/>
        <v>0</v>
      </c>
      <c r="FC36" s="154">
        <f t="shared" si="5"/>
        <v>0</v>
      </c>
      <c r="FD36" s="155">
        <f t="shared" si="5"/>
        <v>0</v>
      </c>
      <c r="FE36" s="156">
        <f t="shared" si="5"/>
        <v>0</v>
      </c>
      <c r="FF36" s="178"/>
      <c r="FG36" s="178"/>
      <c r="FH36" s="105"/>
      <c r="FI36" s="142">
        <f>'C.Davis-Inputs'!$E$15</f>
        <v>29.15</v>
      </c>
      <c r="FJ36" s="142">
        <f>IF($D36&lt;'C.Davis-Inputs'!$D$8,FI36,0)</f>
        <v>29.15</v>
      </c>
      <c r="FK36" s="154">
        <f t="shared" si="10"/>
        <v>0</v>
      </c>
      <c r="FL36" s="338">
        <f>SUM(FK36*'C.Davis-Inputs'!$D$60,FK36*'C.Davis-Inputs'!$D$58*'C.Davis-Inputs'!$D$59)</f>
        <v>0</v>
      </c>
      <c r="FM36" s="338">
        <f>(FK36*'C.Davis-Inputs'!$D$61)</f>
        <v>0</v>
      </c>
      <c r="FN36" s="338">
        <f>(FK36*'C.Davis-Inputs'!$D$62)</f>
        <v>0</v>
      </c>
      <c r="FO36" s="105"/>
      <c r="FP36" s="142">
        <f>'C.Davis-Inputs'!$E$32*365</f>
        <v>403.02083333333337</v>
      </c>
      <c r="FQ36" s="142">
        <f>IF($D36&lt;'C.Davis-Inputs'!$D$8,FP36,'C.Davis-Inputs'!$E$33*365)</f>
        <v>403.02083333333337</v>
      </c>
      <c r="FR36" s="154">
        <f t="shared" si="11"/>
        <v>0</v>
      </c>
      <c r="FS36" s="338">
        <f>SUM(FR36*'C.Davis-Inputs'!$D$63,FR36*'C.Davis-Inputs'!$D$58*'C.Davis-Inputs'!$D$59)</f>
        <v>0</v>
      </c>
      <c r="FT36" s="338">
        <f>(FR36*'C.Davis-Inputs'!$D$64)</f>
        <v>0</v>
      </c>
      <c r="FU36" s="338">
        <f>(FR36*'C.Davis-Inputs'!$D$65)</f>
        <v>0</v>
      </c>
      <c r="FV36" s="105"/>
      <c r="FW36" s="142">
        <f>'C.Davis-Inputs'!$E$44*365</f>
        <v>113.15</v>
      </c>
      <c r="FX36" s="142">
        <f>IF($D36&lt;'C.Davis-Inputs'!$D$8,FW36,'C.Davis-Inputs'!$D$45*365)</f>
        <v>113.15</v>
      </c>
      <c r="FY36" s="154">
        <f t="shared" si="12"/>
        <v>0</v>
      </c>
      <c r="FZ36" s="338">
        <f>SUM(FY36*'C.Davis-Inputs'!$D$67)</f>
        <v>0</v>
      </c>
      <c r="GA36" s="338">
        <f>(FY36*'C.Davis-Inputs'!$D$68)</f>
        <v>0</v>
      </c>
      <c r="GB36" s="338">
        <f>(FY36*'C.Davis-Inputs'!$D$69)</f>
        <v>0</v>
      </c>
      <c r="GC36" s="105"/>
      <c r="GD36" s="141">
        <f>IF($D36&lt;'C.Davis-Inputs'!$D$47,0,IF($D36='C.Davis-Inputs'!$D$47,'C.Davis-Inputs'!$D$53,IF(AND($D36&gt;'C.Davis-Inputs'!$D$47,$D36&lt;='C.Davis-Inputs'!$E$47),GD35*(1+'C.Davis-Inputs'!$E$49),IF($D36&gt;'C.Davis-Inputs'!$E$47,GD35*(1+'C.Davis-Inputs'!$F$49)))))</f>
        <v>0</v>
      </c>
      <c r="GE36" s="144">
        <f>IF($D36&lt;'C.Davis-Inputs'!$D$47,0,IF($D36='C.Davis-Inputs'!$D$47,'C.Davis-Inputs'!$D$54,IF(AND($D36&gt;'C.Davis-Inputs'!$D$47,$D36&lt;='C.Davis-Inputs'!$E$47),GE35*(1+'C.Davis-Inputs'!$E$49),IF($D36&gt;'C.Davis-Inputs'!$E$47,GE35*(1+'C.Davis-Inputs'!$F$49)))))</f>
        <v>0</v>
      </c>
      <c r="GF36" s="799">
        <f t="shared" si="13"/>
        <v>0</v>
      </c>
    </row>
    <row r="37" spans="1:188" x14ac:dyDescent="0.25">
      <c r="A37" s="105"/>
      <c r="B37" s="105"/>
      <c r="C37" s="159"/>
      <c r="D37" s="140">
        <f t="shared" si="6"/>
        <v>2013</v>
      </c>
      <c r="E37" s="141">
        <f>E36*(1+'C.Davis-Inputs'!$D$14)</f>
        <v>523.76938646269309</v>
      </c>
      <c r="F37" s="142">
        <f>F36*(1+'C.Davis-Inputs'!$E$14)</f>
        <v>10475.387729253856</v>
      </c>
      <c r="G37" s="142">
        <f>G36*(1+'C.Davis-Inputs'!$F$14)</f>
        <v>65.471173307836636</v>
      </c>
      <c r="H37" s="143">
        <f>H36*(1+'C.Davis-Inputs'!$G$14)</f>
        <v>39.282703984701968</v>
      </c>
      <c r="I37" s="144">
        <f>I36*(1+'C.Davis-Inputs'!$H$14)</f>
        <v>785.65407969403975</v>
      </c>
      <c r="J37" s="141">
        <f t="shared" si="7"/>
        <v>47.139244781642375</v>
      </c>
      <c r="K37" s="142">
        <f t="shared" si="7"/>
        <v>942.784895632847</v>
      </c>
      <c r="L37" s="142">
        <f t="shared" si="7"/>
        <v>5.8924055977052969</v>
      </c>
      <c r="M37" s="143">
        <f t="shared" si="7"/>
        <v>3.5354433586231768</v>
      </c>
      <c r="N37" s="144">
        <f t="shared" si="7"/>
        <v>70.70886717246357</v>
      </c>
      <c r="O37" s="141">
        <f t="shared" si="8"/>
        <v>26.188469323134655</v>
      </c>
      <c r="P37" s="142">
        <f t="shared" si="8"/>
        <v>523.76938646269286</v>
      </c>
      <c r="Q37" s="142">
        <f t="shared" si="8"/>
        <v>3.2735586653918318</v>
      </c>
      <c r="R37" s="143">
        <f t="shared" si="8"/>
        <v>1.9641351992350984</v>
      </c>
      <c r="S37" s="144">
        <f t="shared" si="8"/>
        <v>39.282703984701989</v>
      </c>
      <c r="T37" s="141">
        <f t="shared" si="14"/>
        <v>40.854012144090056</v>
      </c>
      <c r="U37" s="142">
        <f t="shared" si="14"/>
        <v>817.0802428818007</v>
      </c>
      <c r="V37" s="142">
        <f t="shared" si="14"/>
        <v>5.106751518011257</v>
      </c>
      <c r="W37" s="143">
        <f t="shared" si="14"/>
        <v>3.0640509108067535</v>
      </c>
      <c r="X37" s="143">
        <f t="shared" si="14"/>
        <v>61.281018216135095</v>
      </c>
      <c r="Y37" s="141">
        <f>T37*'C.Davis-Inputs'!$D$17</f>
        <v>16.341604857636025</v>
      </c>
      <c r="Z37" s="142">
        <f>U37*'C.Davis-Inputs'!$E$17</f>
        <v>326.83209715272028</v>
      </c>
      <c r="AA37" s="142">
        <f>V37*'C.Davis-Inputs'!$F$17</f>
        <v>2.0427006072045031</v>
      </c>
      <c r="AB37" s="143">
        <f>W37*'C.Davis-Inputs'!$G$17</f>
        <v>0</v>
      </c>
      <c r="AC37" s="144">
        <f>X37*'C.Davis-Inputs'!$H$17</f>
        <v>0</v>
      </c>
      <c r="AD37" s="141">
        <f>T37*(1-'C.Davis-Inputs'!$D$17)</f>
        <v>24.512407286454032</v>
      </c>
      <c r="AE37" s="142">
        <f>U37*(1-'C.Davis-Inputs'!$E$17)</f>
        <v>490.24814572908042</v>
      </c>
      <c r="AF37" s="142">
        <f>V37*(1-'C.Davis-Inputs'!$F$17)</f>
        <v>3.064050910806754</v>
      </c>
      <c r="AG37" s="143">
        <f>W37*(1-'C.Davis-Inputs'!$G$17)</f>
        <v>3.0640509108067535</v>
      </c>
      <c r="AH37" s="144">
        <f>X37*(1-'C.Davis-Inputs'!$H$17)</f>
        <v>61.281018216135095</v>
      </c>
      <c r="AI37" s="187"/>
      <c r="AJ37" s="141">
        <f>SUM(AD37*'C.Davis-Inputs'!$D$15,Y37*'C.Davis-Inputs'!$D$15*'C.Davis-Inputs'!$D$19)</f>
        <v>427.06060694622136</v>
      </c>
      <c r="AK37" s="142">
        <f>SUM(AE37*'C.Davis-Inputs'!$E$15,Z37*'C.Davis-Inputs'!$E$15*'C.Davis-Inputs'!$E$19)</f>
        <v>15561.020865602932</v>
      </c>
      <c r="AL37" s="142">
        <f>SUM(AF37*'C.Davis-Inputs'!$F$15,AA37*'C.Davis-Inputs'!$F$15*'C.Davis-Inputs'!$F$19)</f>
        <v>12.317484661443151</v>
      </c>
      <c r="AM37" s="143">
        <f>SUM(AG37*'C.Davis-Inputs'!$G$15,AB37*'C.Davis-Inputs'!$G$15*'C.Davis-Inputs'!$G$19)</f>
        <v>12.256203643227014</v>
      </c>
      <c r="AN37" s="144">
        <f>SUM(AH37*'C.Davis-Inputs'!$H$15,AC37*'C.Davis-Inputs'!$H$15*'C.Davis-Inputs'!$H$19)</f>
        <v>582.16967305328342</v>
      </c>
      <c r="AO37" s="141">
        <f>IF($D37&lt;'C.Davis-Inputs'!$D$8,AJ37,AJ37*(1-'C.Davis-Inputs'!$D$16))</f>
        <v>427.06060694622136</v>
      </c>
      <c r="AP37" s="142">
        <f>IF($D37&lt;'C.Davis-Inputs'!$D$8,AK37,AK37*(1-'C.Davis-Inputs'!$E$16))</f>
        <v>15561.020865602932</v>
      </c>
      <c r="AQ37" s="142">
        <f>IF($D37&lt;'C.Davis-Inputs'!$D$8,AL37,AL37*(1-'C.Davis-Inputs'!$F$16))</f>
        <v>12.317484661443151</v>
      </c>
      <c r="AR37" s="143">
        <f>IF($D37&lt;'C.Davis-Inputs'!$D$8,AM37,AM37*(1-'C.Davis-Inputs'!$G$16))</f>
        <v>12.256203643227014</v>
      </c>
      <c r="AS37" s="144">
        <f>IF($D37&lt;'C.Davis-Inputs'!$D$8,AN37,AN37*(1-'C.Davis-Inputs'!$H$16))</f>
        <v>582.16967305328342</v>
      </c>
      <c r="AT37" s="145">
        <f>AJ37*'C.Davis-Inputs'!$D$6*'C.Davis-Inputs'!$D$12</f>
        <v>670.39974078417822</v>
      </c>
      <c r="AU37" s="146">
        <f>AK37*'C.Davis-Inputs'!$D$6*'C.Davis-Inputs'!$E$12</f>
        <v>23388.214361001206</v>
      </c>
      <c r="AV37" s="146">
        <f>AL37*'C.Davis-Inputs'!$D$6*'C.Davis-Inputs'!$F$12</f>
        <v>19.747391409225656</v>
      </c>
      <c r="AW37" s="147">
        <f>AM37*'C.Davis-Inputs'!$D$6*'C.Davis-Inputs'!$G$12</f>
        <v>19.649145680821547</v>
      </c>
      <c r="AX37" s="148">
        <f>AN37*'C.Davis-Inputs'!$D$6*'C.Davis-Inputs'!$H$12</f>
        <v>913.88995275904426</v>
      </c>
      <c r="AY37" s="145">
        <f>AJ37*'C.Davis-Inputs'!$D$7*'C.Davis-Inputs'!$D$13</f>
        <v>25.62363641677328</v>
      </c>
      <c r="AZ37" s="146">
        <f>AK37*'C.Davis-Inputs'!$D$7*'C.Davis-Inputs'!$E$13</f>
        <v>1556.1020865602932</v>
      </c>
      <c r="BA37" s="146">
        <f>AL37*'C.Davis-Inputs'!$D$7*'C.Davis-Inputs'!$F$13</f>
        <v>0.49269938645772604</v>
      </c>
      <c r="BB37" s="147">
        <f>AM37*'C.Davis-Inputs'!$D$7*'C.Davis-Inputs'!$G$13</f>
        <v>0.4902481457290806</v>
      </c>
      <c r="BC37" s="148">
        <f>AN37*'C.Davis-Inputs'!$D$7*'C.Davis-Inputs'!$H$13</f>
        <v>34.930180383197005</v>
      </c>
      <c r="BD37" s="149">
        <f>AO37*'C.Davis-Inputs'!$D$6*'C.Davis-Inputs'!$D$12</f>
        <v>670.39974078417822</v>
      </c>
      <c r="BE37" s="150">
        <f>AP37*'C.Davis-Inputs'!$D$6*'C.Davis-Inputs'!$E$12</f>
        <v>23388.214361001206</v>
      </c>
      <c r="BF37" s="150">
        <f>AQ37*'C.Davis-Inputs'!$D$6*'C.Davis-Inputs'!$F$12</f>
        <v>19.747391409225656</v>
      </c>
      <c r="BG37" s="151">
        <f>AR37*'C.Davis-Inputs'!$D$6*'C.Davis-Inputs'!$G$12</f>
        <v>19.649145680821547</v>
      </c>
      <c r="BH37" s="152">
        <f>AS37*'C.Davis-Inputs'!$D$6*'C.Davis-Inputs'!$H$12</f>
        <v>913.88995275904426</v>
      </c>
      <c r="BI37" s="149">
        <f>AO37*'C.Davis-Inputs'!$D$7*'C.Davis-Inputs'!$D$13</f>
        <v>25.62363641677328</v>
      </c>
      <c r="BJ37" s="150">
        <f>AP37*'C.Davis-Inputs'!$D$7*'C.Davis-Inputs'!$E$13</f>
        <v>1556.1020865602932</v>
      </c>
      <c r="BK37" s="150">
        <f>AQ37*'C.Davis-Inputs'!$D$7*'C.Davis-Inputs'!$F$13</f>
        <v>0.49269938645772604</v>
      </c>
      <c r="BL37" s="151">
        <f>AR37*'C.Davis-Inputs'!$D$7*'C.Davis-Inputs'!$G$13</f>
        <v>0.4902481457290806</v>
      </c>
      <c r="BM37" s="152">
        <f>AS37*'C.Davis-Inputs'!$D$7*'C.Davis-Inputs'!$H$13</f>
        <v>34.930180383197005</v>
      </c>
      <c r="BN37" s="153">
        <f t="shared" si="15"/>
        <v>0</v>
      </c>
      <c r="BO37" s="154">
        <f t="shared" si="15"/>
        <v>0</v>
      </c>
      <c r="BP37" s="154">
        <f t="shared" si="15"/>
        <v>0</v>
      </c>
      <c r="BQ37" s="155">
        <f t="shared" si="15"/>
        <v>0</v>
      </c>
      <c r="BR37" s="156">
        <f t="shared" si="15"/>
        <v>0</v>
      </c>
      <c r="BS37" s="153">
        <f t="shared" si="15"/>
        <v>0</v>
      </c>
      <c r="BT37" s="154">
        <f t="shared" si="15"/>
        <v>0</v>
      </c>
      <c r="BU37" s="154">
        <f t="shared" si="15"/>
        <v>0</v>
      </c>
      <c r="BV37" s="155">
        <f t="shared" si="15"/>
        <v>0</v>
      </c>
      <c r="BW37" s="155">
        <f t="shared" si="15"/>
        <v>0</v>
      </c>
      <c r="BX37" s="343"/>
      <c r="BY37" s="344"/>
      <c r="BZ37" s="105"/>
      <c r="CA37" s="141">
        <f>Y37*'C.Davis-Inputs'!$D$15*'C.Davis-Inputs'!$D$18</f>
        <v>1333.4749563830994</v>
      </c>
      <c r="CB37" s="142">
        <f>Z37*'C.Davis-Inputs'!$E$15*'C.Davis-Inputs'!$E$18</f>
        <v>48588.493723209154</v>
      </c>
      <c r="CC37" s="142">
        <f>AA37*'C.Davis-Inputs'!$F$15*'C.Davis-Inputs'!$F$18</f>
        <v>2.4512407286454034</v>
      </c>
      <c r="CD37" s="143">
        <f>AB37*'C.Davis-Inputs'!$G$15*'C.Davis-Inputs'!$G$18</f>
        <v>0</v>
      </c>
      <c r="CE37" s="144">
        <f>AC37*'C.Davis-Inputs'!$H$15*'C.Davis-Inputs'!$H$18</f>
        <v>0</v>
      </c>
      <c r="CF37" s="141">
        <f>IF($D37&lt;'C.Davis-Inputs'!$D$8,CA37,CA37*(1-'C.Davis-Inputs'!$D$16))</f>
        <v>1333.4749563830994</v>
      </c>
      <c r="CG37" s="142">
        <f>IF($D37&lt;'C.Davis-Inputs'!$D$8,CB37,CB37*(1-'C.Davis-Inputs'!$E$16))</f>
        <v>48588.493723209154</v>
      </c>
      <c r="CH37" s="142">
        <f>IF($D37&lt;'C.Davis-Inputs'!$D$8,CC37,CC37*(1-'C.Davis-Inputs'!$F$16))</f>
        <v>2.4512407286454034</v>
      </c>
      <c r="CI37" s="143">
        <f>IF($D37&lt;'C.Davis-Inputs'!$D$8,CD37,CD37*(1-'C.Davis-Inputs'!$G$16))</f>
        <v>0</v>
      </c>
      <c r="CJ37" s="144">
        <f>IF($D37&lt;'C.Davis-Inputs'!$D$8,CE37,CE37*(1-'C.Davis-Inputs'!$H$16))</f>
        <v>0</v>
      </c>
      <c r="CK37" s="145">
        <f>CA37*'C.Davis-Inputs'!$D$6*'C.Davis-Inputs'!$D$12</f>
        <v>2093.2889865301895</v>
      </c>
      <c r="CL37" s="146">
        <f>CB37*'C.Davis-Inputs'!$D$6*'C.Davis-Inputs'!$E$12</f>
        <v>73028.506065983354</v>
      </c>
      <c r="CM37" s="146">
        <f>CC37*'C.Davis-Inputs'!$D$6*'C.Davis-Inputs'!$F$12</f>
        <v>3.9298291361643103</v>
      </c>
      <c r="CN37" s="147">
        <f>CD37*'C.Davis-Inputs'!$D$6*'C.Davis-Inputs'!$G$12</f>
        <v>0</v>
      </c>
      <c r="CO37" s="148">
        <f>CE37*'C.Davis-Inputs'!$D$6*'C.Davis-Inputs'!$H$12</f>
        <v>0</v>
      </c>
      <c r="CP37" s="145">
        <f>CA37*'C.Davis-Inputs'!$D$7*'C.Davis-Inputs'!$D$13</f>
        <v>80.008497382985965</v>
      </c>
      <c r="CQ37" s="146">
        <f>CB37*'C.Davis-Inputs'!$D$7*'C.Davis-Inputs'!$E$13</f>
        <v>4858.8493723209158</v>
      </c>
      <c r="CR37" s="146">
        <f>CC37*'C.Davis-Inputs'!$D$7*'C.Davis-Inputs'!$F$13</f>
        <v>9.8049629145816136E-2</v>
      </c>
      <c r="CS37" s="147">
        <f>CD37*'C.Davis-Inputs'!$D$7*'C.Davis-Inputs'!$G$13</f>
        <v>0</v>
      </c>
      <c r="CT37" s="148">
        <f>CE37*'C.Davis-Inputs'!$D$7*'C.Davis-Inputs'!$H$13</f>
        <v>0</v>
      </c>
      <c r="CU37" s="149">
        <f>CF37*'C.Davis-Inputs'!$D$6*'C.Davis-Inputs'!$D$12</f>
        <v>2093.2889865301895</v>
      </c>
      <c r="CV37" s="150">
        <f>CG37*'C.Davis-Inputs'!$D$6*'C.Davis-Inputs'!$E$12</f>
        <v>73028.506065983354</v>
      </c>
      <c r="CW37" s="150">
        <f>CH37*'C.Davis-Inputs'!$D$6*'C.Davis-Inputs'!$F$12</f>
        <v>3.9298291361643103</v>
      </c>
      <c r="CX37" s="151">
        <f>CI37*'C.Davis-Inputs'!$D$6*'C.Davis-Inputs'!$G$12</f>
        <v>0</v>
      </c>
      <c r="CY37" s="152">
        <f>CJ37*'C.Davis-Inputs'!$D$6*'C.Davis-Inputs'!$H$12</f>
        <v>0</v>
      </c>
      <c r="CZ37" s="149">
        <f>CF37*'C.Davis-Inputs'!$D$7*'C.Davis-Inputs'!$D$13</f>
        <v>80.008497382985965</v>
      </c>
      <c r="DA37" s="150">
        <f>CG37*'C.Davis-Inputs'!$D$7*'C.Davis-Inputs'!$E$13</f>
        <v>4858.8493723209158</v>
      </c>
      <c r="DB37" s="150">
        <f>CH37*'C.Davis-Inputs'!$D$7*'C.Davis-Inputs'!$F$13</f>
        <v>9.8049629145816136E-2</v>
      </c>
      <c r="DC37" s="151">
        <f>CI37*'C.Davis-Inputs'!$D$7*'C.Davis-Inputs'!$G$13</f>
        <v>0</v>
      </c>
      <c r="DD37" s="152">
        <f>CJ37*'C.Davis-Inputs'!$D$7*'C.Davis-Inputs'!$H$13</f>
        <v>0</v>
      </c>
      <c r="DE37" s="153">
        <f t="shared" si="3"/>
        <v>0</v>
      </c>
      <c r="DF37" s="154">
        <f t="shared" si="3"/>
        <v>0</v>
      </c>
      <c r="DG37" s="154">
        <f t="shared" si="4"/>
        <v>0</v>
      </c>
      <c r="DH37" s="155">
        <f t="shared" si="4"/>
        <v>0</v>
      </c>
      <c r="DI37" s="156">
        <f t="shared" si="4"/>
        <v>0</v>
      </c>
      <c r="DJ37" s="153">
        <f t="shared" si="4"/>
        <v>0</v>
      </c>
      <c r="DK37" s="154">
        <f t="shared" si="4"/>
        <v>0</v>
      </c>
      <c r="DL37" s="154">
        <f t="shared" si="4"/>
        <v>0</v>
      </c>
      <c r="DM37" s="155">
        <f t="shared" si="4"/>
        <v>0</v>
      </c>
      <c r="DN37" s="155">
        <f t="shared" si="4"/>
        <v>0</v>
      </c>
      <c r="DO37" s="343"/>
      <c r="DP37" s="344"/>
      <c r="DQ37" s="105"/>
      <c r="DR37" s="141">
        <f>SUM(AD37*'C.Davis-Inputs'!$D$32*365)</f>
        <v>9879.010811592776</v>
      </c>
      <c r="DS37" s="142">
        <f>SUM(AE37*'C.Davis-Inputs'!$E$32*365)</f>
        <v>197580.21623185542</v>
      </c>
      <c r="DT37" s="142">
        <f>SUM(AF37*'C.Davis-Inputs'!$F$32*365)</f>
        <v>1459.3993244398421</v>
      </c>
      <c r="DU37" s="143">
        <f>SUM(AG37*'C.Davis-Inputs'!$G$32*365)</f>
        <v>0</v>
      </c>
      <c r="DV37" s="144">
        <f>SUM(AH37*'C.Davis-Inputs'!$H$32*365)</f>
        <v>0</v>
      </c>
      <c r="DW37" s="141">
        <f>SUM(AD37*'C.Davis-Inputs'!$D$33*365)</f>
        <v>8980.9189196297975</v>
      </c>
      <c r="DX37" s="142">
        <f>SUM(AE37*'C.Davis-Inputs'!$E$33*365)</f>
        <v>179618.37839259586</v>
      </c>
      <c r="DY37" s="142">
        <f>SUM(AF37*'C.Davis-Inputs'!$F$33*365)</f>
        <v>1326.7266585816747</v>
      </c>
      <c r="DZ37" s="143">
        <f>SUM(AG37*'C.Davis-Inputs'!$G$33*365)</f>
        <v>0</v>
      </c>
      <c r="EA37" s="144">
        <f>SUM(AH37*'C.Davis-Inputs'!$H$33*365)</f>
        <v>0</v>
      </c>
      <c r="EB37" s="145">
        <f>DR37*'C.Davis-Inputs'!$D$6*'C.Davis-Inputs'!$D$12</f>
        <v>15508.071172038339</v>
      </c>
      <c r="EC37" s="146">
        <f>DS37*'C.Davis-Inputs'!$D$6*'C.Davis-Inputs'!$E$12</f>
        <v>296963.06499647873</v>
      </c>
      <c r="ED37" s="146">
        <f>DT37*'C.Davis-Inputs'!$D$6*'C.Davis-Inputs'!$F$12</f>
        <v>2339.7089969419549</v>
      </c>
      <c r="EE37" s="147">
        <f>DU37*'C.Davis-Inputs'!$D$6*'C.Davis-Inputs'!$G$12</f>
        <v>0</v>
      </c>
      <c r="EF37" s="148">
        <f>DV37*'C.Davis-Inputs'!$D$6*'C.Davis-Inputs'!$H$12</f>
        <v>0</v>
      </c>
      <c r="EG37" s="145">
        <f>DR37*'C.Davis-Inputs'!$D$7*'C.Davis-Inputs'!$D$13</f>
        <v>592.74064869556651</v>
      </c>
      <c r="EH37" s="146">
        <f>DS37*'C.Davis-Inputs'!$D$7*'C.Davis-Inputs'!$E$13</f>
        <v>19758.021623185545</v>
      </c>
      <c r="EI37" s="146">
        <f>DT37*'C.Davis-Inputs'!$D$7*'C.Davis-Inputs'!$F$13</f>
        <v>58.375972977593683</v>
      </c>
      <c r="EJ37" s="147">
        <f>DU37*'C.Davis-Inputs'!$D$7*'C.Davis-Inputs'!$G$13</f>
        <v>0</v>
      </c>
      <c r="EK37" s="148">
        <f>DV37*'C.Davis-Inputs'!$D$7*'C.Davis-Inputs'!$H$13</f>
        <v>0</v>
      </c>
      <c r="EL37" s="149">
        <f>IF($D37&lt;'C.Davis-Inputs'!$D$8,EB37,DW37*'C.Davis-Inputs'!$D$6*'C.Davis-Inputs'!$D$12)</f>
        <v>15508.071172038339</v>
      </c>
      <c r="EM37" s="150">
        <f>IF($D37&lt;'C.Davis-Inputs'!$D$8,EC37,DX37*'C.Davis-Inputs'!$D$6*'C.Davis-Inputs'!$E$12)</f>
        <v>296963.06499647873</v>
      </c>
      <c r="EN37" s="150">
        <f>IF($D37&lt;'C.Davis-Inputs'!$D$8,ED37,DY37*'C.Davis-Inputs'!$D$6*'C.Davis-Inputs'!$F$12)</f>
        <v>2339.7089969419549</v>
      </c>
      <c r="EO37" s="151">
        <f>IF($D37&lt;'C.Davis-Inputs'!$D$8,EE37,DZ37*'C.Davis-Inputs'!$D$6*'C.Davis-Inputs'!$G$12)</f>
        <v>0</v>
      </c>
      <c r="EP37" s="152">
        <f>IF($D37&lt;'C.Davis-Inputs'!$D$8,EF37,EA37*'C.Davis-Inputs'!$D$6*'C.Davis-Inputs'!$H$12)</f>
        <v>0</v>
      </c>
      <c r="EQ37" s="149">
        <f>IF($D37&lt;'C.Davis-Inputs'!$D$8,EG37,'C.Davis-Inputs'!$D$13*DW37)</f>
        <v>592.74064869556651</v>
      </c>
      <c r="ER37" s="150">
        <f>IF($D37&lt;'C.Davis-Inputs'!$D$8,EH37,'C.Davis-Inputs'!$E$13*DX37)</f>
        <v>19758.021623185545</v>
      </c>
      <c r="ES37" s="150">
        <f>IF($D37&lt;'C.Davis-Inputs'!$D$8,EI37,'C.Davis-Inputs'!$F$13*DY37)</f>
        <v>58.375972977593683</v>
      </c>
      <c r="ET37" s="151">
        <f>IF($D37&lt;'C.Davis-Inputs'!$D$8,EJ37,'C.Davis-Inputs'!$G$13*EJ37)</f>
        <v>0</v>
      </c>
      <c r="EU37" s="152">
        <f>IF($D37&lt;'C.Davis-Inputs'!$D$8,EK37,'C.Davis-Inputs'!$H$13*EK37)</f>
        <v>0</v>
      </c>
      <c r="EV37" s="153">
        <f t="shared" si="9"/>
        <v>0</v>
      </c>
      <c r="EW37" s="154">
        <f t="shared" si="5"/>
        <v>0</v>
      </c>
      <c r="EX37" s="154">
        <f t="shared" si="5"/>
        <v>0</v>
      </c>
      <c r="EY37" s="155">
        <f t="shared" si="5"/>
        <v>0</v>
      </c>
      <c r="EZ37" s="156">
        <f t="shared" si="5"/>
        <v>0</v>
      </c>
      <c r="FA37" s="153">
        <f t="shared" si="5"/>
        <v>0</v>
      </c>
      <c r="FB37" s="154">
        <f t="shared" si="5"/>
        <v>0</v>
      </c>
      <c r="FC37" s="154">
        <f t="shared" si="5"/>
        <v>0</v>
      </c>
      <c r="FD37" s="155">
        <f t="shared" si="5"/>
        <v>0</v>
      </c>
      <c r="FE37" s="156">
        <f t="shared" si="5"/>
        <v>0</v>
      </c>
      <c r="FF37" s="340"/>
      <c r="FG37" s="340"/>
      <c r="FH37" s="105"/>
      <c r="FI37" s="142">
        <f>'C.Davis-Inputs'!$E$15</f>
        <v>29.15</v>
      </c>
      <c r="FJ37" s="142">
        <f>IF($D37&lt;'C.Davis-Inputs'!$D$8,FI37,0)</f>
        <v>29.15</v>
      </c>
      <c r="FK37" s="154">
        <f t="shared" si="10"/>
        <v>0</v>
      </c>
      <c r="FL37" s="338">
        <f>SUM(FK37*'C.Davis-Inputs'!$D$60,FK37*'C.Davis-Inputs'!$D$58*'C.Davis-Inputs'!$D$59)</f>
        <v>0</v>
      </c>
      <c r="FM37" s="338">
        <f>(FK37*'C.Davis-Inputs'!$D$61)</f>
        <v>0</v>
      </c>
      <c r="FN37" s="338">
        <f>(FK37*'C.Davis-Inputs'!$D$62)</f>
        <v>0</v>
      </c>
      <c r="FO37" s="105"/>
      <c r="FP37" s="142">
        <f>'C.Davis-Inputs'!$E$32*365</f>
        <v>403.02083333333337</v>
      </c>
      <c r="FQ37" s="142">
        <f>IF($D37&lt;'C.Davis-Inputs'!$D$8,FP37,'C.Davis-Inputs'!$E$33*365)</f>
        <v>403.02083333333337</v>
      </c>
      <c r="FR37" s="154">
        <f t="shared" si="11"/>
        <v>0</v>
      </c>
      <c r="FS37" s="338">
        <f>SUM(FR37*'C.Davis-Inputs'!$D$63,FR37*'C.Davis-Inputs'!$D$58*'C.Davis-Inputs'!$D$59)</f>
        <v>0</v>
      </c>
      <c r="FT37" s="338">
        <f>(FR37*'C.Davis-Inputs'!$D$64)</f>
        <v>0</v>
      </c>
      <c r="FU37" s="338">
        <f>(FR37*'C.Davis-Inputs'!$D$65)</f>
        <v>0</v>
      </c>
      <c r="FV37" s="105"/>
      <c r="FW37" s="142">
        <f>'C.Davis-Inputs'!$E$44*365</f>
        <v>113.15</v>
      </c>
      <c r="FX37" s="142">
        <f>IF($D37&lt;'C.Davis-Inputs'!$D$8,FW37,'C.Davis-Inputs'!$D$45*365)</f>
        <v>113.15</v>
      </c>
      <c r="FY37" s="154">
        <f t="shared" si="12"/>
        <v>0</v>
      </c>
      <c r="FZ37" s="338">
        <f>SUM(FY37*'C.Davis-Inputs'!$D$67)</f>
        <v>0</v>
      </c>
      <c r="GA37" s="338">
        <f>(FY37*'C.Davis-Inputs'!$D$68)</f>
        <v>0</v>
      </c>
      <c r="GB37" s="338">
        <f>(FY37*'C.Davis-Inputs'!$D$69)</f>
        <v>0</v>
      </c>
      <c r="GC37" s="105"/>
      <c r="GD37" s="141">
        <f>IF($D37&lt;'C.Davis-Inputs'!$D$47,0,IF($D37='C.Davis-Inputs'!$D$47,'C.Davis-Inputs'!$D$53,IF(AND($D37&gt;'C.Davis-Inputs'!$D$47,$D37&lt;='C.Davis-Inputs'!$E$47),GD36*(1+'C.Davis-Inputs'!$E$49),IF($D37&gt;'C.Davis-Inputs'!$E$47,GD36*(1+'C.Davis-Inputs'!$F$49)))))</f>
        <v>0</v>
      </c>
      <c r="GE37" s="144">
        <f>IF($D37&lt;'C.Davis-Inputs'!$D$47,0,IF($D37='C.Davis-Inputs'!$D$47,'C.Davis-Inputs'!$D$54,IF(AND($D37&gt;'C.Davis-Inputs'!$D$47,$D37&lt;='C.Davis-Inputs'!$E$47),GE36*(1+'C.Davis-Inputs'!$E$49),IF($D37&gt;'C.Davis-Inputs'!$E$47,GE36*(1+'C.Davis-Inputs'!$F$49)))))</f>
        <v>0</v>
      </c>
      <c r="GF37" s="799">
        <f t="shared" si="13"/>
        <v>0</v>
      </c>
    </row>
    <row r="38" spans="1:188" x14ac:dyDescent="0.25">
      <c r="A38" s="105"/>
      <c r="B38" s="105"/>
      <c r="C38" s="159"/>
      <c r="D38" s="140">
        <f t="shared" si="6"/>
        <v>2014</v>
      </c>
      <c r="E38" s="141">
        <f>E37*(1+'C.Davis-Inputs'!$D$14)</f>
        <v>529.22846189681286</v>
      </c>
      <c r="F38" s="142">
        <f>F37*(1+'C.Davis-Inputs'!$E$14)</f>
        <v>10584.569237936252</v>
      </c>
      <c r="G38" s="142">
        <f>G37*(1+'C.Davis-Inputs'!$F$14)</f>
        <v>66.153557737101607</v>
      </c>
      <c r="H38" s="143">
        <f>H37*(1+'C.Davis-Inputs'!$G$14)</f>
        <v>39.692134642260953</v>
      </c>
      <c r="I38" s="144">
        <f>I37*(1+'C.Davis-Inputs'!$H$14)</f>
        <v>793.8426928452194</v>
      </c>
      <c r="J38" s="141">
        <f t="shared" si="7"/>
        <v>47.630561570713155</v>
      </c>
      <c r="K38" s="142">
        <f t="shared" si="7"/>
        <v>952.61123141426265</v>
      </c>
      <c r="L38" s="142">
        <f t="shared" si="7"/>
        <v>5.9538201963391444</v>
      </c>
      <c r="M38" s="143">
        <f t="shared" si="7"/>
        <v>3.5722921178034857</v>
      </c>
      <c r="N38" s="144">
        <f t="shared" si="7"/>
        <v>71.445842356069747</v>
      </c>
      <c r="O38" s="141">
        <f t="shared" si="8"/>
        <v>26.461423094840644</v>
      </c>
      <c r="P38" s="142">
        <f t="shared" si="8"/>
        <v>529.22846189681263</v>
      </c>
      <c r="Q38" s="142">
        <f t="shared" si="8"/>
        <v>3.3076778868550805</v>
      </c>
      <c r="R38" s="143">
        <f t="shared" si="8"/>
        <v>1.9846067321130478</v>
      </c>
      <c r="S38" s="144">
        <f t="shared" si="8"/>
        <v>39.692134642260974</v>
      </c>
      <c r="T38" s="141">
        <f t="shared" si="14"/>
        <v>41.279820027951402</v>
      </c>
      <c r="U38" s="142">
        <f t="shared" si="14"/>
        <v>825.59640055902764</v>
      </c>
      <c r="V38" s="142">
        <f t="shared" si="14"/>
        <v>5.1599775034939253</v>
      </c>
      <c r="W38" s="143">
        <f t="shared" si="14"/>
        <v>3.0959865020963542</v>
      </c>
      <c r="X38" s="143">
        <f t="shared" si="14"/>
        <v>61.91973004192711</v>
      </c>
      <c r="Y38" s="141">
        <f>T38*'C.Davis-Inputs'!$D$17</f>
        <v>16.511928011180562</v>
      </c>
      <c r="Z38" s="142">
        <f>U38*'C.Davis-Inputs'!$E$17</f>
        <v>330.2385602236111</v>
      </c>
      <c r="AA38" s="142">
        <f>V38*'C.Davis-Inputs'!$F$17</f>
        <v>2.0639910013975702</v>
      </c>
      <c r="AB38" s="143">
        <f>W38*'C.Davis-Inputs'!$G$17</f>
        <v>0</v>
      </c>
      <c r="AC38" s="144">
        <f>X38*'C.Davis-Inputs'!$H$17</f>
        <v>0</v>
      </c>
      <c r="AD38" s="141">
        <f>T38*(1-'C.Davis-Inputs'!$D$17)</f>
        <v>24.767892016770841</v>
      </c>
      <c r="AE38" s="142">
        <f>U38*(1-'C.Davis-Inputs'!$E$17)</f>
        <v>495.35784033541654</v>
      </c>
      <c r="AF38" s="142">
        <f>V38*(1-'C.Davis-Inputs'!$F$17)</f>
        <v>3.0959865020963551</v>
      </c>
      <c r="AG38" s="143">
        <f>W38*(1-'C.Davis-Inputs'!$G$17)</f>
        <v>3.0959865020963542</v>
      </c>
      <c r="AH38" s="144">
        <f>X38*(1-'C.Davis-Inputs'!$H$17)</f>
        <v>61.91973004192711</v>
      </c>
      <c r="AI38" s="187"/>
      <c r="AJ38" s="141">
        <f>SUM(AD38*'C.Davis-Inputs'!$D$15,Y38*'C.Davis-Inputs'!$D$15*'C.Davis-Inputs'!$D$19)</f>
        <v>431.5117186921853</v>
      </c>
      <c r="AK38" s="142">
        <f>SUM(AE38*'C.Davis-Inputs'!$E$15,Z38*'C.Davis-Inputs'!$E$15*'C.Davis-Inputs'!$E$19)</f>
        <v>15723.208249846493</v>
      </c>
      <c r="AL38" s="142">
        <f>SUM(AF38*'C.Davis-Inputs'!$F$15,AA38*'C.Davis-Inputs'!$F$15*'C.Davis-Inputs'!$F$19)</f>
        <v>12.445865738427347</v>
      </c>
      <c r="AM38" s="143">
        <f>SUM(AG38*'C.Davis-Inputs'!$G$15,AB38*'C.Davis-Inputs'!$G$15*'C.Davis-Inputs'!$G$19)</f>
        <v>12.383946008385417</v>
      </c>
      <c r="AN38" s="144">
        <f>SUM(AH38*'C.Davis-Inputs'!$H$15,AC38*'C.Davis-Inputs'!$H$15*'C.Davis-Inputs'!$H$19)</f>
        <v>588.23743539830753</v>
      </c>
      <c r="AO38" s="141">
        <f>IF($D38&lt;'C.Davis-Inputs'!$D$8,AJ38,AJ38*(1-'C.Davis-Inputs'!$D$16))</f>
        <v>431.5117186921853</v>
      </c>
      <c r="AP38" s="142">
        <f>IF($D38&lt;'C.Davis-Inputs'!$D$8,AK38,AK38*(1-'C.Davis-Inputs'!$E$16))</f>
        <v>15723.208249846493</v>
      </c>
      <c r="AQ38" s="142">
        <f>IF($D38&lt;'C.Davis-Inputs'!$D$8,AL38,AL38*(1-'C.Davis-Inputs'!$F$16))</f>
        <v>12.445865738427347</v>
      </c>
      <c r="AR38" s="143">
        <f>IF($D38&lt;'C.Davis-Inputs'!$D$8,AM38,AM38*(1-'C.Davis-Inputs'!$G$16))</f>
        <v>12.383946008385417</v>
      </c>
      <c r="AS38" s="144">
        <f>IF($D38&lt;'C.Davis-Inputs'!$D$8,AN38,AN38*(1-'C.Davis-Inputs'!$H$16))</f>
        <v>588.23743539830753</v>
      </c>
      <c r="AT38" s="145">
        <f>AJ38*'C.Davis-Inputs'!$D$6*'C.Davis-Inputs'!$D$12</f>
        <v>677.38709600299251</v>
      </c>
      <c r="AU38" s="146">
        <f>AK38*'C.Davis-Inputs'!$D$6*'C.Davis-Inputs'!$E$12</f>
        <v>23631.981999519277</v>
      </c>
      <c r="AV38" s="146">
        <f>AL38*'C.Davis-Inputs'!$D$6*'C.Davis-Inputs'!$F$12</f>
        <v>19.953211951846722</v>
      </c>
      <c r="AW38" s="147">
        <f>AM38*'C.Davis-Inputs'!$D$6*'C.Davis-Inputs'!$G$12</f>
        <v>19.853942240643502</v>
      </c>
      <c r="AX38" s="148">
        <f>AN38*'C.Davis-Inputs'!$D$6*'C.Davis-Inputs'!$H$12</f>
        <v>923.41512608826315</v>
      </c>
      <c r="AY38" s="145">
        <f>AJ38*'C.Davis-Inputs'!$D$7*'C.Davis-Inputs'!$D$13</f>
        <v>25.890703121531118</v>
      </c>
      <c r="AZ38" s="146">
        <f>AK38*'C.Davis-Inputs'!$D$7*'C.Davis-Inputs'!$E$13</f>
        <v>1572.3208249846493</v>
      </c>
      <c r="BA38" s="146">
        <f>AL38*'C.Davis-Inputs'!$D$7*'C.Davis-Inputs'!$F$13</f>
        <v>0.4978346295370939</v>
      </c>
      <c r="BB38" s="147">
        <f>AM38*'C.Davis-Inputs'!$D$7*'C.Davis-Inputs'!$G$13</f>
        <v>0.49535784033541669</v>
      </c>
      <c r="BC38" s="148">
        <f>AN38*'C.Davis-Inputs'!$D$7*'C.Davis-Inputs'!$H$13</f>
        <v>35.294246123898454</v>
      </c>
      <c r="BD38" s="149">
        <f>AO38*'C.Davis-Inputs'!$D$6*'C.Davis-Inputs'!$D$12</f>
        <v>677.38709600299251</v>
      </c>
      <c r="BE38" s="150">
        <f>AP38*'C.Davis-Inputs'!$D$6*'C.Davis-Inputs'!$E$12</f>
        <v>23631.981999519277</v>
      </c>
      <c r="BF38" s="150">
        <f>AQ38*'C.Davis-Inputs'!$D$6*'C.Davis-Inputs'!$F$12</f>
        <v>19.953211951846722</v>
      </c>
      <c r="BG38" s="151">
        <f>AR38*'C.Davis-Inputs'!$D$6*'C.Davis-Inputs'!$G$12</f>
        <v>19.853942240643502</v>
      </c>
      <c r="BH38" s="152">
        <f>AS38*'C.Davis-Inputs'!$D$6*'C.Davis-Inputs'!$H$12</f>
        <v>923.41512608826315</v>
      </c>
      <c r="BI38" s="149">
        <f>AO38*'C.Davis-Inputs'!$D$7*'C.Davis-Inputs'!$D$13</f>
        <v>25.890703121531118</v>
      </c>
      <c r="BJ38" s="150">
        <f>AP38*'C.Davis-Inputs'!$D$7*'C.Davis-Inputs'!$E$13</f>
        <v>1572.3208249846493</v>
      </c>
      <c r="BK38" s="150">
        <f>AQ38*'C.Davis-Inputs'!$D$7*'C.Davis-Inputs'!$F$13</f>
        <v>0.4978346295370939</v>
      </c>
      <c r="BL38" s="151">
        <f>AR38*'C.Davis-Inputs'!$D$7*'C.Davis-Inputs'!$G$13</f>
        <v>0.49535784033541669</v>
      </c>
      <c r="BM38" s="152">
        <f>AS38*'C.Davis-Inputs'!$D$7*'C.Davis-Inputs'!$H$13</f>
        <v>35.294246123898454</v>
      </c>
      <c r="BN38" s="153">
        <f t="shared" si="15"/>
        <v>0</v>
      </c>
      <c r="BO38" s="154">
        <f t="shared" si="15"/>
        <v>0</v>
      </c>
      <c r="BP38" s="154">
        <f t="shared" si="15"/>
        <v>0</v>
      </c>
      <c r="BQ38" s="155">
        <f t="shared" si="15"/>
        <v>0</v>
      </c>
      <c r="BR38" s="156">
        <f t="shared" si="15"/>
        <v>0</v>
      </c>
      <c r="BS38" s="153">
        <f t="shared" si="15"/>
        <v>0</v>
      </c>
      <c r="BT38" s="154">
        <f t="shared" si="15"/>
        <v>0</v>
      </c>
      <c r="BU38" s="154">
        <f t="shared" si="15"/>
        <v>0</v>
      </c>
      <c r="BV38" s="155">
        <f t="shared" si="15"/>
        <v>0</v>
      </c>
      <c r="BW38" s="155">
        <f t="shared" si="15"/>
        <v>0</v>
      </c>
      <c r="BX38" s="343"/>
      <c r="BY38" s="344"/>
      <c r="BZ38" s="105"/>
      <c r="CA38" s="141">
        <f>Y38*'C.Davis-Inputs'!$D$15*'C.Davis-Inputs'!$D$18</f>
        <v>1347.3733257123338</v>
      </c>
      <c r="CB38" s="142">
        <f>Z38*'C.Davis-Inputs'!$E$15*'C.Davis-Inputs'!$E$18</f>
        <v>49094.915555643143</v>
      </c>
      <c r="CC38" s="142">
        <f>AA38*'C.Davis-Inputs'!$F$15*'C.Davis-Inputs'!$F$18</f>
        <v>2.4767892016770841</v>
      </c>
      <c r="CD38" s="143">
        <f>AB38*'C.Davis-Inputs'!$G$15*'C.Davis-Inputs'!$G$18</f>
        <v>0</v>
      </c>
      <c r="CE38" s="144">
        <f>AC38*'C.Davis-Inputs'!$H$15*'C.Davis-Inputs'!$H$18</f>
        <v>0</v>
      </c>
      <c r="CF38" s="141">
        <f>IF($D38&lt;'C.Davis-Inputs'!$D$8,CA38,CA38*(1-'C.Davis-Inputs'!$D$16))</f>
        <v>1347.3733257123338</v>
      </c>
      <c r="CG38" s="142">
        <f>IF($D38&lt;'C.Davis-Inputs'!$D$8,CB38,CB38*(1-'C.Davis-Inputs'!$E$16))</f>
        <v>49094.915555643143</v>
      </c>
      <c r="CH38" s="142">
        <f>IF($D38&lt;'C.Davis-Inputs'!$D$8,CC38,CC38*(1-'C.Davis-Inputs'!$F$16))</f>
        <v>2.4767892016770841</v>
      </c>
      <c r="CI38" s="143">
        <f>IF($D38&lt;'C.Davis-Inputs'!$D$8,CD38,CD38*(1-'C.Davis-Inputs'!$G$16))</f>
        <v>0</v>
      </c>
      <c r="CJ38" s="144">
        <f>IF($D38&lt;'C.Davis-Inputs'!$D$8,CE38,CE38*(1-'C.Davis-Inputs'!$H$16))</f>
        <v>0</v>
      </c>
      <c r="CK38" s="145">
        <f>CA38*'C.Davis-Inputs'!$D$6*'C.Davis-Inputs'!$D$12</f>
        <v>2115.106646703221</v>
      </c>
      <c r="CL38" s="146">
        <f>CB38*'C.Davis-Inputs'!$D$6*'C.Davis-Inputs'!$E$12</f>
        <v>73789.658080131645</v>
      </c>
      <c r="CM38" s="146">
        <f>CC38*'C.Davis-Inputs'!$D$6*'C.Davis-Inputs'!$F$12</f>
        <v>3.970788448128701</v>
      </c>
      <c r="CN38" s="147">
        <f>CD38*'C.Davis-Inputs'!$D$6*'C.Davis-Inputs'!$G$12</f>
        <v>0</v>
      </c>
      <c r="CO38" s="148">
        <f>CE38*'C.Davis-Inputs'!$D$6*'C.Davis-Inputs'!$H$12</f>
        <v>0</v>
      </c>
      <c r="CP38" s="145">
        <f>CA38*'C.Davis-Inputs'!$D$7*'C.Davis-Inputs'!$D$13</f>
        <v>80.842399542740026</v>
      </c>
      <c r="CQ38" s="146">
        <f>CB38*'C.Davis-Inputs'!$D$7*'C.Davis-Inputs'!$E$13</f>
        <v>4909.4915555643147</v>
      </c>
      <c r="CR38" s="146">
        <f>CC38*'C.Davis-Inputs'!$D$7*'C.Davis-Inputs'!$F$13</f>
        <v>9.9071568067083365E-2</v>
      </c>
      <c r="CS38" s="147">
        <f>CD38*'C.Davis-Inputs'!$D$7*'C.Davis-Inputs'!$G$13</f>
        <v>0</v>
      </c>
      <c r="CT38" s="148">
        <f>CE38*'C.Davis-Inputs'!$D$7*'C.Davis-Inputs'!$H$13</f>
        <v>0</v>
      </c>
      <c r="CU38" s="149">
        <f>CF38*'C.Davis-Inputs'!$D$6*'C.Davis-Inputs'!$D$12</f>
        <v>2115.106646703221</v>
      </c>
      <c r="CV38" s="150">
        <f>CG38*'C.Davis-Inputs'!$D$6*'C.Davis-Inputs'!$E$12</f>
        <v>73789.658080131645</v>
      </c>
      <c r="CW38" s="150">
        <f>CH38*'C.Davis-Inputs'!$D$6*'C.Davis-Inputs'!$F$12</f>
        <v>3.970788448128701</v>
      </c>
      <c r="CX38" s="151">
        <f>CI38*'C.Davis-Inputs'!$D$6*'C.Davis-Inputs'!$G$12</f>
        <v>0</v>
      </c>
      <c r="CY38" s="152">
        <f>CJ38*'C.Davis-Inputs'!$D$6*'C.Davis-Inputs'!$H$12</f>
        <v>0</v>
      </c>
      <c r="CZ38" s="149">
        <f>CF38*'C.Davis-Inputs'!$D$7*'C.Davis-Inputs'!$D$13</f>
        <v>80.842399542740026</v>
      </c>
      <c r="DA38" s="150">
        <f>CG38*'C.Davis-Inputs'!$D$7*'C.Davis-Inputs'!$E$13</f>
        <v>4909.4915555643147</v>
      </c>
      <c r="DB38" s="150">
        <f>CH38*'C.Davis-Inputs'!$D$7*'C.Davis-Inputs'!$F$13</f>
        <v>9.9071568067083365E-2</v>
      </c>
      <c r="DC38" s="151">
        <f>CI38*'C.Davis-Inputs'!$D$7*'C.Davis-Inputs'!$G$13</f>
        <v>0</v>
      </c>
      <c r="DD38" s="152">
        <f>CJ38*'C.Davis-Inputs'!$D$7*'C.Davis-Inputs'!$H$13</f>
        <v>0</v>
      </c>
      <c r="DE38" s="153">
        <f t="shared" si="3"/>
        <v>0</v>
      </c>
      <c r="DF38" s="154">
        <f t="shared" si="3"/>
        <v>0</v>
      </c>
      <c r="DG38" s="154">
        <f t="shared" si="4"/>
        <v>0</v>
      </c>
      <c r="DH38" s="155">
        <f t="shared" si="4"/>
        <v>0</v>
      </c>
      <c r="DI38" s="156">
        <f t="shared" si="4"/>
        <v>0</v>
      </c>
      <c r="DJ38" s="153">
        <f t="shared" si="4"/>
        <v>0</v>
      </c>
      <c r="DK38" s="154">
        <f t="shared" si="4"/>
        <v>0</v>
      </c>
      <c r="DL38" s="154">
        <f t="shared" si="4"/>
        <v>0</v>
      </c>
      <c r="DM38" s="155">
        <f t="shared" si="4"/>
        <v>0</v>
      </c>
      <c r="DN38" s="155">
        <f t="shared" si="4"/>
        <v>0</v>
      </c>
      <c r="DO38" s="343"/>
      <c r="DP38" s="344"/>
      <c r="DQ38" s="105"/>
      <c r="DR38" s="141">
        <f>SUM(AD38*'C.Davis-Inputs'!$D$32*365)</f>
        <v>9981.9764805089981</v>
      </c>
      <c r="DS38" s="142">
        <f>SUM(AE38*'C.Davis-Inputs'!$E$32*365)</f>
        <v>199639.52961017989</v>
      </c>
      <c r="DT38" s="142">
        <f>SUM(AF38*'C.Davis-Inputs'!$F$32*365)</f>
        <v>1474.6101618933751</v>
      </c>
      <c r="DU38" s="143">
        <f>SUM(AG38*'C.Davis-Inputs'!$G$32*365)</f>
        <v>0</v>
      </c>
      <c r="DV38" s="144">
        <f>SUM(AH38*'C.Davis-Inputs'!$H$32*365)</f>
        <v>0</v>
      </c>
      <c r="DW38" s="141">
        <f>SUM(AD38*'C.Davis-Inputs'!$D$33*365)</f>
        <v>9074.5240731899994</v>
      </c>
      <c r="DX38" s="142">
        <f>SUM(AE38*'C.Davis-Inputs'!$E$33*365)</f>
        <v>181490.48146379986</v>
      </c>
      <c r="DY38" s="142">
        <f>SUM(AF38*'C.Davis-Inputs'!$F$33*365)</f>
        <v>1340.5546926303407</v>
      </c>
      <c r="DZ38" s="143">
        <f>SUM(AG38*'C.Davis-Inputs'!$G$33*365)</f>
        <v>0</v>
      </c>
      <c r="EA38" s="144">
        <f>SUM(AH38*'C.Davis-Inputs'!$H$33*365)</f>
        <v>0</v>
      </c>
      <c r="EB38" s="145">
        <f>DR38*'C.Davis-Inputs'!$D$6*'C.Davis-Inputs'!$D$12</f>
        <v>15669.706679103025</v>
      </c>
      <c r="EC38" s="146">
        <f>DS38*'C.Davis-Inputs'!$D$6*'C.Davis-Inputs'!$E$12</f>
        <v>300058.21300410037</v>
      </c>
      <c r="ED38" s="146">
        <f>DT38*'C.Davis-Inputs'!$D$6*'C.Davis-Inputs'!$F$12</f>
        <v>2364.0950115474584</v>
      </c>
      <c r="EE38" s="147">
        <f>DU38*'C.Davis-Inputs'!$D$6*'C.Davis-Inputs'!$G$12</f>
        <v>0</v>
      </c>
      <c r="EF38" s="148">
        <f>DV38*'C.Davis-Inputs'!$D$6*'C.Davis-Inputs'!$H$12</f>
        <v>0</v>
      </c>
      <c r="EG38" s="145">
        <f>DR38*'C.Davis-Inputs'!$D$7*'C.Davis-Inputs'!$D$13</f>
        <v>598.91858883053987</v>
      </c>
      <c r="EH38" s="146">
        <f>DS38*'C.Davis-Inputs'!$D$7*'C.Davis-Inputs'!$E$13</f>
        <v>19963.952961017989</v>
      </c>
      <c r="EI38" s="146">
        <f>DT38*'C.Davis-Inputs'!$D$7*'C.Davis-Inputs'!$F$13</f>
        <v>58.984406475735007</v>
      </c>
      <c r="EJ38" s="147">
        <f>DU38*'C.Davis-Inputs'!$D$7*'C.Davis-Inputs'!$G$13</f>
        <v>0</v>
      </c>
      <c r="EK38" s="148">
        <f>DV38*'C.Davis-Inputs'!$D$7*'C.Davis-Inputs'!$H$13</f>
        <v>0</v>
      </c>
      <c r="EL38" s="149">
        <f>IF($D38&lt;'C.Davis-Inputs'!$D$8,EB38,DW38*'C.Davis-Inputs'!$D$6*'C.Davis-Inputs'!$D$12)</f>
        <v>15669.706679103025</v>
      </c>
      <c r="EM38" s="150">
        <f>IF($D38&lt;'C.Davis-Inputs'!$D$8,EC38,DX38*'C.Davis-Inputs'!$D$6*'C.Davis-Inputs'!$E$12)</f>
        <v>300058.21300410037</v>
      </c>
      <c r="EN38" s="150">
        <f>IF($D38&lt;'C.Davis-Inputs'!$D$8,ED38,DY38*'C.Davis-Inputs'!$D$6*'C.Davis-Inputs'!$F$12)</f>
        <v>2364.0950115474584</v>
      </c>
      <c r="EO38" s="151">
        <f>IF($D38&lt;'C.Davis-Inputs'!$D$8,EE38,DZ38*'C.Davis-Inputs'!$D$6*'C.Davis-Inputs'!$G$12)</f>
        <v>0</v>
      </c>
      <c r="EP38" s="152">
        <f>IF($D38&lt;'C.Davis-Inputs'!$D$8,EF38,EA38*'C.Davis-Inputs'!$D$6*'C.Davis-Inputs'!$H$12)</f>
        <v>0</v>
      </c>
      <c r="EQ38" s="149">
        <f>IF($D38&lt;'C.Davis-Inputs'!$D$8,EG38,'C.Davis-Inputs'!$D$13*DW38)</f>
        <v>598.91858883053987</v>
      </c>
      <c r="ER38" s="150">
        <f>IF($D38&lt;'C.Davis-Inputs'!$D$8,EH38,'C.Davis-Inputs'!$E$13*DX38)</f>
        <v>19963.952961017989</v>
      </c>
      <c r="ES38" s="150">
        <f>IF($D38&lt;'C.Davis-Inputs'!$D$8,EI38,'C.Davis-Inputs'!$F$13*DY38)</f>
        <v>58.984406475735007</v>
      </c>
      <c r="ET38" s="151">
        <f>IF($D38&lt;'C.Davis-Inputs'!$D$8,EJ38,'C.Davis-Inputs'!$G$13*EJ38)</f>
        <v>0</v>
      </c>
      <c r="EU38" s="152">
        <f>IF($D38&lt;'C.Davis-Inputs'!$D$8,EK38,'C.Davis-Inputs'!$H$13*EK38)</f>
        <v>0</v>
      </c>
      <c r="EV38" s="153">
        <f t="shared" si="9"/>
        <v>0</v>
      </c>
      <c r="EW38" s="154">
        <f t="shared" si="5"/>
        <v>0</v>
      </c>
      <c r="EX38" s="154">
        <f t="shared" si="5"/>
        <v>0</v>
      </c>
      <c r="EY38" s="155">
        <f t="shared" si="5"/>
        <v>0</v>
      </c>
      <c r="EZ38" s="156">
        <f t="shared" si="5"/>
        <v>0</v>
      </c>
      <c r="FA38" s="153">
        <f t="shared" si="5"/>
        <v>0</v>
      </c>
      <c r="FB38" s="154">
        <f t="shared" si="5"/>
        <v>0</v>
      </c>
      <c r="FC38" s="154">
        <f t="shared" si="5"/>
        <v>0</v>
      </c>
      <c r="FD38" s="155">
        <f t="shared" si="5"/>
        <v>0</v>
      </c>
      <c r="FE38" s="156">
        <f t="shared" si="5"/>
        <v>0</v>
      </c>
      <c r="FF38" s="178"/>
      <c r="FG38" s="178"/>
      <c r="FH38" s="105"/>
      <c r="FI38" s="142">
        <f>'C.Davis-Inputs'!$E$15</f>
        <v>29.15</v>
      </c>
      <c r="FJ38" s="142">
        <f>IF($D38&lt;'C.Davis-Inputs'!$D$8,FI38,0)</f>
        <v>29.15</v>
      </c>
      <c r="FK38" s="154">
        <f t="shared" si="10"/>
        <v>0</v>
      </c>
      <c r="FL38" s="338">
        <f>SUM(FK38*'C.Davis-Inputs'!$D$60,FK38*'C.Davis-Inputs'!$D$58*'C.Davis-Inputs'!$D$59)</f>
        <v>0</v>
      </c>
      <c r="FM38" s="338">
        <f>(FK38*'C.Davis-Inputs'!$D$61)</f>
        <v>0</v>
      </c>
      <c r="FN38" s="338">
        <f>(FK38*'C.Davis-Inputs'!$D$62)</f>
        <v>0</v>
      </c>
      <c r="FO38" s="105"/>
      <c r="FP38" s="142">
        <f>'C.Davis-Inputs'!$E$32*365</f>
        <v>403.02083333333337</v>
      </c>
      <c r="FQ38" s="142">
        <f>IF($D38&lt;'C.Davis-Inputs'!$D$8,FP38,'C.Davis-Inputs'!$E$33*365)</f>
        <v>403.02083333333337</v>
      </c>
      <c r="FR38" s="154">
        <f t="shared" si="11"/>
        <v>0</v>
      </c>
      <c r="FS38" s="338">
        <f>SUM(FR38*'C.Davis-Inputs'!$D$63,FR38*'C.Davis-Inputs'!$D$58*'C.Davis-Inputs'!$D$59)</f>
        <v>0</v>
      </c>
      <c r="FT38" s="338">
        <f>(FR38*'C.Davis-Inputs'!$D$64)</f>
        <v>0</v>
      </c>
      <c r="FU38" s="338">
        <f>(FR38*'C.Davis-Inputs'!$D$65)</f>
        <v>0</v>
      </c>
      <c r="FV38" s="105"/>
      <c r="FW38" s="142">
        <f>'C.Davis-Inputs'!$E$44*365</f>
        <v>113.15</v>
      </c>
      <c r="FX38" s="142">
        <f>IF($D38&lt;'C.Davis-Inputs'!$D$8,FW38,'C.Davis-Inputs'!$D$45*365)</f>
        <v>113.15</v>
      </c>
      <c r="FY38" s="154">
        <f t="shared" si="12"/>
        <v>0</v>
      </c>
      <c r="FZ38" s="338">
        <f>SUM(FY38*'C.Davis-Inputs'!$D$67)</f>
        <v>0</v>
      </c>
      <c r="GA38" s="338">
        <f>(FY38*'C.Davis-Inputs'!$D$68)</f>
        <v>0</v>
      </c>
      <c r="GB38" s="338">
        <f>(FY38*'C.Davis-Inputs'!$D$69)</f>
        <v>0</v>
      </c>
      <c r="GC38" s="105"/>
      <c r="GD38" s="141">
        <f>IF($D38&lt;'C.Davis-Inputs'!$D$47,0,IF($D38='C.Davis-Inputs'!$D$47,'C.Davis-Inputs'!$D$53,IF(AND($D38&gt;'C.Davis-Inputs'!$D$47,$D38&lt;='C.Davis-Inputs'!$E$47),GD37*(1+'C.Davis-Inputs'!$E$49),IF($D38&gt;'C.Davis-Inputs'!$E$47,GD37*(1+'C.Davis-Inputs'!$F$49)))))</f>
        <v>0</v>
      </c>
      <c r="GE38" s="144">
        <f>IF($D38&lt;'C.Davis-Inputs'!$D$47,0,IF($D38='C.Davis-Inputs'!$D$47,'C.Davis-Inputs'!$D$54,IF(AND($D38&gt;'C.Davis-Inputs'!$D$47,$D38&lt;='C.Davis-Inputs'!$E$47),GE37*(1+'C.Davis-Inputs'!$E$49),IF($D38&gt;'C.Davis-Inputs'!$E$47,GE37*(1+'C.Davis-Inputs'!$F$49)))))</f>
        <v>0</v>
      </c>
      <c r="GF38" s="799">
        <f t="shared" si="13"/>
        <v>0</v>
      </c>
    </row>
    <row r="39" spans="1:188" x14ac:dyDescent="0.25">
      <c r="A39" s="105"/>
      <c r="B39" s="105"/>
      <c r="C39" s="159"/>
      <c r="D39" s="140">
        <f t="shared" si="6"/>
        <v>2015</v>
      </c>
      <c r="E39" s="141">
        <f>E38*(1+'C.Davis-Inputs'!$D$14)</f>
        <v>534.74443547230112</v>
      </c>
      <c r="F39" s="142">
        <f>F38*(1+'C.Davis-Inputs'!$E$14)</f>
        <v>10694.888709446017</v>
      </c>
      <c r="G39" s="142">
        <f>G38*(1+'C.Davis-Inputs'!$F$14)</f>
        <v>66.84305443403764</v>
      </c>
      <c r="H39" s="143">
        <f>H38*(1+'C.Davis-Inputs'!$G$14)</f>
        <v>40.105832660422571</v>
      </c>
      <c r="I39" s="144">
        <f>I38*(1+'C.Davis-Inputs'!$H$14)</f>
        <v>802.11665320845179</v>
      </c>
      <c r="J39" s="141">
        <f t="shared" si="7"/>
        <v>48.1269991925071</v>
      </c>
      <c r="K39" s="142">
        <f t="shared" si="7"/>
        <v>962.53998385014154</v>
      </c>
      <c r="L39" s="142">
        <f t="shared" si="7"/>
        <v>6.0158748990633875</v>
      </c>
      <c r="M39" s="143">
        <f t="shared" si="7"/>
        <v>3.6095249394380313</v>
      </c>
      <c r="N39" s="144">
        <f t="shared" si="7"/>
        <v>72.190498788760664</v>
      </c>
      <c r="O39" s="141">
        <f t="shared" si="8"/>
        <v>26.737221773615058</v>
      </c>
      <c r="P39" s="142">
        <f t="shared" si="8"/>
        <v>534.74443547230089</v>
      </c>
      <c r="Q39" s="142">
        <f t="shared" si="8"/>
        <v>3.3421527217018823</v>
      </c>
      <c r="R39" s="143">
        <f t="shared" si="8"/>
        <v>2.0052916330211286</v>
      </c>
      <c r="S39" s="144">
        <f t="shared" si="8"/>
        <v>40.105832660422593</v>
      </c>
      <c r="T39" s="141">
        <f t="shared" si="14"/>
        <v>41.71006596683948</v>
      </c>
      <c r="U39" s="142">
        <f t="shared" si="14"/>
        <v>834.20131933678931</v>
      </c>
      <c r="V39" s="142">
        <f t="shared" si="14"/>
        <v>5.213758245854935</v>
      </c>
      <c r="W39" s="143">
        <f t="shared" si="14"/>
        <v>3.1282549475129602</v>
      </c>
      <c r="X39" s="143">
        <f t="shared" si="14"/>
        <v>62.565098950259234</v>
      </c>
      <c r="Y39" s="141">
        <f>T39*'C.Davis-Inputs'!$D$17</f>
        <v>16.684026386735791</v>
      </c>
      <c r="Z39" s="142">
        <f>U39*'C.Davis-Inputs'!$E$17</f>
        <v>333.68052773471572</v>
      </c>
      <c r="AA39" s="142">
        <f>V39*'C.Davis-Inputs'!$F$17</f>
        <v>2.0855032983419739</v>
      </c>
      <c r="AB39" s="143">
        <f>W39*'C.Davis-Inputs'!$G$17</f>
        <v>0</v>
      </c>
      <c r="AC39" s="144">
        <f>X39*'C.Davis-Inputs'!$H$17</f>
        <v>0</v>
      </c>
      <c r="AD39" s="141">
        <f>T39*(1-'C.Davis-Inputs'!$D$17)</f>
        <v>25.026039580103689</v>
      </c>
      <c r="AE39" s="142">
        <f>U39*(1-'C.Davis-Inputs'!$E$17)</f>
        <v>500.52079160207359</v>
      </c>
      <c r="AF39" s="142">
        <f>V39*(1-'C.Davis-Inputs'!$F$17)</f>
        <v>3.1282549475129611</v>
      </c>
      <c r="AG39" s="143">
        <f>W39*(1-'C.Davis-Inputs'!$G$17)</f>
        <v>3.1282549475129602</v>
      </c>
      <c r="AH39" s="144">
        <f>X39*(1-'C.Davis-Inputs'!$H$17)</f>
        <v>62.565098950259234</v>
      </c>
      <c r="AI39" s="187"/>
      <c r="AJ39" s="141">
        <f>SUM(AD39*'C.Davis-Inputs'!$D$15,Y39*'C.Davis-Inputs'!$D$15*'C.Davis-Inputs'!$D$19)</f>
        <v>436.00922290669536</v>
      </c>
      <c r="AK39" s="142">
        <f>SUM(AE39*'C.Davis-Inputs'!$E$15,Z39*'C.Davis-Inputs'!$E$15*'C.Davis-Inputs'!$E$19)</f>
        <v>15887.086059662706</v>
      </c>
      <c r="AL39" s="142">
        <f>SUM(AF39*'C.Davis-Inputs'!$F$15,AA39*'C.Davis-Inputs'!$F$15*'C.Davis-Inputs'!$F$19)</f>
        <v>12.575584889002103</v>
      </c>
      <c r="AM39" s="143">
        <f>SUM(AG39*'C.Davis-Inputs'!$G$15,AB39*'C.Davis-Inputs'!$G$15*'C.Davis-Inputs'!$G$19)</f>
        <v>12.513019790051841</v>
      </c>
      <c r="AN39" s="144">
        <f>SUM(AH39*'C.Davis-Inputs'!$H$15,AC39*'C.Davis-Inputs'!$H$15*'C.Davis-Inputs'!$H$19)</f>
        <v>594.36844002746273</v>
      </c>
      <c r="AO39" s="141">
        <f>IF($D39&lt;'C.Davis-Inputs'!$D$8,AJ39,AJ39*(1-'C.Davis-Inputs'!$D$16))</f>
        <v>436.00922290669536</v>
      </c>
      <c r="AP39" s="142">
        <f>IF($D39&lt;'C.Davis-Inputs'!$D$8,AK39,AK39*(1-'C.Davis-Inputs'!$E$16))</f>
        <v>15887.086059662706</v>
      </c>
      <c r="AQ39" s="142">
        <f>IF($D39&lt;'C.Davis-Inputs'!$D$8,AL39,AL39*(1-'C.Davis-Inputs'!$F$16))</f>
        <v>12.575584889002103</v>
      </c>
      <c r="AR39" s="143">
        <f>IF($D39&lt;'C.Davis-Inputs'!$D$8,AM39,AM39*(1-'C.Davis-Inputs'!$G$16))</f>
        <v>12.513019790051841</v>
      </c>
      <c r="AS39" s="144">
        <f>IF($D39&lt;'C.Davis-Inputs'!$D$8,AN39,AN39*(1-'C.Davis-Inputs'!$H$16))</f>
        <v>594.36844002746273</v>
      </c>
      <c r="AT39" s="145">
        <f>AJ39*'C.Davis-Inputs'!$D$6*'C.Davis-Inputs'!$D$12</f>
        <v>684.4472781189304</v>
      </c>
      <c r="AU39" s="146">
        <f>AK39*'C.Davis-Inputs'!$D$6*'C.Davis-Inputs'!$E$12</f>
        <v>23878.29034767305</v>
      </c>
      <c r="AV39" s="146">
        <f>AL39*'C.Davis-Inputs'!$D$6*'C.Davis-Inputs'!$F$12</f>
        <v>20.16117769404817</v>
      </c>
      <c r="AW39" s="147">
        <f>AM39*'C.Davis-Inputs'!$D$6*'C.Davis-Inputs'!$G$12</f>
        <v>20.060873327411109</v>
      </c>
      <c r="AX39" s="148">
        <f>AN39*'C.Davis-Inputs'!$D$6*'C.Davis-Inputs'!$H$12</f>
        <v>933.03957715511081</v>
      </c>
      <c r="AY39" s="145">
        <f>AJ39*'C.Davis-Inputs'!$D$7*'C.Davis-Inputs'!$D$13</f>
        <v>26.160553374401719</v>
      </c>
      <c r="AZ39" s="146">
        <f>AK39*'C.Davis-Inputs'!$D$7*'C.Davis-Inputs'!$E$13</f>
        <v>1588.7086059662706</v>
      </c>
      <c r="BA39" s="146">
        <f>AL39*'C.Davis-Inputs'!$D$7*'C.Davis-Inputs'!$F$13</f>
        <v>0.50302339556008413</v>
      </c>
      <c r="BB39" s="147">
        <f>AM39*'C.Davis-Inputs'!$D$7*'C.Davis-Inputs'!$G$13</f>
        <v>0.50052079160207363</v>
      </c>
      <c r="BC39" s="148">
        <f>AN39*'C.Davis-Inputs'!$D$7*'C.Davis-Inputs'!$H$13</f>
        <v>35.662106401647762</v>
      </c>
      <c r="BD39" s="149">
        <f>AO39*'C.Davis-Inputs'!$D$6*'C.Davis-Inputs'!$D$12</f>
        <v>684.4472781189304</v>
      </c>
      <c r="BE39" s="150">
        <f>AP39*'C.Davis-Inputs'!$D$6*'C.Davis-Inputs'!$E$12</f>
        <v>23878.29034767305</v>
      </c>
      <c r="BF39" s="150">
        <f>AQ39*'C.Davis-Inputs'!$D$6*'C.Davis-Inputs'!$F$12</f>
        <v>20.16117769404817</v>
      </c>
      <c r="BG39" s="151">
        <f>AR39*'C.Davis-Inputs'!$D$6*'C.Davis-Inputs'!$G$12</f>
        <v>20.060873327411109</v>
      </c>
      <c r="BH39" s="152">
        <f>AS39*'C.Davis-Inputs'!$D$6*'C.Davis-Inputs'!$H$12</f>
        <v>933.03957715511081</v>
      </c>
      <c r="BI39" s="149">
        <f>AO39*'C.Davis-Inputs'!$D$7*'C.Davis-Inputs'!$D$13</f>
        <v>26.160553374401719</v>
      </c>
      <c r="BJ39" s="150">
        <f>AP39*'C.Davis-Inputs'!$D$7*'C.Davis-Inputs'!$E$13</f>
        <v>1588.7086059662706</v>
      </c>
      <c r="BK39" s="150">
        <f>AQ39*'C.Davis-Inputs'!$D$7*'C.Davis-Inputs'!$F$13</f>
        <v>0.50302339556008413</v>
      </c>
      <c r="BL39" s="151">
        <f>AR39*'C.Davis-Inputs'!$D$7*'C.Davis-Inputs'!$G$13</f>
        <v>0.50052079160207363</v>
      </c>
      <c r="BM39" s="152">
        <f>AS39*'C.Davis-Inputs'!$D$7*'C.Davis-Inputs'!$H$13</f>
        <v>35.662106401647762</v>
      </c>
      <c r="BN39" s="153">
        <f t="shared" si="15"/>
        <v>0</v>
      </c>
      <c r="BO39" s="154">
        <f t="shared" si="15"/>
        <v>0</v>
      </c>
      <c r="BP39" s="154">
        <f t="shared" si="15"/>
        <v>0</v>
      </c>
      <c r="BQ39" s="155">
        <f t="shared" si="15"/>
        <v>0</v>
      </c>
      <c r="BR39" s="156">
        <f t="shared" si="15"/>
        <v>0</v>
      </c>
      <c r="BS39" s="153">
        <f t="shared" si="15"/>
        <v>0</v>
      </c>
      <c r="BT39" s="154">
        <f t="shared" si="15"/>
        <v>0</v>
      </c>
      <c r="BU39" s="154">
        <f t="shared" si="15"/>
        <v>0</v>
      </c>
      <c r="BV39" s="155">
        <f t="shared" si="15"/>
        <v>0</v>
      </c>
      <c r="BW39" s="155">
        <f t="shared" si="15"/>
        <v>0</v>
      </c>
      <c r="BX39" s="343"/>
      <c r="BY39" s="344"/>
      <c r="BZ39" s="105"/>
      <c r="CA39" s="141">
        <f>Y39*'C.Davis-Inputs'!$D$15*'C.Davis-Inputs'!$D$18</f>
        <v>1361.4165531576405</v>
      </c>
      <c r="CB39" s="142">
        <f>Z39*'C.Davis-Inputs'!$E$15*'C.Davis-Inputs'!$E$18</f>
        <v>49606.615655681504</v>
      </c>
      <c r="CC39" s="142">
        <f>AA39*'C.Davis-Inputs'!$F$15*'C.Davis-Inputs'!$F$18</f>
        <v>2.5026039580103685</v>
      </c>
      <c r="CD39" s="143">
        <f>AB39*'C.Davis-Inputs'!$G$15*'C.Davis-Inputs'!$G$18</f>
        <v>0</v>
      </c>
      <c r="CE39" s="144">
        <f>AC39*'C.Davis-Inputs'!$H$15*'C.Davis-Inputs'!$H$18</f>
        <v>0</v>
      </c>
      <c r="CF39" s="141">
        <f>IF($D39&lt;'C.Davis-Inputs'!$D$8,CA39,CA39*(1-'C.Davis-Inputs'!$D$16))</f>
        <v>1361.4165531576405</v>
      </c>
      <c r="CG39" s="142">
        <f>IF($D39&lt;'C.Davis-Inputs'!$D$8,CB39,CB39*(1-'C.Davis-Inputs'!$E$16))</f>
        <v>49606.615655681504</v>
      </c>
      <c r="CH39" s="142">
        <f>IF($D39&lt;'C.Davis-Inputs'!$D$8,CC39,CC39*(1-'C.Davis-Inputs'!$F$16))</f>
        <v>2.5026039580103685</v>
      </c>
      <c r="CI39" s="143">
        <f>IF($D39&lt;'C.Davis-Inputs'!$D$8,CD39,CD39*(1-'C.Davis-Inputs'!$G$16))</f>
        <v>0</v>
      </c>
      <c r="CJ39" s="144">
        <f>IF($D39&lt;'C.Davis-Inputs'!$D$8,CE39,CE39*(1-'C.Davis-Inputs'!$H$16))</f>
        <v>0</v>
      </c>
      <c r="CK39" s="145">
        <f>CA39*'C.Davis-Inputs'!$D$6*'C.Davis-Inputs'!$D$12</f>
        <v>2137.1517051468641</v>
      </c>
      <c r="CL39" s="146">
        <f>CB39*'C.Davis-Inputs'!$D$6*'C.Davis-Inputs'!$E$12</f>
        <v>74558.743330489291</v>
      </c>
      <c r="CM39" s="146">
        <f>CC39*'C.Davis-Inputs'!$D$6*'C.Davis-Inputs'!$F$12</f>
        <v>4.0121746654822221</v>
      </c>
      <c r="CN39" s="147">
        <f>CD39*'C.Davis-Inputs'!$D$6*'C.Davis-Inputs'!$G$12</f>
        <v>0</v>
      </c>
      <c r="CO39" s="148">
        <f>CE39*'C.Davis-Inputs'!$D$6*'C.Davis-Inputs'!$H$12</f>
        <v>0</v>
      </c>
      <c r="CP39" s="145">
        <f>CA39*'C.Davis-Inputs'!$D$7*'C.Davis-Inputs'!$D$13</f>
        <v>81.684993189458424</v>
      </c>
      <c r="CQ39" s="146">
        <f>CB39*'C.Davis-Inputs'!$D$7*'C.Davis-Inputs'!$E$13</f>
        <v>4960.6615655681508</v>
      </c>
      <c r="CR39" s="146">
        <f>CC39*'C.Davis-Inputs'!$D$7*'C.Davis-Inputs'!$F$13</f>
        <v>0.10010415832041475</v>
      </c>
      <c r="CS39" s="147">
        <f>CD39*'C.Davis-Inputs'!$D$7*'C.Davis-Inputs'!$G$13</f>
        <v>0</v>
      </c>
      <c r="CT39" s="148">
        <f>CE39*'C.Davis-Inputs'!$D$7*'C.Davis-Inputs'!$H$13</f>
        <v>0</v>
      </c>
      <c r="CU39" s="149">
        <f>CF39*'C.Davis-Inputs'!$D$6*'C.Davis-Inputs'!$D$12</f>
        <v>2137.1517051468641</v>
      </c>
      <c r="CV39" s="150">
        <f>CG39*'C.Davis-Inputs'!$D$6*'C.Davis-Inputs'!$E$12</f>
        <v>74558.743330489291</v>
      </c>
      <c r="CW39" s="150">
        <f>CH39*'C.Davis-Inputs'!$D$6*'C.Davis-Inputs'!$F$12</f>
        <v>4.0121746654822221</v>
      </c>
      <c r="CX39" s="151">
        <f>CI39*'C.Davis-Inputs'!$D$6*'C.Davis-Inputs'!$G$12</f>
        <v>0</v>
      </c>
      <c r="CY39" s="152">
        <f>CJ39*'C.Davis-Inputs'!$D$6*'C.Davis-Inputs'!$H$12</f>
        <v>0</v>
      </c>
      <c r="CZ39" s="149">
        <f>CF39*'C.Davis-Inputs'!$D$7*'C.Davis-Inputs'!$D$13</f>
        <v>81.684993189458424</v>
      </c>
      <c r="DA39" s="150">
        <f>CG39*'C.Davis-Inputs'!$D$7*'C.Davis-Inputs'!$E$13</f>
        <v>4960.6615655681508</v>
      </c>
      <c r="DB39" s="150">
        <f>CH39*'C.Davis-Inputs'!$D$7*'C.Davis-Inputs'!$F$13</f>
        <v>0.10010415832041475</v>
      </c>
      <c r="DC39" s="151">
        <f>CI39*'C.Davis-Inputs'!$D$7*'C.Davis-Inputs'!$G$13</f>
        <v>0</v>
      </c>
      <c r="DD39" s="152">
        <f>CJ39*'C.Davis-Inputs'!$D$7*'C.Davis-Inputs'!$H$13</f>
        <v>0</v>
      </c>
      <c r="DE39" s="153">
        <f t="shared" si="3"/>
        <v>0</v>
      </c>
      <c r="DF39" s="154">
        <f t="shared" si="3"/>
        <v>0</v>
      </c>
      <c r="DG39" s="154">
        <f t="shared" si="4"/>
        <v>0</v>
      </c>
      <c r="DH39" s="155">
        <f t="shared" si="4"/>
        <v>0</v>
      </c>
      <c r="DI39" s="156">
        <f t="shared" si="4"/>
        <v>0</v>
      </c>
      <c r="DJ39" s="153">
        <f t="shared" si="4"/>
        <v>0</v>
      </c>
      <c r="DK39" s="154">
        <f t="shared" si="4"/>
        <v>0</v>
      </c>
      <c r="DL39" s="154">
        <f t="shared" si="4"/>
        <v>0</v>
      </c>
      <c r="DM39" s="155">
        <f t="shared" si="4"/>
        <v>0</v>
      </c>
      <c r="DN39" s="155">
        <f t="shared" si="4"/>
        <v>0</v>
      </c>
      <c r="DO39" s="343"/>
      <c r="DP39" s="344"/>
      <c r="DQ39" s="105"/>
      <c r="DR39" s="141">
        <f>SUM(AD39*'C.Davis-Inputs'!$D$32*365)</f>
        <v>10086.015326606373</v>
      </c>
      <c r="DS39" s="142">
        <f>SUM(AE39*'C.Davis-Inputs'!$E$32*365)</f>
        <v>201720.30653212738</v>
      </c>
      <c r="DT39" s="142">
        <f>SUM(AF39*'C.Davis-Inputs'!$F$32*365)</f>
        <v>1489.9795368850325</v>
      </c>
      <c r="DU39" s="143">
        <f>SUM(AG39*'C.Davis-Inputs'!$G$32*365)</f>
        <v>0</v>
      </c>
      <c r="DV39" s="144">
        <f>SUM(AH39*'C.Davis-Inputs'!$H$32*365)</f>
        <v>0</v>
      </c>
      <c r="DW39" s="141">
        <f>SUM(AD39*'C.Davis-Inputs'!$D$33*365)</f>
        <v>9169.1048423694301</v>
      </c>
      <c r="DX39" s="142">
        <f>SUM(AE39*'C.Davis-Inputs'!$E$33*365)</f>
        <v>183382.09684738854</v>
      </c>
      <c r="DY39" s="142">
        <f>SUM(AF39*'C.Davis-Inputs'!$F$33*365)</f>
        <v>1354.5268517136658</v>
      </c>
      <c r="DZ39" s="143">
        <f>SUM(AG39*'C.Davis-Inputs'!$G$33*365)</f>
        <v>0</v>
      </c>
      <c r="EA39" s="144">
        <f>SUM(AH39*'C.Davis-Inputs'!$H$33*365)</f>
        <v>0</v>
      </c>
      <c r="EB39" s="145">
        <f>DR39*'C.Davis-Inputs'!$D$6*'C.Davis-Inputs'!$D$12</f>
        <v>15833.026859706686</v>
      </c>
      <c r="EC39" s="146">
        <f>DS39*'C.Davis-Inputs'!$D$6*'C.Davis-Inputs'!$E$12</f>
        <v>303185.62071778742</v>
      </c>
      <c r="ED39" s="146">
        <f>DT39*'C.Davis-Inputs'!$D$6*'C.Davis-Inputs'!$F$12</f>
        <v>2388.7351935340844</v>
      </c>
      <c r="EE39" s="147">
        <f>DU39*'C.Davis-Inputs'!$D$6*'C.Davis-Inputs'!$G$12</f>
        <v>0</v>
      </c>
      <c r="EF39" s="148">
        <f>DV39*'C.Davis-Inputs'!$D$6*'C.Davis-Inputs'!$H$12</f>
        <v>0</v>
      </c>
      <c r="EG39" s="145">
        <f>DR39*'C.Davis-Inputs'!$D$7*'C.Davis-Inputs'!$D$13</f>
        <v>605.16091959638243</v>
      </c>
      <c r="EH39" s="146">
        <f>DS39*'C.Davis-Inputs'!$D$7*'C.Davis-Inputs'!$E$13</f>
        <v>20172.03065321274</v>
      </c>
      <c r="EI39" s="146">
        <f>DT39*'C.Davis-Inputs'!$D$7*'C.Davis-Inputs'!$F$13</f>
        <v>59.599181475401302</v>
      </c>
      <c r="EJ39" s="147">
        <f>DU39*'C.Davis-Inputs'!$D$7*'C.Davis-Inputs'!$G$13</f>
        <v>0</v>
      </c>
      <c r="EK39" s="148">
        <f>DV39*'C.Davis-Inputs'!$D$7*'C.Davis-Inputs'!$H$13</f>
        <v>0</v>
      </c>
      <c r="EL39" s="149">
        <f>IF($D39&lt;'C.Davis-Inputs'!$D$8,EB39,DW39*'C.Davis-Inputs'!$D$6*'C.Davis-Inputs'!$D$12)</f>
        <v>15833.026859706686</v>
      </c>
      <c r="EM39" s="150">
        <f>IF($D39&lt;'C.Davis-Inputs'!$D$8,EC39,DX39*'C.Davis-Inputs'!$D$6*'C.Davis-Inputs'!$E$12)</f>
        <v>303185.62071778742</v>
      </c>
      <c r="EN39" s="150">
        <f>IF($D39&lt;'C.Davis-Inputs'!$D$8,ED39,DY39*'C.Davis-Inputs'!$D$6*'C.Davis-Inputs'!$F$12)</f>
        <v>2388.7351935340844</v>
      </c>
      <c r="EO39" s="151">
        <f>IF($D39&lt;'C.Davis-Inputs'!$D$8,EE39,DZ39*'C.Davis-Inputs'!$D$6*'C.Davis-Inputs'!$G$12)</f>
        <v>0</v>
      </c>
      <c r="EP39" s="152">
        <f>IF($D39&lt;'C.Davis-Inputs'!$D$8,EF39,EA39*'C.Davis-Inputs'!$D$6*'C.Davis-Inputs'!$H$12)</f>
        <v>0</v>
      </c>
      <c r="EQ39" s="149">
        <f>IF($D39&lt;'C.Davis-Inputs'!$D$8,EG39,'C.Davis-Inputs'!$D$13*DW39)</f>
        <v>605.16091959638243</v>
      </c>
      <c r="ER39" s="150">
        <f>IF($D39&lt;'C.Davis-Inputs'!$D$8,EH39,'C.Davis-Inputs'!$E$13*DX39)</f>
        <v>20172.03065321274</v>
      </c>
      <c r="ES39" s="150">
        <f>IF($D39&lt;'C.Davis-Inputs'!$D$8,EI39,'C.Davis-Inputs'!$F$13*DY39)</f>
        <v>59.599181475401302</v>
      </c>
      <c r="ET39" s="151">
        <f>IF($D39&lt;'C.Davis-Inputs'!$D$8,EJ39,'C.Davis-Inputs'!$G$13*EJ39)</f>
        <v>0</v>
      </c>
      <c r="EU39" s="152">
        <f>IF($D39&lt;'C.Davis-Inputs'!$D$8,EK39,'C.Davis-Inputs'!$H$13*EK39)</f>
        <v>0</v>
      </c>
      <c r="EV39" s="153">
        <f t="shared" si="9"/>
        <v>0</v>
      </c>
      <c r="EW39" s="154">
        <f t="shared" si="5"/>
        <v>0</v>
      </c>
      <c r="EX39" s="154">
        <f t="shared" si="5"/>
        <v>0</v>
      </c>
      <c r="EY39" s="155">
        <f t="shared" si="5"/>
        <v>0</v>
      </c>
      <c r="EZ39" s="156">
        <f t="shared" ref="EZ39:FE81" si="16">EF39-EP39</f>
        <v>0</v>
      </c>
      <c r="FA39" s="153">
        <f t="shared" si="16"/>
        <v>0</v>
      </c>
      <c r="FB39" s="154">
        <f t="shared" si="16"/>
        <v>0</v>
      </c>
      <c r="FC39" s="154">
        <f t="shared" si="16"/>
        <v>0</v>
      </c>
      <c r="FD39" s="155">
        <f t="shared" si="16"/>
        <v>0</v>
      </c>
      <c r="FE39" s="156">
        <f t="shared" si="16"/>
        <v>0</v>
      </c>
      <c r="FF39" s="340"/>
      <c r="FG39" s="340"/>
      <c r="FH39" s="105"/>
      <c r="FI39" s="142">
        <f>'C.Davis-Inputs'!$E$15</f>
        <v>29.15</v>
      </c>
      <c r="FJ39" s="142">
        <f>IF($D39&lt;'C.Davis-Inputs'!$D$8,FI39,0)</f>
        <v>29.15</v>
      </c>
      <c r="FK39" s="154">
        <f t="shared" si="10"/>
        <v>0</v>
      </c>
      <c r="FL39" s="338">
        <f>SUM(FK39*'C.Davis-Inputs'!$D$60,FK39*'C.Davis-Inputs'!$D$58*'C.Davis-Inputs'!$D$59)</f>
        <v>0</v>
      </c>
      <c r="FM39" s="338">
        <f>(FK39*'C.Davis-Inputs'!$D$61)</f>
        <v>0</v>
      </c>
      <c r="FN39" s="338">
        <f>(FK39*'C.Davis-Inputs'!$D$62)</f>
        <v>0</v>
      </c>
      <c r="FO39" s="105"/>
      <c r="FP39" s="142">
        <f>'C.Davis-Inputs'!$E$32*365</f>
        <v>403.02083333333337</v>
      </c>
      <c r="FQ39" s="142">
        <f>IF($D39&lt;'C.Davis-Inputs'!$D$8,FP39,'C.Davis-Inputs'!$E$33*365)</f>
        <v>403.02083333333337</v>
      </c>
      <c r="FR39" s="154">
        <f t="shared" si="11"/>
        <v>0</v>
      </c>
      <c r="FS39" s="338">
        <f>SUM(FR39*'C.Davis-Inputs'!$D$63,FR39*'C.Davis-Inputs'!$D$58*'C.Davis-Inputs'!$D$59)</f>
        <v>0</v>
      </c>
      <c r="FT39" s="338">
        <f>(FR39*'C.Davis-Inputs'!$D$64)</f>
        <v>0</v>
      </c>
      <c r="FU39" s="338">
        <f>(FR39*'C.Davis-Inputs'!$D$65)</f>
        <v>0</v>
      </c>
      <c r="FV39" s="105"/>
      <c r="FW39" s="142">
        <f>'C.Davis-Inputs'!$E$44*365</f>
        <v>113.15</v>
      </c>
      <c r="FX39" s="142">
        <f>IF($D39&lt;'C.Davis-Inputs'!$D$8,FW39,'C.Davis-Inputs'!$D$45*365)</f>
        <v>113.15</v>
      </c>
      <c r="FY39" s="154">
        <f t="shared" si="12"/>
        <v>0</v>
      </c>
      <c r="FZ39" s="338">
        <f>SUM(FY39*'C.Davis-Inputs'!$D$67)</f>
        <v>0</v>
      </c>
      <c r="GA39" s="338">
        <f>(FY39*'C.Davis-Inputs'!$D$68)</f>
        <v>0</v>
      </c>
      <c r="GB39" s="338">
        <f>(FY39*'C.Davis-Inputs'!$D$69)</f>
        <v>0</v>
      </c>
      <c r="GC39" s="105"/>
      <c r="GD39" s="141">
        <f>IF($D39&lt;'C.Davis-Inputs'!$D$47,0,IF($D39='C.Davis-Inputs'!$D$47,'C.Davis-Inputs'!$D$53,IF(AND($D39&gt;'C.Davis-Inputs'!$D$47,$D39&lt;='C.Davis-Inputs'!$E$47),GD38*(1+'C.Davis-Inputs'!$E$49),IF($D39&gt;'C.Davis-Inputs'!$E$47,GD38*(1+'C.Davis-Inputs'!$F$49)))))</f>
        <v>0</v>
      </c>
      <c r="GE39" s="144">
        <f>IF($D39&lt;'C.Davis-Inputs'!$D$47,0,IF($D39='C.Davis-Inputs'!$D$47,'C.Davis-Inputs'!$D$54,IF(AND($D39&gt;'C.Davis-Inputs'!$D$47,$D39&lt;='C.Davis-Inputs'!$E$47),GE38*(1+'C.Davis-Inputs'!$E$49),IF($D39&gt;'C.Davis-Inputs'!$E$47,GE38*(1+'C.Davis-Inputs'!$F$49)))))</f>
        <v>0</v>
      </c>
      <c r="GF39" s="799">
        <f t="shared" si="13"/>
        <v>0</v>
      </c>
    </row>
    <row r="40" spans="1:188" x14ac:dyDescent="0.25">
      <c r="A40" s="105"/>
      <c r="B40" s="105"/>
      <c r="C40" s="159"/>
      <c r="D40" s="140">
        <f t="shared" si="6"/>
        <v>2016</v>
      </c>
      <c r="E40" s="141">
        <f>E39*(1+'C.Davis-Inputs'!$D$14)</f>
        <v>540.31790021970482</v>
      </c>
      <c r="F40" s="142">
        <f>F39*(1+'C.Davis-Inputs'!$E$14)</f>
        <v>10806.358004394091</v>
      </c>
      <c r="G40" s="142">
        <f>G39*(1+'C.Davis-Inputs'!$F$14)</f>
        <v>67.539737527463103</v>
      </c>
      <c r="H40" s="143">
        <f>H39*(1+'C.Davis-Inputs'!$G$14)</f>
        <v>40.523842516477849</v>
      </c>
      <c r="I40" s="144">
        <f>I39*(1+'C.Davis-Inputs'!$H$14)</f>
        <v>810.47685032955735</v>
      </c>
      <c r="J40" s="141">
        <f t="shared" si="7"/>
        <v>48.62861101977343</v>
      </c>
      <c r="K40" s="142">
        <f t="shared" si="7"/>
        <v>972.57222039546821</v>
      </c>
      <c r="L40" s="142">
        <f t="shared" si="7"/>
        <v>6.0785763774716788</v>
      </c>
      <c r="M40" s="143">
        <f t="shared" si="7"/>
        <v>3.6471458264830061</v>
      </c>
      <c r="N40" s="144">
        <f t="shared" si="7"/>
        <v>72.942916529660152</v>
      </c>
      <c r="O40" s="141">
        <f t="shared" si="8"/>
        <v>27.015895010985243</v>
      </c>
      <c r="P40" s="142">
        <f t="shared" si="8"/>
        <v>540.3179002197046</v>
      </c>
      <c r="Q40" s="142">
        <f t="shared" si="8"/>
        <v>3.3769868763731554</v>
      </c>
      <c r="R40" s="143">
        <f t="shared" si="8"/>
        <v>2.0261921258238926</v>
      </c>
      <c r="S40" s="144">
        <f t="shared" si="8"/>
        <v>40.52384251647787</v>
      </c>
      <c r="T40" s="141">
        <f t="shared" si="14"/>
        <v>42.144796217136971</v>
      </c>
      <c r="U40" s="142">
        <f t="shared" si="14"/>
        <v>842.89592434273914</v>
      </c>
      <c r="V40" s="142">
        <f t="shared" si="14"/>
        <v>5.2680995271421214</v>
      </c>
      <c r="W40" s="143">
        <f t="shared" si="14"/>
        <v>3.1608597162852718</v>
      </c>
      <c r="X40" s="143">
        <f t="shared" si="14"/>
        <v>63.217194325705464</v>
      </c>
      <c r="Y40" s="141">
        <f>T40*'C.Davis-Inputs'!$D$17</f>
        <v>16.857918486854789</v>
      </c>
      <c r="Z40" s="142">
        <f>U40*'C.Davis-Inputs'!$E$17</f>
        <v>337.15836973709565</v>
      </c>
      <c r="AA40" s="142">
        <f>V40*'C.Davis-Inputs'!$F$17</f>
        <v>2.1072398108568486</v>
      </c>
      <c r="AB40" s="143">
        <f>W40*'C.Davis-Inputs'!$G$17</f>
        <v>0</v>
      </c>
      <c r="AC40" s="144">
        <f>X40*'C.Davis-Inputs'!$H$17</f>
        <v>0</v>
      </c>
      <c r="AD40" s="141">
        <f>T40*(1-'C.Davis-Inputs'!$D$17)</f>
        <v>25.286877730282182</v>
      </c>
      <c r="AE40" s="142">
        <f>U40*(1-'C.Davis-Inputs'!$E$17)</f>
        <v>505.73755460564348</v>
      </c>
      <c r="AF40" s="142">
        <f>V40*(1-'C.Davis-Inputs'!$F$17)</f>
        <v>3.1608597162852727</v>
      </c>
      <c r="AG40" s="143">
        <f>W40*(1-'C.Davis-Inputs'!$G$17)</f>
        <v>3.1608597162852718</v>
      </c>
      <c r="AH40" s="144">
        <f>X40*(1-'C.Davis-Inputs'!$H$17)</f>
        <v>63.217194325705464</v>
      </c>
      <c r="AI40" s="187"/>
      <c r="AJ40" s="141">
        <f>SUM(AD40*'C.Davis-Inputs'!$D$15,Y40*'C.Davis-Inputs'!$D$15*'C.Davis-Inputs'!$D$19)</f>
        <v>440.55360312313849</v>
      </c>
      <c r="AK40" s="142">
        <f>SUM(AE40*'C.Davis-Inputs'!$E$15,Z40*'C.Davis-Inputs'!$E$15*'C.Davis-Inputs'!$E$19)</f>
        <v>16052.671913799351</v>
      </c>
      <c r="AL40" s="142">
        <f>SUM(AF40*'C.Davis-Inputs'!$F$15,AA40*'C.Davis-Inputs'!$F$15*'C.Davis-Inputs'!$F$19)</f>
        <v>12.706656059466797</v>
      </c>
      <c r="AM40" s="143">
        <f>SUM(AG40*'C.Davis-Inputs'!$G$15,AB40*'C.Davis-Inputs'!$G$15*'C.Davis-Inputs'!$G$19)</f>
        <v>12.643438865141087</v>
      </c>
      <c r="AN40" s="144">
        <f>SUM(AH40*'C.Davis-Inputs'!$H$15,AC40*'C.Davis-Inputs'!$H$15*'C.Davis-Inputs'!$H$19)</f>
        <v>600.56334609420196</v>
      </c>
      <c r="AO40" s="141">
        <f>IF($D40&lt;'C.Davis-Inputs'!$D$8,AJ40,AJ40*(1-'C.Davis-Inputs'!$D$16))</f>
        <v>440.55360312313849</v>
      </c>
      <c r="AP40" s="142">
        <f>IF($D40&lt;'C.Davis-Inputs'!$D$8,AK40,AK40*(1-'C.Davis-Inputs'!$E$16))</f>
        <v>16052.671913799351</v>
      </c>
      <c r="AQ40" s="142">
        <f>IF($D40&lt;'C.Davis-Inputs'!$D$8,AL40,AL40*(1-'C.Davis-Inputs'!$F$16))</f>
        <v>12.706656059466797</v>
      </c>
      <c r="AR40" s="143">
        <f>IF($D40&lt;'C.Davis-Inputs'!$D$8,AM40,AM40*(1-'C.Davis-Inputs'!$G$16))</f>
        <v>12.643438865141087</v>
      </c>
      <c r="AS40" s="144">
        <f>IF($D40&lt;'C.Davis-Inputs'!$D$8,AN40,AN40*(1-'C.Davis-Inputs'!$H$16))</f>
        <v>600.56334609420196</v>
      </c>
      <c r="AT40" s="145">
        <f>AJ40*'C.Davis-Inputs'!$D$6*'C.Davis-Inputs'!$D$12</f>
        <v>691.58104618270272</v>
      </c>
      <c r="AU40" s="146">
        <f>AK40*'C.Davis-Inputs'!$D$6*'C.Davis-Inputs'!$E$12</f>
        <v>24127.165886440427</v>
      </c>
      <c r="AV40" s="146">
        <f>AL40*'C.Davis-Inputs'!$D$6*'C.Davis-Inputs'!$F$12</f>
        <v>20.371310994537165</v>
      </c>
      <c r="AW40" s="147">
        <f>AM40*'C.Davis-Inputs'!$D$6*'C.Davis-Inputs'!$G$12</f>
        <v>20.269961188594191</v>
      </c>
      <c r="AX40" s="148">
        <f>AN40*'C.Davis-Inputs'!$D$6*'C.Davis-Inputs'!$H$12</f>
        <v>942.7643406986781</v>
      </c>
      <c r="AY40" s="145">
        <f>AJ40*'C.Davis-Inputs'!$D$7*'C.Davis-Inputs'!$D$13</f>
        <v>26.433216187388307</v>
      </c>
      <c r="AZ40" s="146">
        <f>AK40*'C.Davis-Inputs'!$D$7*'C.Davis-Inputs'!$E$13</f>
        <v>1605.2671913799352</v>
      </c>
      <c r="BA40" s="146">
        <f>AL40*'C.Davis-Inputs'!$D$7*'C.Davis-Inputs'!$F$13</f>
        <v>0.50826624237867191</v>
      </c>
      <c r="BB40" s="147">
        <f>AM40*'C.Davis-Inputs'!$D$7*'C.Davis-Inputs'!$G$13</f>
        <v>0.50573755460564351</v>
      </c>
      <c r="BC40" s="148">
        <f>AN40*'C.Davis-Inputs'!$D$7*'C.Davis-Inputs'!$H$13</f>
        <v>36.033800765652117</v>
      </c>
      <c r="BD40" s="149">
        <f>AO40*'C.Davis-Inputs'!$D$6*'C.Davis-Inputs'!$D$12</f>
        <v>691.58104618270272</v>
      </c>
      <c r="BE40" s="150">
        <f>AP40*'C.Davis-Inputs'!$D$6*'C.Davis-Inputs'!$E$12</f>
        <v>24127.165886440427</v>
      </c>
      <c r="BF40" s="150">
        <f>AQ40*'C.Davis-Inputs'!$D$6*'C.Davis-Inputs'!$F$12</f>
        <v>20.371310994537165</v>
      </c>
      <c r="BG40" s="151">
        <f>AR40*'C.Davis-Inputs'!$D$6*'C.Davis-Inputs'!$G$12</f>
        <v>20.269961188594191</v>
      </c>
      <c r="BH40" s="152">
        <f>AS40*'C.Davis-Inputs'!$D$6*'C.Davis-Inputs'!$H$12</f>
        <v>942.7643406986781</v>
      </c>
      <c r="BI40" s="149">
        <f>AO40*'C.Davis-Inputs'!$D$7*'C.Davis-Inputs'!$D$13</f>
        <v>26.433216187388307</v>
      </c>
      <c r="BJ40" s="150">
        <f>AP40*'C.Davis-Inputs'!$D$7*'C.Davis-Inputs'!$E$13</f>
        <v>1605.2671913799352</v>
      </c>
      <c r="BK40" s="150">
        <f>AQ40*'C.Davis-Inputs'!$D$7*'C.Davis-Inputs'!$F$13</f>
        <v>0.50826624237867191</v>
      </c>
      <c r="BL40" s="151">
        <f>AR40*'C.Davis-Inputs'!$D$7*'C.Davis-Inputs'!$G$13</f>
        <v>0.50573755460564351</v>
      </c>
      <c r="BM40" s="152">
        <f>AS40*'C.Davis-Inputs'!$D$7*'C.Davis-Inputs'!$H$13</f>
        <v>36.033800765652117</v>
      </c>
      <c r="BN40" s="153">
        <f t="shared" si="15"/>
        <v>0</v>
      </c>
      <c r="BO40" s="154">
        <f t="shared" si="15"/>
        <v>0</v>
      </c>
      <c r="BP40" s="154">
        <f t="shared" si="15"/>
        <v>0</v>
      </c>
      <c r="BQ40" s="155">
        <f t="shared" si="15"/>
        <v>0</v>
      </c>
      <c r="BR40" s="156">
        <f t="shared" si="15"/>
        <v>0</v>
      </c>
      <c r="BS40" s="153">
        <f t="shared" si="15"/>
        <v>0</v>
      </c>
      <c r="BT40" s="154">
        <f t="shared" si="15"/>
        <v>0</v>
      </c>
      <c r="BU40" s="154">
        <f t="shared" si="15"/>
        <v>0</v>
      </c>
      <c r="BV40" s="155">
        <f t="shared" si="15"/>
        <v>0</v>
      </c>
      <c r="BW40" s="155">
        <f t="shared" si="15"/>
        <v>0</v>
      </c>
      <c r="BX40" s="343"/>
      <c r="BY40" s="344"/>
      <c r="BZ40" s="105"/>
      <c r="CA40" s="141">
        <f>Y40*'C.Davis-Inputs'!$D$15*'C.Davis-Inputs'!$D$18</f>
        <v>1375.6061485273508</v>
      </c>
      <c r="CB40" s="142">
        <f>Z40*'C.Davis-Inputs'!$E$15*'C.Davis-Inputs'!$E$18</f>
        <v>50123.649036965318</v>
      </c>
      <c r="CC40" s="142">
        <f>AA40*'C.Davis-Inputs'!$F$15*'C.Davis-Inputs'!$F$18</f>
        <v>2.5286877730282185</v>
      </c>
      <c r="CD40" s="143">
        <f>AB40*'C.Davis-Inputs'!$G$15*'C.Davis-Inputs'!$G$18</f>
        <v>0</v>
      </c>
      <c r="CE40" s="144">
        <f>AC40*'C.Davis-Inputs'!$H$15*'C.Davis-Inputs'!$H$18</f>
        <v>0</v>
      </c>
      <c r="CF40" s="141">
        <f>IF($D40&lt;'C.Davis-Inputs'!$D$8,CA40,CA40*(1-'C.Davis-Inputs'!$D$16))</f>
        <v>1375.6061485273508</v>
      </c>
      <c r="CG40" s="142">
        <f>IF($D40&lt;'C.Davis-Inputs'!$D$8,CB40,CB40*(1-'C.Davis-Inputs'!$E$16))</f>
        <v>50123.649036965318</v>
      </c>
      <c r="CH40" s="142">
        <f>IF($D40&lt;'C.Davis-Inputs'!$D$8,CC40,CC40*(1-'C.Davis-Inputs'!$F$16))</f>
        <v>2.5286877730282185</v>
      </c>
      <c r="CI40" s="143">
        <f>IF($D40&lt;'C.Davis-Inputs'!$D$8,CD40,CD40*(1-'C.Davis-Inputs'!$G$16))</f>
        <v>0</v>
      </c>
      <c r="CJ40" s="144">
        <f>IF($D40&lt;'C.Davis-Inputs'!$D$8,CE40,CE40*(1-'C.Davis-Inputs'!$H$16))</f>
        <v>0</v>
      </c>
      <c r="CK40" s="145">
        <f>CA40*'C.Davis-Inputs'!$D$6*'C.Davis-Inputs'!$D$12</f>
        <v>2159.426531958235</v>
      </c>
      <c r="CL40" s="146">
        <f>CB40*'C.Davis-Inputs'!$D$6*'C.Davis-Inputs'!$E$12</f>
        <v>75335.844502558874</v>
      </c>
      <c r="CM40" s="146">
        <f>CC40*'C.Davis-Inputs'!$D$6*'C.Davis-Inputs'!$F$12</f>
        <v>4.0539922377188393</v>
      </c>
      <c r="CN40" s="147">
        <f>CD40*'C.Davis-Inputs'!$D$6*'C.Davis-Inputs'!$G$12</f>
        <v>0</v>
      </c>
      <c r="CO40" s="148">
        <f>CE40*'C.Davis-Inputs'!$D$6*'C.Davis-Inputs'!$H$12</f>
        <v>0</v>
      </c>
      <c r="CP40" s="145">
        <f>CA40*'C.Davis-Inputs'!$D$7*'C.Davis-Inputs'!$D$13</f>
        <v>82.536368911641048</v>
      </c>
      <c r="CQ40" s="146">
        <f>CB40*'C.Davis-Inputs'!$D$7*'C.Davis-Inputs'!$E$13</f>
        <v>5012.3649036965326</v>
      </c>
      <c r="CR40" s="146">
        <f>CC40*'C.Davis-Inputs'!$D$7*'C.Davis-Inputs'!$F$13</f>
        <v>0.10114751092112874</v>
      </c>
      <c r="CS40" s="147">
        <f>CD40*'C.Davis-Inputs'!$D$7*'C.Davis-Inputs'!$G$13</f>
        <v>0</v>
      </c>
      <c r="CT40" s="148">
        <f>CE40*'C.Davis-Inputs'!$D$7*'C.Davis-Inputs'!$H$13</f>
        <v>0</v>
      </c>
      <c r="CU40" s="149">
        <f>CF40*'C.Davis-Inputs'!$D$6*'C.Davis-Inputs'!$D$12</f>
        <v>2159.426531958235</v>
      </c>
      <c r="CV40" s="150">
        <f>CG40*'C.Davis-Inputs'!$D$6*'C.Davis-Inputs'!$E$12</f>
        <v>75335.844502558874</v>
      </c>
      <c r="CW40" s="150">
        <f>CH40*'C.Davis-Inputs'!$D$6*'C.Davis-Inputs'!$F$12</f>
        <v>4.0539922377188393</v>
      </c>
      <c r="CX40" s="151">
        <f>CI40*'C.Davis-Inputs'!$D$6*'C.Davis-Inputs'!$G$12</f>
        <v>0</v>
      </c>
      <c r="CY40" s="152">
        <f>CJ40*'C.Davis-Inputs'!$D$6*'C.Davis-Inputs'!$H$12</f>
        <v>0</v>
      </c>
      <c r="CZ40" s="149">
        <f>CF40*'C.Davis-Inputs'!$D$7*'C.Davis-Inputs'!$D$13</f>
        <v>82.536368911641048</v>
      </c>
      <c r="DA40" s="150">
        <f>CG40*'C.Davis-Inputs'!$D$7*'C.Davis-Inputs'!$E$13</f>
        <v>5012.3649036965326</v>
      </c>
      <c r="DB40" s="150">
        <f>CH40*'C.Davis-Inputs'!$D$7*'C.Davis-Inputs'!$F$13</f>
        <v>0.10114751092112874</v>
      </c>
      <c r="DC40" s="151">
        <f>CI40*'C.Davis-Inputs'!$D$7*'C.Davis-Inputs'!$G$13</f>
        <v>0</v>
      </c>
      <c r="DD40" s="152">
        <f>CJ40*'C.Davis-Inputs'!$D$7*'C.Davis-Inputs'!$H$13</f>
        <v>0</v>
      </c>
      <c r="DE40" s="153">
        <f t="shared" si="3"/>
        <v>0</v>
      </c>
      <c r="DF40" s="154">
        <f t="shared" si="3"/>
        <v>0</v>
      </c>
      <c r="DG40" s="154">
        <f t="shared" si="4"/>
        <v>0</v>
      </c>
      <c r="DH40" s="155">
        <f t="shared" si="4"/>
        <v>0</v>
      </c>
      <c r="DI40" s="156">
        <f t="shared" si="4"/>
        <v>0</v>
      </c>
      <c r="DJ40" s="153">
        <f t="shared" si="4"/>
        <v>0</v>
      </c>
      <c r="DK40" s="154">
        <f t="shared" si="4"/>
        <v>0</v>
      </c>
      <c r="DL40" s="154">
        <f t="shared" si="4"/>
        <v>0</v>
      </c>
      <c r="DM40" s="155">
        <f t="shared" si="4"/>
        <v>0</v>
      </c>
      <c r="DN40" s="155">
        <f t="shared" si="4"/>
        <v>0</v>
      </c>
      <c r="DO40" s="343"/>
      <c r="DP40" s="344"/>
      <c r="DQ40" s="105"/>
      <c r="DR40" s="141">
        <f>SUM(AD40*'C.Davis-Inputs'!$D$32*365)</f>
        <v>10191.138535256434</v>
      </c>
      <c r="DS40" s="142">
        <f>SUM(AE40*'C.Davis-Inputs'!$E$32*365)</f>
        <v>203822.77070512861</v>
      </c>
      <c r="DT40" s="142">
        <f>SUM(AF40*'C.Davis-Inputs'!$F$32*365)</f>
        <v>1505.5091017992461</v>
      </c>
      <c r="DU40" s="143">
        <f>SUM(AG40*'C.Davis-Inputs'!$G$32*365)</f>
        <v>0</v>
      </c>
      <c r="DV40" s="144">
        <f>SUM(AH40*'C.Davis-Inputs'!$H$32*365)</f>
        <v>0</v>
      </c>
      <c r="DW40" s="141">
        <f>SUM(AD40*'C.Davis-Inputs'!$D$33*365)</f>
        <v>9264.6713956876683</v>
      </c>
      <c r="DX40" s="142">
        <f>SUM(AE40*'C.Davis-Inputs'!$E$33*365)</f>
        <v>185293.42791375332</v>
      </c>
      <c r="DY40" s="142">
        <f>SUM(AF40*'C.Davis-Inputs'!$F$33*365)</f>
        <v>1368.6446379993147</v>
      </c>
      <c r="DZ40" s="143">
        <f>SUM(AG40*'C.Davis-Inputs'!$G$33*365)</f>
        <v>0</v>
      </c>
      <c r="EA40" s="144">
        <f>SUM(AH40*'C.Davis-Inputs'!$H$33*365)</f>
        <v>0</v>
      </c>
      <c r="EB40" s="145">
        <f>DR40*'C.Davis-Inputs'!$D$6*'C.Davis-Inputs'!$D$12</f>
        <v>15998.049272645549</v>
      </c>
      <c r="EC40" s="146">
        <f>DS40*'C.Davis-Inputs'!$D$6*'C.Davis-Inputs'!$E$12</f>
        <v>306345.6243698083</v>
      </c>
      <c r="ED40" s="146">
        <f>DT40*'C.Davis-Inputs'!$D$6*'C.Davis-Inputs'!$F$12</f>
        <v>2413.6321920045511</v>
      </c>
      <c r="EE40" s="147">
        <f>DU40*'C.Davis-Inputs'!$D$6*'C.Davis-Inputs'!$G$12</f>
        <v>0</v>
      </c>
      <c r="EF40" s="148">
        <f>DV40*'C.Davis-Inputs'!$D$6*'C.Davis-Inputs'!$H$12</f>
        <v>0</v>
      </c>
      <c r="EG40" s="145">
        <f>DR40*'C.Davis-Inputs'!$D$7*'C.Davis-Inputs'!$D$13</f>
        <v>611.46831211538597</v>
      </c>
      <c r="EH40" s="146">
        <f>DS40*'C.Davis-Inputs'!$D$7*'C.Davis-Inputs'!$E$13</f>
        <v>20382.277070512864</v>
      </c>
      <c r="EI40" s="146">
        <f>DT40*'C.Davis-Inputs'!$D$7*'C.Davis-Inputs'!$F$13</f>
        <v>60.220364071969847</v>
      </c>
      <c r="EJ40" s="147">
        <f>DU40*'C.Davis-Inputs'!$D$7*'C.Davis-Inputs'!$G$13</f>
        <v>0</v>
      </c>
      <c r="EK40" s="148">
        <f>DV40*'C.Davis-Inputs'!$D$7*'C.Davis-Inputs'!$H$13</f>
        <v>0</v>
      </c>
      <c r="EL40" s="149">
        <f>IF($D40&lt;'C.Davis-Inputs'!$D$8,EB40,DW40*'C.Davis-Inputs'!$D$6*'C.Davis-Inputs'!$D$12)</f>
        <v>15998.049272645549</v>
      </c>
      <c r="EM40" s="150">
        <f>IF($D40&lt;'C.Davis-Inputs'!$D$8,EC40,DX40*'C.Davis-Inputs'!$D$6*'C.Davis-Inputs'!$E$12)</f>
        <v>306345.6243698083</v>
      </c>
      <c r="EN40" s="150">
        <f>IF($D40&lt;'C.Davis-Inputs'!$D$8,ED40,DY40*'C.Davis-Inputs'!$D$6*'C.Davis-Inputs'!$F$12)</f>
        <v>2413.6321920045511</v>
      </c>
      <c r="EO40" s="151">
        <f>IF($D40&lt;'C.Davis-Inputs'!$D$8,EE40,DZ40*'C.Davis-Inputs'!$D$6*'C.Davis-Inputs'!$G$12)</f>
        <v>0</v>
      </c>
      <c r="EP40" s="152">
        <f>IF($D40&lt;'C.Davis-Inputs'!$D$8,EF40,EA40*'C.Davis-Inputs'!$D$6*'C.Davis-Inputs'!$H$12)</f>
        <v>0</v>
      </c>
      <c r="EQ40" s="149">
        <f>IF($D40&lt;'C.Davis-Inputs'!$D$8,EG40,'C.Davis-Inputs'!$D$13*DW40)</f>
        <v>611.46831211538597</v>
      </c>
      <c r="ER40" s="150">
        <f>IF($D40&lt;'C.Davis-Inputs'!$D$8,EH40,'C.Davis-Inputs'!$E$13*DX40)</f>
        <v>20382.277070512864</v>
      </c>
      <c r="ES40" s="150">
        <f>IF($D40&lt;'C.Davis-Inputs'!$D$8,EI40,'C.Davis-Inputs'!$F$13*DY40)</f>
        <v>60.220364071969847</v>
      </c>
      <c r="ET40" s="151">
        <f>IF($D40&lt;'C.Davis-Inputs'!$D$8,EJ40,'C.Davis-Inputs'!$G$13*EJ40)</f>
        <v>0</v>
      </c>
      <c r="EU40" s="152">
        <f>IF($D40&lt;'C.Davis-Inputs'!$D$8,EK40,'C.Davis-Inputs'!$H$13*EK40)</f>
        <v>0</v>
      </c>
      <c r="EV40" s="153">
        <f t="shared" si="9"/>
        <v>0</v>
      </c>
      <c r="EW40" s="154">
        <f t="shared" si="9"/>
        <v>0</v>
      </c>
      <c r="EX40" s="154">
        <f t="shared" si="9"/>
        <v>0</v>
      </c>
      <c r="EY40" s="155">
        <f t="shared" si="9"/>
        <v>0</v>
      </c>
      <c r="EZ40" s="156">
        <f t="shared" si="16"/>
        <v>0</v>
      </c>
      <c r="FA40" s="153">
        <f t="shared" si="16"/>
        <v>0</v>
      </c>
      <c r="FB40" s="154">
        <f t="shared" si="16"/>
        <v>0</v>
      </c>
      <c r="FC40" s="154">
        <f t="shared" si="16"/>
        <v>0</v>
      </c>
      <c r="FD40" s="155">
        <f t="shared" si="16"/>
        <v>0</v>
      </c>
      <c r="FE40" s="156">
        <f t="shared" si="16"/>
        <v>0</v>
      </c>
      <c r="FF40" s="178"/>
      <c r="FG40" s="178"/>
      <c r="FH40" s="105"/>
      <c r="FI40" s="142">
        <f>'C.Davis-Inputs'!$E$15</f>
        <v>29.15</v>
      </c>
      <c r="FJ40" s="142">
        <f>IF($D40&lt;'C.Davis-Inputs'!$D$8,FI40,0)</f>
        <v>29.15</v>
      </c>
      <c r="FK40" s="154">
        <f t="shared" si="10"/>
        <v>0</v>
      </c>
      <c r="FL40" s="338">
        <f>SUM(FK40*'C.Davis-Inputs'!$D$60,FK40*'C.Davis-Inputs'!$D$58*'C.Davis-Inputs'!$D$59)</f>
        <v>0</v>
      </c>
      <c r="FM40" s="338">
        <f>(FK40*'C.Davis-Inputs'!$D$61)</f>
        <v>0</v>
      </c>
      <c r="FN40" s="338">
        <f>(FK40*'C.Davis-Inputs'!$D$62)</f>
        <v>0</v>
      </c>
      <c r="FO40" s="105"/>
      <c r="FP40" s="142">
        <f>'C.Davis-Inputs'!$E$32*365</f>
        <v>403.02083333333337</v>
      </c>
      <c r="FQ40" s="142">
        <f>IF($D40&lt;'C.Davis-Inputs'!$D$8,FP40,'C.Davis-Inputs'!$E$33*365)</f>
        <v>403.02083333333337</v>
      </c>
      <c r="FR40" s="154">
        <f t="shared" si="11"/>
        <v>0</v>
      </c>
      <c r="FS40" s="338">
        <f>SUM(FR40*'C.Davis-Inputs'!$D$63,FR40*'C.Davis-Inputs'!$D$58*'C.Davis-Inputs'!$D$59)</f>
        <v>0</v>
      </c>
      <c r="FT40" s="338">
        <f>(FR40*'C.Davis-Inputs'!$D$64)</f>
        <v>0</v>
      </c>
      <c r="FU40" s="338">
        <f>(FR40*'C.Davis-Inputs'!$D$65)</f>
        <v>0</v>
      </c>
      <c r="FV40" s="105"/>
      <c r="FW40" s="142">
        <f>'C.Davis-Inputs'!$E$44*365</f>
        <v>113.15</v>
      </c>
      <c r="FX40" s="142">
        <f>IF($D40&lt;'C.Davis-Inputs'!$D$8,FW40,'C.Davis-Inputs'!$D$45*365)</f>
        <v>113.15</v>
      </c>
      <c r="FY40" s="154">
        <f t="shared" si="12"/>
        <v>0</v>
      </c>
      <c r="FZ40" s="338">
        <f>SUM(FY40*'C.Davis-Inputs'!$D$67)</f>
        <v>0</v>
      </c>
      <c r="GA40" s="338">
        <f>(FY40*'C.Davis-Inputs'!$D$68)</f>
        <v>0</v>
      </c>
      <c r="GB40" s="338">
        <f>(FY40*'C.Davis-Inputs'!$D$69)</f>
        <v>0</v>
      </c>
      <c r="GC40" s="105"/>
      <c r="GD40" s="141">
        <f>IF($D40&lt;'C.Davis-Inputs'!$D$47,0,IF($D40='C.Davis-Inputs'!$D$47,'C.Davis-Inputs'!$D$53,IF(AND($D40&gt;'C.Davis-Inputs'!$D$47,$D40&lt;='C.Davis-Inputs'!$E$47),GD39*(1+'C.Davis-Inputs'!$E$49),IF($D40&gt;'C.Davis-Inputs'!$E$47,GD39*(1+'C.Davis-Inputs'!$F$49)))))</f>
        <v>0</v>
      </c>
      <c r="GE40" s="144">
        <f>IF($D40&lt;'C.Davis-Inputs'!$D$47,0,IF($D40='C.Davis-Inputs'!$D$47,'C.Davis-Inputs'!$D$54,IF(AND($D40&gt;'C.Davis-Inputs'!$D$47,$D40&lt;='C.Davis-Inputs'!$E$47),GE39*(1+'C.Davis-Inputs'!$E$49),IF($D40&gt;'C.Davis-Inputs'!$E$47,GE39*(1+'C.Davis-Inputs'!$F$49)))))</f>
        <v>0</v>
      </c>
      <c r="GF40" s="799">
        <f t="shared" si="13"/>
        <v>0</v>
      </c>
    </row>
    <row r="41" spans="1:188" x14ac:dyDescent="0.25">
      <c r="A41" s="105"/>
      <c r="B41" s="105"/>
      <c r="C41" s="159"/>
      <c r="D41" s="140">
        <f t="shared" si="6"/>
        <v>2017</v>
      </c>
      <c r="E41" s="141">
        <f>E40*(1+'C.Davis-Inputs'!$D$14)</f>
        <v>545.94945535053273</v>
      </c>
      <c r="F41" s="142">
        <f>F40*(1+'C.Davis-Inputs'!$E$14)</f>
        <v>10918.98910701065</v>
      </c>
      <c r="G41" s="142">
        <f>G40*(1+'C.Davis-Inputs'!$F$14)</f>
        <v>68.243681918816591</v>
      </c>
      <c r="H41" s="143">
        <f>H40*(1+'C.Davis-Inputs'!$G$14)</f>
        <v>40.946209151289942</v>
      </c>
      <c r="I41" s="144">
        <f>I40*(1+'C.Davis-Inputs'!$H$14)</f>
        <v>818.92418302579927</v>
      </c>
      <c r="J41" s="141">
        <f t="shared" si="7"/>
        <v>49.135450981547947</v>
      </c>
      <c r="K41" s="142">
        <f t="shared" si="7"/>
        <v>982.70901963095844</v>
      </c>
      <c r="L41" s="142">
        <f t="shared" si="7"/>
        <v>6.1419313726934934</v>
      </c>
      <c r="M41" s="143">
        <f t="shared" si="7"/>
        <v>3.6851588236160948</v>
      </c>
      <c r="N41" s="144">
        <f t="shared" si="7"/>
        <v>73.703176472321928</v>
      </c>
      <c r="O41" s="141">
        <f t="shared" si="8"/>
        <v>27.297472767526639</v>
      </c>
      <c r="P41" s="142">
        <f t="shared" si="8"/>
        <v>545.9494553505325</v>
      </c>
      <c r="Q41" s="142">
        <f t="shared" si="8"/>
        <v>3.4121840959408298</v>
      </c>
      <c r="R41" s="143">
        <f t="shared" si="8"/>
        <v>2.0473104575644974</v>
      </c>
      <c r="S41" s="144">
        <f t="shared" si="8"/>
        <v>40.946209151289963</v>
      </c>
      <c r="T41" s="141">
        <f t="shared" si="14"/>
        <v>42.584057517341549</v>
      </c>
      <c r="U41" s="142">
        <f t="shared" si="14"/>
        <v>851.68115034683058</v>
      </c>
      <c r="V41" s="142">
        <f t="shared" si="14"/>
        <v>5.3230071896676936</v>
      </c>
      <c r="W41" s="143">
        <f t="shared" si="14"/>
        <v>3.1938043138006158</v>
      </c>
      <c r="X41" s="143">
        <f t="shared" si="14"/>
        <v>63.876086276012337</v>
      </c>
      <c r="Y41" s="141">
        <f>T41*'C.Davis-Inputs'!$D$17</f>
        <v>17.033623006936619</v>
      </c>
      <c r="Z41" s="142">
        <f>U41*'C.Davis-Inputs'!$E$17</f>
        <v>340.67246013873228</v>
      </c>
      <c r="AA41" s="142">
        <f>V41*'C.Davis-Inputs'!$F$17</f>
        <v>2.1292028758670773</v>
      </c>
      <c r="AB41" s="143">
        <f>W41*'C.Davis-Inputs'!$G$17</f>
        <v>0</v>
      </c>
      <c r="AC41" s="144">
        <f>X41*'C.Davis-Inputs'!$H$17</f>
        <v>0</v>
      </c>
      <c r="AD41" s="141">
        <f>T41*(1-'C.Davis-Inputs'!$D$17)</f>
        <v>25.55043451040493</v>
      </c>
      <c r="AE41" s="142">
        <f>U41*(1-'C.Davis-Inputs'!$E$17)</f>
        <v>511.0086902080983</v>
      </c>
      <c r="AF41" s="142">
        <f>V41*(1-'C.Davis-Inputs'!$F$17)</f>
        <v>3.1938043138006162</v>
      </c>
      <c r="AG41" s="143">
        <f>W41*(1-'C.Davis-Inputs'!$G$17)</f>
        <v>3.1938043138006158</v>
      </c>
      <c r="AH41" s="144">
        <f>X41*(1-'C.Davis-Inputs'!$H$17)</f>
        <v>63.876086276012337</v>
      </c>
      <c r="AI41" s="187"/>
      <c r="AJ41" s="141">
        <f>SUM(AD41*'C.Davis-Inputs'!$D$15,Y41*'C.Davis-Inputs'!$D$15*'C.Davis-Inputs'!$D$19)</f>
        <v>445.14534791461034</v>
      </c>
      <c r="AK41" s="142">
        <f>SUM(AE41*'C.Davis-Inputs'!$E$15,Z41*'C.Davis-Inputs'!$E$15*'C.Davis-Inputs'!$E$19)</f>
        <v>16219.983614638604</v>
      </c>
      <c r="AL41" s="142">
        <f>SUM(AF41*'C.Davis-Inputs'!$F$15,AA41*'C.Davis-Inputs'!$F$15*'C.Davis-Inputs'!$F$19)</f>
        <v>12.839093341478478</v>
      </c>
      <c r="AM41" s="143">
        <f>SUM(AG41*'C.Davis-Inputs'!$G$15,AB41*'C.Davis-Inputs'!$G$15*'C.Davis-Inputs'!$G$19)</f>
        <v>12.775217255202463</v>
      </c>
      <c r="AN41" s="144">
        <f>SUM(AH41*'C.Davis-Inputs'!$H$15,AC41*'C.Davis-Inputs'!$H$15*'C.Davis-Inputs'!$H$19)</f>
        <v>606.82281962211721</v>
      </c>
      <c r="AO41" s="141">
        <f>IF($D41&lt;'C.Davis-Inputs'!$D$8,AJ41,AJ41*(1-'C.Davis-Inputs'!$D$16))</f>
        <v>445.14534791461034</v>
      </c>
      <c r="AP41" s="142">
        <f>IF($D41&lt;'C.Davis-Inputs'!$D$8,AK41,AK41*(1-'C.Davis-Inputs'!$E$16))</f>
        <v>16219.983614638604</v>
      </c>
      <c r="AQ41" s="142">
        <f>IF($D41&lt;'C.Davis-Inputs'!$D$8,AL41,AL41*(1-'C.Davis-Inputs'!$F$16))</f>
        <v>12.839093341478478</v>
      </c>
      <c r="AR41" s="143">
        <f>IF($D41&lt;'C.Davis-Inputs'!$D$8,AM41,AM41*(1-'C.Davis-Inputs'!$G$16))</f>
        <v>12.775217255202463</v>
      </c>
      <c r="AS41" s="144">
        <f>IF($D41&lt;'C.Davis-Inputs'!$D$8,AN41,AN41*(1-'C.Davis-Inputs'!$H$16))</f>
        <v>606.82281962211721</v>
      </c>
      <c r="AT41" s="145">
        <f>AJ41*'C.Davis-Inputs'!$D$6*'C.Davis-Inputs'!$D$12</f>
        <v>698.78916715635523</v>
      </c>
      <c r="AU41" s="146">
        <f>AK41*'C.Davis-Inputs'!$D$6*'C.Davis-Inputs'!$E$12</f>
        <v>24378.635372801822</v>
      </c>
      <c r="AV41" s="146">
        <f>AL41*'C.Davis-Inputs'!$D$6*'C.Davis-Inputs'!$F$12</f>
        <v>20.583634445058294</v>
      </c>
      <c r="AW41" s="147">
        <f>AM41*'C.Davis-Inputs'!$D$6*'C.Davis-Inputs'!$G$12</f>
        <v>20.481228303540586</v>
      </c>
      <c r="AX41" s="148">
        <f>AN41*'C.Davis-Inputs'!$D$6*'C.Davis-Inputs'!$H$12</f>
        <v>952.5904622427995</v>
      </c>
      <c r="AY41" s="145">
        <f>AJ41*'C.Davis-Inputs'!$D$7*'C.Davis-Inputs'!$D$13</f>
        <v>26.708720874876619</v>
      </c>
      <c r="AZ41" s="146">
        <f>AK41*'C.Davis-Inputs'!$D$7*'C.Davis-Inputs'!$E$13</f>
        <v>1621.9983614638604</v>
      </c>
      <c r="BA41" s="146">
        <f>AL41*'C.Davis-Inputs'!$D$7*'C.Davis-Inputs'!$F$13</f>
        <v>0.5135637336591391</v>
      </c>
      <c r="BB41" s="147">
        <f>AM41*'C.Davis-Inputs'!$D$7*'C.Davis-Inputs'!$G$13</f>
        <v>0.51100869020809858</v>
      </c>
      <c r="BC41" s="148">
        <f>AN41*'C.Davis-Inputs'!$D$7*'C.Davis-Inputs'!$H$13</f>
        <v>36.409369177327029</v>
      </c>
      <c r="BD41" s="149">
        <f>AO41*'C.Davis-Inputs'!$D$6*'C.Davis-Inputs'!$D$12</f>
        <v>698.78916715635523</v>
      </c>
      <c r="BE41" s="150">
        <f>AP41*'C.Davis-Inputs'!$D$6*'C.Davis-Inputs'!$E$12</f>
        <v>24378.635372801822</v>
      </c>
      <c r="BF41" s="150">
        <f>AQ41*'C.Davis-Inputs'!$D$6*'C.Davis-Inputs'!$F$12</f>
        <v>20.583634445058294</v>
      </c>
      <c r="BG41" s="151">
        <f>AR41*'C.Davis-Inputs'!$D$6*'C.Davis-Inputs'!$G$12</f>
        <v>20.481228303540586</v>
      </c>
      <c r="BH41" s="152">
        <f>AS41*'C.Davis-Inputs'!$D$6*'C.Davis-Inputs'!$H$12</f>
        <v>952.5904622427995</v>
      </c>
      <c r="BI41" s="149">
        <f>AO41*'C.Davis-Inputs'!$D$7*'C.Davis-Inputs'!$D$13</f>
        <v>26.708720874876619</v>
      </c>
      <c r="BJ41" s="150">
        <f>AP41*'C.Davis-Inputs'!$D$7*'C.Davis-Inputs'!$E$13</f>
        <v>1621.9983614638604</v>
      </c>
      <c r="BK41" s="150">
        <f>AQ41*'C.Davis-Inputs'!$D$7*'C.Davis-Inputs'!$F$13</f>
        <v>0.5135637336591391</v>
      </c>
      <c r="BL41" s="151">
        <f>AR41*'C.Davis-Inputs'!$D$7*'C.Davis-Inputs'!$G$13</f>
        <v>0.51100869020809858</v>
      </c>
      <c r="BM41" s="152">
        <f>AS41*'C.Davis-Inputs'!$D$7*'C.Davis-Inputs'!$H$13</f>
        <v>36.409369177327029</v>
      </c>
      <c r="BN41" s="153">
        <f t="shared" si="15"/>
        <v>0</v>
      </c>
      <c r="BO41" s="154">
        <f t="shared" si="15"/>
        <v>0</v>
      </c>
      <c r="BP41" s="154">
        <f t="shared" si="15"/>
        <v>0</v>
      </c>
      <c r="BQ41" s="155">
        <f t="shared" si="15"/>
        <v>0</v>
      </c>
      <c r="BR41" s="156">
        <f t="shared" si="15"/>
        <v>0</v>
      </c>
      <c r="BS41" s="153">
        <f t="shared" si="15"/>
        <v>0</v>
      </c>
      <c r="BT41" s="154">
        <f t="shared" si="15"/>
        <v>0</v>
      </c>
      <c r="BU41" s="154">
        <f t="shared" si="15"/>
        <v>0</v>
      </c>
      <c r="BV41" s="155">
        <f t="shared" si="15"/>
        <v>0</v>
      </c>
      <c r="BW41" s="155">
        <f t="shared" si="15"/>
        <v>0</v>
      </c>
      <c r="BX41" s="343"/>
      <c r="BY41" s="344"/>
      <c r="BZ41" s="105"/>
      <c r="CA41" s="141">
        <f>Y41*'C.Davis-Inputs'!$D$15*'C.Davis-Inputs'!$D$18</f>
        <v>1389.943637366028</v>
      </c>
      <c r="CB41" s="142">
        <f>Z41*'C.Davis-Inputs'!$E$15*'C.Davis-Inputs'!$E$18</f>
        <v>50646.071286524624</v>
      </c>
      <c r="CC41" s="142">
        <f>AA41*'C.Davis-Inputs'!$F$15*'C.Davis-Inputs'!$F$18</f>
        <v>2.5550434510404929</v>
      </c>
      <c r="CD41" s="143">
        <f>AB41*'C.Davis-Inputs'!$G$15*'C.Davis-Inputs'!$G$18</f>
        <v>0</v>
      </c>
      <c r="CE41" s="144">
        <f>AC41*'C.Davis-Inputs'!$H$15*'C.Davis-Inputs'!$H$18</f>
        <v>0</v>
      </c>
      <c r="CF41" s="141">
        <f>IF($D41&lt;'C.Davis-Inputs'!$D$8,CA41,CA41*(1-'C.Davis-Inputs'!$D$16))</f>
        <v>1389.943637366028</v>
      </c>
      <c r="CG41" s="142">
        <f>IF($D41&lt;'C.Davis-Inputs'!$D$8,CB41,CB41*(1-'C.Davis-Inputs'!$E$16))</f>
        <v>50646.071286524624</v>
      </c>
      <c r="CH41" s="142">
        <f>IF($D41&lt;'C.Davis-Inputs'!$D$8,CC41,CC41*(1-'C.Davis-Inputs'!$F$16))</f>
        <v>2.5550434510404929</v>
      </c>
      <c r="CI41" s="143">
        <f>IF($D41&lt;'C.Davis-Inputs'!$D$8,CD41,CD41*(1-'C.Davis-Inputs'!$G$16))</f>
        <v>0</v>
      </c>
      <c r="CJ41" s="144">
        <f>IF($D41&lt;'C.Davis-Inputs'!$D$8,CE41,CE41*(1-'C.Davis-Inputs'!$H$16))</f>
        <v>0</v>
      </c>
      <c r="CK41" s="145">
        <f>CA41*'C.Davis-Inputs'!$D$6*'C.Davis-Inputs'!$D$12</f>
        <v>2181.9335219371906</v>
      </c>
      <c r="CL41" s="146">
        <f>CB41*'C.Davis-Inputs'!$D$6*'C.Davis-Inputs'!$E$12</f>
        <v>76121.045143646508</v>
      </c>
      <c r="CM41" s="146">
        <f>CC41*'C.Davis-Inputs'!$D$6*'C.Davis-Inputs'!$F$12</f>
        <v>4.0962456607081181</v>
      </c>
      <c r="CN41" s="147">
        <f>CD41*'C.Davis-Inputs'!$D$6*'C.Davis-Inputs'!$G$12</f>
        <v>0</v>
      </c>
      <c r="CO41" s="148">
        <f>CE41*'C.Davis-Inputs'!$D$6*'C.Davis-Inputs'!$H$12</f>
        <v>0</v>
      </c>
      <c r="CP41" s="145">
        <f>CA41*'C.Davis-Inputs'!$D$7*'C.Davis-Inputs'!$D$13</f>
        <v>83.396618241961676</v>
      </c>
      <c r="CQ41" s="146">
        <f>CB41*'C.Davis-Inputs'!$D$7*'C.Davis-Inputs'!$E$13</f>
        <v>5064.607128652463</v>
      </c>
      <c r="CR41" s="146">
        <f>CC41*'C.Davis-Inputs'!$D$7*'C.Davis-Inputs'!$F$13</f>
        <v>0.10220173804161972</v>
      </c>
      <c r="CS41" s="147">
        <f>CD41*'C.Davis-Inputs'!$D$7*'C.Davis-Inputs'!$G$13</f>
        <v>0</v>
      </c>
      <c r="CT41" s="148">
        <f>CE41*'C.Davis-Inputs'!$D$7*'C.Davis-Inputs'!$H$13</f>
        <v>0</v>
      </c>
      <c r="CU41" s="149">
        <f>CF41*'C.Davis-Inputs'!$D$6*'C.Davis-Inputs'!$D$12</f>
        <v>2181.9335219371906</v>
      </c>
      <c r="CV41" s="150">
        <f>CG41*'C.Davis-Inputs'!$D$6*'C.Davis-Inputs'!$E$12</f>
        <v>76121.045143646508</v>
      </c>
      <c r="CW41" s="150">
        <f>CH41*'C.Davis-Inputs'!$D$6*'C.Davis-Inputs'!$F$12</f>
        <v>4.0962456607081181</v>
      </c>
      <c r="CX41" s="151">
        <f>CI41*'C.Davis-Inputs'!$D$6*'C.Davis-Inputs'!$G$12</f>
        <v>0</v>
      </c>
      <c r="CY41" s="152">
        <f>CJ41*'C.Davis-Inputs'!$D$6*'C.Davis-Inputs'!$H$12</f>
        <v>0</v>
      </c>
      <c r="CZ41" s="149">
        <f>CF41*'C.Davis-Inputs'!$D$7*'C.Davis-Inputs'!$D$13</f>
        <v>83.396618241961676</v>
      </c>
      <c r="DA41" s="150">
        <f>CG41*'C.Davis-Inputs'!$D$7*'C.Davis-Inputs'!$E$13</f>
        <v>5064.607128652463</v>
      </c>
      <c r="DB41" s="150">
        <f>CH41*'C.Davis-Inputs'!$D$7*'C.Davis-Inputs'!$F$13</f>
        <v>0.10220173804161972</v>
      </c>
      <c r="DC41" s="151">
        <f>CI41*'C.Davis-Inputs'!$D$7*'C.Davis-Inputs'!$G$13</f>
        <v>0</v>
      </c>
      <c r="DD41" s="152">
        <f>CJ41*'C.Davis-Inputs'!$D$7*'C.Davis-Inputs'!$H$13</f>
        <v>0</v>
      </c>
      <c r="DE41" s="153">
        <f t="shared" si="3"/>
        <v>0</v>
      </c>
      <c r="DF41" s="154">
        <f t="shared" si="3"/>
        <v>0</v>
      </c>
      <c r="DG41" s="154">
        <f t="shared" si="4"/>
        <v>0</v>
      </c>
      <c r="DH41" s="155">
        <f t="shared" si="4"/>
        <v>0</v>
      </c>
      <c r="DI41" s="156">
        <f t="shared" si="4"/>
        <v>0</v>
      </c>
      <c r="DJ41" s="153">
        <f t="shared" si="4"/>
        <v>0</v>
      </c>
      <c r="DK41" s="154">
        <f t="shared" si="4"/>
        <v>0</v>
      </c>
      <c r="DL41" s="154">
        <f t="shared" si="4"/>
        <v>0</v>
      </c>
      <c r="DM41" s="155">
        <f t="shared" si="4"/>
        <v>0</v>
      </c>
      <c r="DN41" s="155">
        <f t="shared" si="4"/>
        <v>0</v>
      </c>
      <c r="DO41" s="343"/>
      <c r="DP41" s="344"/>
      <c r="DQ41" s="105"/>
      <c r="DR41" s="141">
        <f>SUM(AD41*'C.Davis-Inputs'!$D$32*365)</f>
        <v>10297.357408412154</v>
      </c>
      <c r="DS41" s="142">
        <f>SUM(AE41*'C.Davis-Inputs'!$E$32*365)</f>
        <v>205947.14816824294</v>
      </c>
      <c r="DT41" s="142">
        <f>SUM(AF41*'C.Davis-Inputs'!$F$32*365)</f>
        <v>1521.2005262427047</v>
      </c>
      <c r="DU41" s="143">
        <f>SUM(AG41*'C.Davis-Inputs'!$G$32*365)</f>
        <v>0</v>
      </c>
      <c r="DV41" s="144">
        <f>SUM(AH41*'C.Davis-Inputs'!$H$32*365)</f>
        <v>0</v>
      </c>
      <c r="DW41" s="141">
        <f>SUM(AD41*'C.Davis-Inputs'!$D$33*365)</f>
        <v>9361.234007647412</v>
      </c>
      <c r="DX41" s="142">
        <f>SUM(AE41*'C.Davis-Inputs'!$E$33*365)</f>
        <v>187224.68015294813</v>
      </c>
      <c r="DY41" s="142">
        <f>SUM(AF41*'C.Davis-Inputs'!$F$33*365)</f>
        <v>1382.9095693115496</v>
      </c>
      <c r="DZ41" s="143">
        <f>SUM(AG41*'C.Davis-Inputs'!$G$33*365)</f>
        <v>0</v>
      </c>
      <c r="EA41" s="144">
        <f>SUM(AH41*'C.Davis-Inputs'!$H$33*365)</f>
        <v>0</v>
      </c>
      <c r="EB41" s="145">
        <f>DR41*'C.Davis-Inputs'!$D$6*'C.Davis-Inputs'!$D$12</f>
        <v>16164.791659725399</v>
      </c>
      <c r="EC41" s="146">
        <f>DS41*'C.Davis-Inputs'!$D$6*'C.Davis-Inputs'!$E$12</f>
        <v>309538.56369686918</v>
      </c>
      <c r="ED41" s="146">
        <f>DT41*'C.Davis-Inputs'!$D$6*'C.Davis-Inputs'!$F$12</f>
        <v>2438.7886836723042</v>
      </c>
      <c r="EE41" s="147">
        <f>DU41*'C.Davis-Inputs'!$D$6*'C.Davis-Inputs'!$G$12</f>
        <v>0</v>
      </c>
      <c r="EF41" s="148">
        <f>DV41*'C.Davis-Inputs'!$D$6*'C.Davis-Inputs'!$H$12</f>
        <v>0</v>
      </c>
      <c r="EG41" s="145">
        <f>DR41*'C.Davis-Inputs'!$D$7*'C.Davis-Inputs'!$D$13</f>
        <v>617.84144450472922</v>
      </c>
      <c r="EH41" s="146">
        <f>DS41*'C.Davis-Inputs'!$D$7*'C.Davis-Inputs'!$E$13</f>
        <v>20594.714816824297</v>
      </c>
      <c r="EI41" s="146">
        <f>DT41*'C.Davis-Inputs'!$D$7*'C.Davis-Inputs'!$F$13</f>
        <v>60.848021049708187</v>
      </c>
      <c r="EJ41" s="147">
        <f>DU41*'C.Davis-Inputs'!$D$7*'C.Davis-Inputs'!$G$13</f>
        <v>0</v>
      </c>
      <c r="EK41" s="148">
        <f>DV41*'C.Davis-Inputs'!$D$7*'C.Davis-Inputs'!$H$13</f>
        <v>0</v>
      </c>
      <c r="EL41" s="149">
        <f>IF($D41&lt;'C.Davis-Inputs'!$D$8,EB41,DW41*'C.Davis-Inputs'!$D$6*'C.Davis-Inputs'!$D$12)</f>
        <v>16164.791659725399</v>
      </c>
      <c r="EM41" s="150">
        <f>IF($D41&lt;'C.Davis-Inputs'!$D$8,EC41,DX41*'C.Davis-Inputs'!$D$6*'C.Davis-Inputs'!$E$12)</f>
        <v>309538.56369686918</v>
      </c>
      <c r="EN41" s="150">
        <f>IF($D41&lt;'C.Davis-Inputs'!$D$8,ED41,DY41*'C.Davis-Inputs'!$D$6*'C.Davis-Inputs'!$F$12)</f>
        <v>2438.7886836723042</v>
      </c>
      <c r="EO41" s="151">
        <f>IF($D41&lt;'C.Davis-Inputs'!$D$8,EE41,DZ41*'C.Davis-Inputs'!$D$6*'C.Davis-Inputs'!$G$12)</f>
        <v>0</v>
      </c>
      <c r="EP41" s="152">
        <f>IF($D41&lt;'C.Davis-Inputs'!$D$8,EF41,EA41*'C.Davis-Inputs'!$D$6*'C.Davis-Inputs'!$H$12)</f>
        <v>0</v>
      </c>
      <c r="EQ41" s="149">
        <f>IF($D41&lt;'C.Davis-Inputs'!$D$8,EG41,'C.Davis-Inputs'!$D$13*DW41)</f>
        <v>617.84144450472922</v>
      </c>
      <c r="ER41" s="150">
        <f>IF($D41&lt;'C.Davis-Inputs'!$D$8,EH41,'C.Davis-Inputs'!$E$13*DX41)</f>
        <v>20594.714816824297</v>
      </c>
      <c r="ES41" s="150">
        <f>IF($D41&lt;'C.Davis-Inputs'!$D$8,EI41,'C.Davis-Inputs'!$F$13*DY41)</f>
        <v>60.848021049708187</v>
      </c>
      <c r="ET41" s="151">
        <f>IF($D41&lt;'C.Davis-Inputs'!$D$8,EJ41,'C.Davis-Inputs'!$G$13*EJ41)</f>
        <v>0</v>
      </c>
      <c r="EU41" s="152">
        <f>IF($D41&lt;'C.Davis-Inputs'!$D$8,EK41,'C.Davis-Inputs'!$H$13*EK41)</f>
        <v>0</v>
      </c>
      <c r="EV41" s="153">
        <f t="shared" si="9"/>
        <v>0</v>
      </c>
      <c r="EW41" s="154">
        <f t="shared" si="9"/>
        <v>0</v>
      </c>
      <c r="EX41" s="154">
        <f t="shared" si="9"/>
        <v>0</v>
      </c>
      <c r="EY41" s="155">
        <f t="shared" si="9"/>
        <v>0</v>
      </c>
      <c r="EZ41" s="156">
        <f t="shared" si="16"/>
        <v>0</v>
      </c>
      <c r="FA41" s="153">
        <f t="shared" si="16"/>
        <v>0</v>
      </c>
      <c r="FB41" s="154">
        <f t="shared" si="16"/>
        <v>0</v>
      </c>
      <c r="FC41" s="154">
        <f t="shared" si="16"/>
        <v>0</v>
      </c>
      <c r="FD41" s="155">
        <f t="shared" si="16"/>
        <v>0</v>
      </c>
      <c r="FE41" s="156">
        <f t="shared" si="16"/>
        <v>0</v>
      </c>
      <c r="FF41" s="340"/>
      <c r="FG41" s="340"/>
      <c r="FH41" s="105"/>
      <c r="FI41" s="142">
        <f>'C.Davis-Inputs'!$E$15</f>
        <v>29.15</v>
      </c>
      <c r="FJ41" s="142">
        <f>IF($D41&lt;'C.Davis-Inputs'!$D$8,FI41,0)</f>
        <v>29.15</v>
      </c>
      <c r="FK41" s="154">
        <f t="shared" si="10"/>
        <v>0</v>
      </c>
      <c r="FL41" s="338">
        <f>SUM(FK41*'C.Davis-Inputs'!$D$60,FK41*'C.Davis-Inputs'!$D$58*'C.Davis-Inputs'!$D$59)</f>
        <v>0</v>
      </c>
      <c r="FM41" s="338">
        <f>(FK41*'C.Davis-Inputs'!$D$61)</f>
        <v>0</v>
      </c>
      <c r="FN41" s="338">
        <f>(FK41*'C.Davis-Inputs'!$D$62)</f>
        <v>0</v>
      </c>
      <c r="FO41" s="105"/>
      <c r="FP41" s="142">
        <f>'C.Davis-Inputs'!$E$32*365</f>
        <v>403.02083333333337</v>
      </c>
      <c r="FQ41" s="142">
        <f>IF($D41&lt;'C.Davis-Inputs'!$D$8,FP41,'C.Davis-Inputs'!$E$33*365)</f>
        <v>403.02083333333337</v>
      </c>
      <c r="FR41" s="154">
        <f t="shared" si="11"/>
        <v>0</v>
      </c>
      <c r="FS41" s="338">
        <f>SUM(FR41*'C.Davis-Inputs'!$D$63,FR41*'C.Davis-Inputs'!$D$58*'C.Davis-Inputs'!$D$59)</f>
        <v>0</v>
      </c>
      <c r="FT41" s="338">
        <f>(FR41*'C.Davis-Inputs'!$D$64)</f>
        <v>0</v>
      </c>
      <c r="FU41" s="338">
        <f>(FR41*'C.Davis-Inputs'!$D$65)</f>
        <v>0</v>
      </c>
      <c r="FV41" s="105"/>
      <c r="FW41" s="142">
        <f>'C.Davis-Inputs'!$E$44*365</f>
        <v>113.15</v>
      </c>
      <c r="FX41" s="142">
        <f>IF($D41&lt;'C.Davis-Inputs'!$D$8,FW41,'C.Davis-Inputs'!$D$45*365)</f>
        <v>113.15</v>
      </c>
      <c r="FY41" s="154">
        <f t="shared" si="12"/>
        <v>0</v>
      </c>
      <c r="FZ41" s="338">
        <f>SUM(FY41*'C.Davis-Inputs'!$D$67)</f>
        <v>0</v>
      </c>
      <c r="GA41" s="338">
        <f>(FY41*'C.Davis-Inputs'!$D$68)</f>
        <v>0</v>
      </c>
      <c r="GB41" s="338">
        <f>(FY41*'C.Davis-Inputs'!$D$69)</f>
        <v>0</v>
      </c>
      <c r="GC41" s="105"/>
      <c r="GD41" s="141">
        <f>IF($D41&lt;'C.Davis-Inputs'!$D$47,0,IF($D41='C.Davis-Inputs'!$D$47,'C.Davis-Inputs'!$D$53,IF(AND($D41&gt;'C.Davis-Inputs'!$D$47,$D41&lt;='C.Davis-Inputs'!$E$47),GD40*(1+'C.Davis-Inputs'!$E$49),IF($D41&gt;'C.Davis-Inputs'!$E$47,GD40*(1+'C.Davis-Inputs'!$F$49)))))</f>
        <v>0</v>
      </c>
      <c r="GE41" s="144">
        <f>IF($D41&lt;'C.Davis-Inputs'!$D$47,0,IF($D41='C.Davis-Inputs'!$D$47,'C.Davis-Inputs'!$D$54,IF(AND($D41&gt;'C.Davis-Inputs'!$D$47,$D41&lt;='C.Davis-Inputs'!$E$47),GE40*(1+'C.Davis-Inputs'!$E$49),IF($D41&gt;'C.Davis-Inputs'!$E$47,GE40*(1+'C.Davis-Inputs'!$F$49)))))</f>
        <v>0</v>
      </c>
      <c r="GF41" s="799">
        <f t="shared" si="13"/>
        <v>0</v>
      </c>
    </row>
    <row r="42" spans="1:188" x14ac:dyDescent="0.25">
      <c r="A42" s="105"/>
      <c r="B42" s="105"/>
      <c r="C42" s="159"/>
      <c r="D42" s="140">
        <f t="shared" si="6"/>
        <v>2018</v>
      </c>
      <c r="E42" s="141">
        <f>E41*(1+'C.Davis-Inputs'!$D$14)</f>
        <v>551.63970632167741</v>
      </c>
      <c r="F42" s="142">
        <f>F41*(1+'C.Davis-Inputs'!$E$14)</f>
        <v>11032.794126433542</v>
      </c>
      <c r="G42" s="142">
        <f>G41*(1+'C.Davis-Inputs'!$F$14)</f>
        <v>68.954963290209676</v>
      </c>
      <c r="H42" s="143">
        <f>H41*(1+'C.Davis-Inputs'!$G$14)</f>
        <v>41.372977974125789</v>
      </c>
      <c r="I42" s="144">
        <f>I41*(1+'C.Davis-Inputs'!$H$14)</f>
        <v>827.45955948251628</v>
      </c>
      <c r="J42" s="141">
        <f t="shared" si="7"/>
        <v>49.647573568950968</v>
      </c>
      <c r="K42" s="142">
        <f t="shared" si="7"/>
        <v>992.95147137901881</v>
      </c>
      <c r="L42" s="142">
        <f t="shared" si="7"/>
        <v>6.205946696118871</v>
      </c>
      <c r="M42" s="143">
        <f t="shared" si="7"/>
        <v>3.7235680176713206</v>
      </c>
      <c r="N42" s="144">
        <f t="shared" si="7"/>
        <v>74.471360353426462</v>
      </c>
      <c r="O42" s="141">
        <f t="shared" si="8"/>
        <v>27.581985316083873</v>
      </c>
      <c r="P42" s="142">
        <f t="shared" si="8"/>
        <v>551.63970632167718</v>
      </c>
      <c r="Q42" s="142">
        <f t="shared" si="8"/>
        <v>3.4477481645104842</v>
      </c>
      <c r="R42" s="143">
        <f t="shared" si="8"/>
        <v>2.0686488987062894</v>
      </c>
      <c r="S42" s="144">
        <f t="shared" si="8"/>
        <v>41.372977974125817</v>
      </c>
      <c r="T42" s="141">
        <f t="shared" si="14"/>
        <v>43.027897093090843</v>
      </c>
      <c r="U42" s="142">
        <f t="shared" si="14"/>
        <v>860.55794186181629</v>
      </c>
      <c r="V42" s="142">
        <f t="shared" si="14"/>
        <v>5.3784871366363554</v>
      </c>
      <c r="W42" s="143">
        <f t="shared" si="14"/>
        <v>3.2270922819818111</v>
      </c>
      <c r="X42" s="143">
        <f t="shared" si="14"/>
        <v>64.541845639636264</v>
      </c>
      <c r="Y42" s="141">
        <f>T42*'C.Davis-Inputs'!$D$17</f>
        <v>17.211158837236336</v>
      </c>
      <c r="Z42" s="142">
        <f>U42*'C.Davis-Inputs'!$E$17</f>
        <v>344.22317674472652</v>
      </c>
      <c r="AA42" s="142">
        <f>V42*'C.Davis-Inputs'!$F$17</f>
        <v>2.1513948546545421</v>
      </c>
      <c r="AB42" s="143">
        <f>W42*'C.Davis-Inputs'!$G$17</f>
        <v>0</v>
      </c>
      <c r="AC42" s="144">
        <f>X42*'C.Davis-Inputs'!$H$17</f>
        <v>0</v>
      </c>
      <c r="AD42" s="141">
        <f>T42*(1-'C.Davis-Inputs'!$D$17)</f>
        <v>25.816738255854506</v>
      </c>
      <c r="AE42" s="142">
        <f>U42*(1-'C.Davis-Inputs'!$E$17)</f>
        <v>516.33476511708977</v>
      </c>
      <c r="AF42" s="142">
        <f>V42*(1-'C.Davis-Inputs'!$F$17)</f>
        <v>3.2270922819818133</v>
      </c>
      <c r="AG42" s="143">
        <f>W42*(1-'C.Davis-Inputs'!$G$17)</f>
        <v>3.2270922819818111</v>
      </c>
      <c r="AH42" s="144">
        <f>X42*(1-'C.Davis-Inputs'!$H$17)</f>
        <v>64.541845639636264</v>
      </c>
      <c r="AI42" s="187"/>
      <c r="AJ42" s="141">
        <f>SUM(AD42*'C.Davis-Inputs'!$D$15,Y42*'C.Davis-Inputs'!$D$15*'C.Davis-Inputs'!$D$19)</f>
        <v>449.78495094644296</v>
      </c>
      <c r="AK42" s="142">
        <f>SUM(AE42*'C.Davis-Inputs'!$E$15,Z42*'C.Davis-Inputs'!$E$15*'C.Davis-Inputs'!$E$19)</f>
        <v>16389.039150111003</v>
      </c>
      <c r="AL42" s="142">
        <f>SUM(AF42*'C.Davis-Inputs'!$F$15,AA42*'C.Davis-Inputs'!$F$15*'C.Davis-Inputs'!$F$19)</f>
        <v>12.97291097356689</v>
      </c>
      <c r="AM42" s="143">
        <f>SUM(AG42*'C.Davis-Inputs'!$G$15,AB42*'C.Davis-Inputs'!$G$15*'C.Davis-Inputs'!$G$19)</f>
        <v>12.908369127927244</v>
      </c>
      <c r="AN42" s="144">
        <f>SUM(AH42*'C.Davis-Inputs'!$H$15,AC42*'C.Davis-Inputs'!$H$15*'C.Davis-Inputs'!$H$19)</f>
        <v>613.14753357654456</v>
      </c>
      <c r="AO42" s="141">
        <f>IF($D42&lt;'C.Davis-Inputs'!$D$8,AJ42,AJ42*(1-'C.Davis-Inputs'!$D$16))</f>
        <v>449.78495094644296</v>
      </c>
      <c r="AP42" s="142">
        <f>IF($D42&lt;'C.Davis-Inputs'!$D$8,AK42,AK42*(1-'C.Davis-Inputs'!$E$16))</f>
        <v>16389.039150111003</v>
      </c>
      <c r="AQ42" s="142">
        <f>IF($D42&lt;'C.Davis-Inputs'!$D$8,AL42,AL42*(1-'C.Davis-Inputs'!$F$16))</f>
        <v>12.97291097356689</v>
      </c>
      <c r="AR42" s="143">
        <f>IF($D42&lt;'C.Davis-Inputs'!$D$8,AM42,AM42*(1-'C.Davis-Inputs'!$G$16))</f>
        <v>12.908369127927244</v>
      </c>
      <c r="AS42" s="144">
        <f>IF($D42&lt;'C.Davis-Inputs'!$D$8,AN42,AN42*(1-'C.Davis-Inputs'!$H$16))</f>
        <v>613.14753357654456</v>
      </c>
      <c r="AT42" s="145">
        <f>AJ42*'C.Davis-Inputs'!$D$6*'C.Davis-Inputs'!$D$12</f>
        <v>706.07241599572603</v>
      </c>
      <c r="AU42" s="146">
        <f>AK42*'C.Davis-Inputs'!$D$6*'C.Davis-Inputs'!$E$12</f>
        <v>24632.725842616837</v>
      </c>
      <c r="AV42" s="146">
        <f>AL42*'C.Davis-Inputs'!$D$6*'C.Davis-Inputs'!$F$12</f>
        <v>20.798170872822435</v>
      </c>
      <c r="AW42" s="147">
        <f>AM42*'C.Davis-Inputs'!$D$6*'C.Davis-Inputs'!$G$12</f>
        <v>20.694697385892958</v>
      </c>
      <c r="AX42" s="148">
        <f>AN42*'C.Davis-Inputs'!$D$6*'C.Davis-Inputs'!$H$12</f>
        <v>962.51899820845949</v>
      </c>
      <c r="AY42" s="145">
        <f>AJ42*'C.Davis-Inputs'!$D$7*'C.Davis-Inputs'!$D$13</f>
        <v>26.987097056786578</v>
      </c>
      <c r="AZ42" s="146">
        <f>AK42*'C.Davis-Inputs'!$D$7*'C.Davis-Inputs'!$E$13</f>
        <v>1638.9039150111003</v>
      </c>
      <c r="BA42" s="146">
        <f>AL42*'C.Davis-Inputs'!$D$7*'C.Davis-Inputs'!$F$13</f>
        <v>0.51891643894267558</v>
      </c>
      <c r="BB42" s="147">
        <f>AM42*'C.Davis-Inputs'!$D$7*'C.Davis-Inputs'!$G$13</f>
        <v>0.51633476511708976</v>
      </c>
      <c r="BC42" s="148">
        <f>AN42*'C.Davis-Inputs'!$D$7*'C.Davis-Inputs'!$H$13</f>
        <v>36.788852014592671</v>
      </c>
      <c r="BD42" s="149">
        <f>AO42*'C.Davis-Inputs'!$D$6*'C.Davis-Inputs'!$D$12</f>
        <v>706.07241599572603</v>
      </c>
      <c r="BE42" s="150">
        <f>AP42*'C.Davis-Inputs'!$D$6*'C.Davis-Inputs'!$E$12</f>
        <v>24632.725842616837</v>
      </c>
      <c r="BF42" s="150">
        <f>AQ42*'C.Davis-Inputs'!$D$6*'C.Davis-Inputs'!$F$12</f>
        <v>20.798170872822435</v>
      </c>
      <c r="BG42" s="151">
        <f>AR42*'C.Davis-Inputs'!$D$6*'C.Davis-Inputs'!$G$12</f>
        <v>20.694697385892958</v>
      </c>
      <c r="BH42" s="152">
        <f>AS42*'C.Davis-Inputs'!$D$6*'C.Davis-Inputs'!$H$12</f>
        <v>962.51899820845949</v>
      </c>
      <c r="BI42" s="149">
        <f>AO42*'C.Davis-Inputs'!$D$7*'C.Davis-Inputs'!$D$13</f>
        <v>26.987097056786578</v>
      </c>
      <c r="BJ42" s="150">
        <f>AP42*'C.Davis-Inputs'!$D$7*'C.Davis-Inputs'!$E$13</f>
        <v>1638.9039150111003</v>
      </c>
      <c r="BK42" s="150">
        <f>AQ42*'C.Davis-Inputs'!$D$7*'C.Davis-Inputs'!$F$13</f>
        <v>0.51891643894267558</v>
      </c>
      <c r="BL42" s="151">
        <f>AR42*'C.Davis-Inputs'!$D$7*'C.Davis-Inputs'!$G$13</f>
        <v>0.51633476511708976</v>
      </c>
      <c r="BM42" s="152">
        <f>AS42*'C.Davis-Inputs'!$D$7*'C.Davis-Inputs'!$H$13</f>
        <v>36.788852014592671</v>
      </c>
      <c r="BN42" s="153">
        <f t="shared" si="15"/>
        <v>0</v>
      </c>
      <c r="BO42" s="154">
        <f t="shared" si="15"/>
        <v>0</v>
      </c>
      <c r="BP42" s="154">
        <f t="shared" si="15"/>
        <v>0</v>
      </c>
      <c r="BQ42" s="155">
        <f t="shared" si="15"/>
        <v>0</v>
      </c>
      <c r="BR42" s="156">
        <f t="shared" si="15"/>
        <v>0</v>
      </c>
      <c r="BS42" s="153">
        <f t="shared" si="15"/>
        <v>0</v>
      </c>
      <c r="BT42" s="154">
        <f t="shared" si="15"/>
        <v>0</v>
      </c>
      <c r="BU42" s="154">
        <f t="shared" si="15"/>
        <v>0</v>
      </c>
      <c r="BV42" s="155">
        <f t="shared" si="15"/>
        <v>0</v>
      </c>
      <c r="BW42" s="155">
        <f t="shared" si="15"/>
        <v>0</v>
      </c>
      <c r="BX42" s="343"/>
      <c r="BY42" s="344"/>
      <c r="BZ42" s="105"/>
      <c r="CA42" s="141">
        <f>Y42*'C.Davis-Inputs'!$D$15*'C.Davis-Inputs'!$D$18</f>
        <v>1404.430561118485</v>
      </c>
      <c r="CB42" s="142">
        <f>Z42*'C.Davis-Inputs'!$E$15*'C.Davis-Inputs'!$E$18</f>
        <v>51173.938570754763</v>
      </c>
      <c r="CC42" s="142">
        <f>AA42*'C.Davis-Inputs'!$F$15*'C.Davis-Inputs'!$F$18</f>
        <v>2.5816738255854506</v>
      </c>
      <c r="CD42" s="143">
        <f>AB42*'C.Davis-Inputs'!$G$15*'C.Davis-Inputs'!$G$18</f>
        <v>0</v>
      </c>
      <c r="CE42" s="144">
        <f>AC42*'C.Davis-Inputs'!$H$15*'C.Davis-Inputs'!$H$18</f>
        <v>0</v>
      </c>
      <c r="CF42" s="141">
        <f>IF($D42&lt;'C.Davis-Inputs'!$D$8,CA42,CA42*(1-'C.Davis-Inputs'!$D$16))</f>
        <v>1404.430561118485</v>
      </c>
      <c r="CG42" s="142">
        <f>IF($D42&lt;'C.Davis-Inputs'!$D$8,CB42,CB42*(1-'C.Davis-Inputs'!$E$16))</f>
        <v>51173.938570754763</v>
      </c>
      <c r="CH42" s="142">
        <f>IF($D42&lt;'C.Davis-Inputs'!$D$8,CC42,CC42*(1-'C.Davis-Inputs'!$F$16))</f>
        <v>2.5816738255854506</v>
      </c>
      <c r="CI42" s="143">
        <f>IF($D42&lt;'C.Davis-Inputs'!$D$8,CD42,CD42*(1-'C.Davis-Inputs'!$G$16))</f>
        <v>0</v>
      </c>
      <c r="CJ42" s="144">
        <f>IF($D42&lt;'C.Davis-Inputs'!$D$8,CE42,CE42*(1-'C.Davis-Inputs'!$H$16))</f>
        <v>0</v>
      </c>
      <c r="CK42" s="145">
        <f>CA42*'C.Davis-Inputs'!$D$6*'C.Davis-Inputs'!$D$12</f>
        <v>2204.6750948437975</v>
      </c>
      <c r="CL42" s="146">
        <f>CB42*'C.Davis-Inputs'!$D$6*'C.Davis-Inputs'!$E$12</f>
        <v>76914.429671844409</v>
      </c>
      <c r="CM42" s="146">
        <f>CC42*'C.Davis-Inputs'!$D$6*'C.Davis-Inputs'!$F$12</f>
        <v>4.1389394771785941</v>
      </c>
      <c r="CN42" s="147">
        <f>CD42*'C.Davis-Inputs'!$D$6*'C.Davis-Inputs'!$G$12</f>
        <v>0</v>
      </c>
      <c r="CO42" s="148">
        <f>CE42*'C.Davis-Inputs'!$D$6*'C.Davis-Inputs'!$H$12</f>
        <v>0</v>
      </c>
      <c r="CP42" s="145">
        <f>CA42*'C.Davis-Inputs'!$D$7*'C.Davis-Inputs'!$D$13</f>
        <v>84.265833667109092</v>
      </c>
      <c r="CQ42" s="146">
        <f>CB42*'C.Davis-Inputs'!$D$7*'C.Davis-Inputs'!$E$13</f>
        <v>5117.3938570754763</v>
      </c>
      <c r="CR42" s="146">
        <f>CC42*'C.Davis-Inputs'!$D$7*'C.Davis-Inputs'!$F$13</f>
        <v>0.10326695302341803</v>
      </c>
      <c r="CS42" s="147">
        <f>CD42*'C.Davis-Inputs'!$D$7*'C.Davis-Inputs'!$G$13</f>
        <v>0</v>
      </c>
      <c r="CT42" s="148">
        <f>CE42*'C.Davis-Inputs'!$D$7*'C.Davis-Inputs'!$H$13</f>
        <v>0</v>
      </c>
      <c r="CU42" s="149">
        <f>CF42*'C.Davis-Inputs'!$D$6*'C.Davis-Inputs'!$D$12</f>
        <v>2204.6750948437975</v>
      </c>
      <c r="CV42" s="150">
        <f>CG42*'C.Davis-Inputs'!$D$6*'C.Davis-Inputs'!$E$12</f>
        <v>76914.429671844409</v>
      </c>
      <c r="CW42" s="150">
        <f>CH42*'C.Davis-Inputs'!$D$6*'C.Davis-Inputs'!$F$12</f>
        <v>4.1389394771785941</v>
      </c>
      <c r="CX42" s="151">
        <f>CI42*'C.Davis-Inputs'!$D$6*'C.Davis-Inputs'!$G$12</f>
        <v>0</v>
      </c>
      <c r="CY42" s="152">
        <f>CJ42*'C.Davis-Inputs'!$D$6*'C.Davis-Inputs'!$H$12</f>
        <v>0</v>
      </c>
      <c r="CZ42" s="149">
        <f>CF42*'C.Davis-Inputs'!$D$7*'C.Davis-Inputs'!$D$13</f>
        <v>84.265833667109092</v>
      </c>
      <c r="DA42" s="150">
        <f>CG42*'C.Davis-Inputs'!$D$7*'C.Davis-Inputs'!$E$13</f>
        <v>5117.3938570754763</v>
      </c>
      <c r="DB42" s="150">
        <f>CH42*'C.Davis-Inputs'!$D$7*'C.Davis-Inputs'!$F$13</f>
        <v>0.10326695302341803</v>
      </c>
      <c r="DC42" s="151">
        <f>CI42*'C.Davis-Inputs'!$D$7*'C.Davis-Inputs'!$G$13</f>
        <v>0</v>
      </c>
      <c r="DD42" s="152">
        <f>CJ42*'C.Davis-Inputs'!$D$7*'C.Davis-Inputs'!$H$13</f>
        <v>0</v>
      </c>
      <c r="DE42" s="153">
        <f t="shared" si="3"/>
        <v>0</v>
      </c>
      <c r="DF42" s="154">
        <f t="shared" si="3"/>
        <v>0</v>
      </c>
      <c r="DG42" s="154">
        <f t="shared" si="4"/>
        <v>0</v>
      </c>
      <c r="DH42" s="155">
        <f t="shared" si="4"/>
        <v>0</v>
      </c>
      <c r="DI42" s="156">
        <f t="shared" si="4"/>
        <v>0</v>
      </c>
      <c r="DJ42" s="153">
        <f t="shared" si="4"/>
        <v>0</v>
      </c>
      <c r="DK42" s="154">
        <f t="shared" si="4"/>
        <v>0</v>
      </c>
      <c r="DL42" s="154">
        <f t="shared" si="4"/>
        <v>0</v>
      </c>
      <c r="DM42" s="155">
        <f t="shared" si="4"/>
        <v>0</v>
      </c>
      <c r="DN42" s="155">
        <f t="shared" ref="DN42:DN84" si="17">CT42-DD42</f>
        <v>0</v>
      </c>
      <c r="DO42" s="343"/>
      <c r="DP42" s="344"/>
      <c r="DQ42" s="105"/>
      <c r="DR42" s="141">
        <f>SUM(AD42*'C.Davis-Inputs'!$D$32*365)</f>
        <v>10404.68336582303</v>
      </c>
      <c r="DS42" s="142">
        <f>SUM(AE42*'C.Davis-Inputs'!$E$32*365)</f>
        <v>208093.66731646046</v>
      </c>
      <c r="DT42" s="142">
        <f>SUM(AF42*'C.Davis-Inputs'!$F$32*365)</f>
        <v>1537.0554972238569</v>
      </c>
      <c r="DU42" s="143">
        <f>SUM(AG42*'C.Davis-Inputs'!$G$32*365)</f>
        <v>0</v>
      </c>
      <c r="DV42" s="144">
        <f>SUM(AH42*'C.Davis-Inputs'!$H$32*365)</f>
        <v>0</v>
      </c>
      <c r="DW42" s="141">
        <f>SUM(AD42*'C.Davis-Inputs'!$D$33*365)</f>
        <v>9458.8030598391197</v>
      </c>
      <c r="DX42" s="142">
        <f>SUM(AE42*'C.Davis-Inputs'!$E$33*365)</f>
        <v>189176.06119678222</v>
      </c>
      <c r="DY42" s="142">
        <f>SUM(AF42*'C.Davis-Inputs'!$F$33*365)</f>
        <v>1397.3231792944152</v>
      </c>
      <c r="DZ42" s="143">
        <f>SUM(AG42*'C.Davis-Inputs'!$G$33*365)</f>
        <v>0</v>
      </c>
      <c r="EA42" s="144">
        <f>SUM(AH42*'C.Davis-Inputs'!$H$33*365)</f>
        <v>0</v>
      </c>
      <c r="EB42" s="145">
        <f>DR42*'C.Davis-Inputs'!$D$6*'C.Davis-Inputs'!$D$12</f>
        <v>16333.271947668991</v>
      </c>
      <c r="EC42" s="146">
        <f>DS42*'C.Davis-Inputs'!$D$6*'C.Davis-Inputs'!$E$12</f>
        <v>312764.78197664005</v>
      </c>
      <c r="ED42" s="146">
        <f>DT42*'C.Davis-Inputs'!$D$6*'C.Davis-Inputs'!$F$12</f>
        <v>2464.2073731492869</v>
      </c>
      <c r="EE42" s="147">
        <f>DU42*'C.Davis-Inputs'!$D$6*'C.Davis-Inputs'!$G$12</f>
        <v>0</v>
      </c>
      <c r="EF42" s="148">
        <f>DV42*'C.Davis-Inputs'!$D$6*'C.Davis-Inputs'!$H$12</f>
        <v>0</v>
      </c>
      <c r="EG42" s="145">
        <f>DR42*'C.Davis-Inputs'!$D$7*'C.Davis-Inputs'!$D$13</f>
        <v>624.28100194938179</v>
      </c>
      <c r="EH42" s="146">
        <f>DS42*'C.Davis-Inputs'!$D$7*'C.Davis-Inputs'!$E$13</f>
        <v>20809.366731646049</v>
      </c>
      <c r="EI42" s="146">
        <f>DT42*'C.Davis-Inputs'!$D$7*'C.Davis-Inputs'!$F$13</f>
        <v>61.482219888954276</v>
      </c>
      <c r="EJ42" s="147">
        <f>DU42*'C.Davis-Inputs'!$D$7*'C.Davis-Inputs'!$G$13</f>
        <v>0</v>
      </c>
      <c r="EK42" s="148">
        <f>DV42*'C.Davis-Inputs'!$D$7*'C.Davis-Inputs'!$H$13</f>
        <v>0</v>
      </c>
      <c r="EL42" s="149">
        <f>IF($D42&lt;'C.Davis-Inputs'!$D$8,EB42,DW42*'C.Davis-Inputs'!$D$6*'C.Davis-Inputs'!$D$12)</f>
        <v>16333.271947668991</v>
      </c>
      <c r="EM42" s="150">
        <f>IF($D42&lt;'C.Davis-Inputs'!$D$8,EC42,DX42*'C.Davis-Inputs'!$D$6*'C.Davis-Inputs'!$E$12)</f>
        <v>312764.78197664005</v>
      </c>
      <c r="EN42" s="150">
        <f>IF($D42&lt;'C.Davis-Inputs'!$D$8,ED42,DY42*'C.Davis-Inputs'!$D$6*'C.Davis-Inputs'!$F$12)</f>
        <v>2464.2073731492869</v>
      </c>
      <c r="EO42" s="151">
        <f>IF($D42&lt;'C.Davis-Inputs'!$D$8,EE42,DZ42*'C.Davis-Inputs'!$D$6*'C.Davis-Inputs'!$G$12)</f>
        <v>0</v>
      </c>
      <c r="EP42" s="152">
        <f>IF($D42&lt;'C.Davis-Inputs'!$D$8,EF42,EA42*'C.Davis-Inputs'!$D$6*'C.Davis-Inputs'!$H$12)</f>
        <v>0</v>
      </c>
      <c r="EQ42" s="149">
        <f>IF($D42&lt;'C.Davis-Inputs'!$D$8,EG42,'C.Davis-Inputs'!$D$13*DW42)</f>
        <v>624.28100194938179</v>
      </c>
      <c r="ER42" s="150">
        <f>IF($D42&lt;'C.Davis-Inputs'!$D$8,EH42,'C.Davis-Inputs'!$E$13*DX42)</f>
        <v>20809.366731646049</v>
      </c>
      <c r="ES42" s="150">
        <f>IF($D42&lt;'C.Davis-Inputs'!$D$8,EI42,'C.Davis-Inputs'!$F$13*DY42)</f>
        <v>61.482219888954276</v>
      </c>
      <c r="ET42" s="151">
        <f>IF($D42&lt;'C.Davis-Inputs'!$D$8,EJ42,'C.Davis-Inputs'!$G$13*EJ42)</f>
        <v>0</v>
      </c>
      <c r="EU42" s="152">
        <f>IF($D42&lt;'C.Davis-Inputs'!$D$8,EK42,'C.Davis-Inputs'!$H$13*EK42)</f>
        <v>0</v>
      </c>
      <c r="EV42" s="153">
        <f t="shared" si="9"/>
        <v>0</v>
      </c>
      <c r="EW42" s="154">
        <f t="shared" si="9"/>
        <v>0</v>
      </c>
      <c r="EX42" s="154">
        <f t="shared" si="9"/>
        <v>0</v>
      </c>
      <c r="EY42" s="155">
        <f t="shared" si="9"/>
        <v>0</v>
      </c>
      <c r="EZ42" s="156">
        <f t="shared" si="16"/>
        <v>0</v>
      </c>
      <c r="FA42" s="153">
        <f t="shared" si="16"/>
        <v>0</v>
      </c>
      <c r="FB42" s="154">
        <f t="shared" si="16"/>
        <v>0</v>
      </c>
      <c r="FC42" s="154">
        <f t="shared" si="16"/>
        <v>0</v>
      </c>
      <c r="FD42" s="155">
        <f t="shared" si="16"/>
        <v>0</v>
      </c>
      <c r="FE42" s="156">
        <f t="shared" si="16"/>
        <v>0</v>
      </c>
      <c r="FF42" s="178"/>
      <c r="FG42" s="178"/>
      <c r="FH42" s="105"/>
      <c r="FI42" s="142">
        <f>'C.Davis-Inputs'!$E$15</f>
        <v>29.15</v>
      </c>
      <c r="FJ42" s="142">
        <f>IF($D42&lt;'C.Davis-Inputs'!$D$8,FI42,0)</f>
        <v>29.15</v>
      </c>
      <c r="FK42" s="154">
        <f t="shared" si="10"/>
        <v>0</v>
      </c>
      <c r="FL42" s="338">
        <f>SUM(FK42*'C.Davis-Inputs'!$D$60,FK42*'C.Davis-Inputs'!$D$58*'C.Davis-Inputs'!$D$59)</f>
        <v>0</v>
      </c>
      <c r="FM42" s="338">
        <f>(FK42*'C.Davis-Inputs'!$D$61)</f>
        <v>0</v>
      </c>
      <c r="FN42" s="338">
        <f>(FK42*'C.Davis-Inputs'!$D$62)</f>
        <v>0</v>
      </c>
      <c r="FO42" s="105"/>
      <c r="FP42" s="142">
        <f>'C.Davis-Inputs'!$E$32*365</f>
        <v>403.02083333333337</v>
      </c>
      <c r="FQ42" s="142">
        <f>IF($D42&lt;'C.Davis-Inputs'!$D$8,FP42,'C.Davis-Inputs'!$E$33*365)</f>
        <v>403.02083333333337</v>
      </c>
      <c r="FR42" s="154">
        <f t="shared" si="11"/>
        <v>0</v>
      </c>
      <c r="FS42" s="338">
        <f>SUM(FR42*'C.Davis-Inputs'!$D$63,FR42*'C.Davis-Inputs'!$D$58*'C.Davis-Inputs'!$D$59)</f>
        <v>0</v>
      </c>
      <c r="FT42" s="338">
        <f>(FR42*'C.Davis-Inputs'!$D$64)</f>
        <v>0</v>
      </c>
      <c r="FU42" s="338">
        <f>(FR42*'C.Davis-Inputs'!$D$65)</f>
        <v>0</v>
      </c>
      <c r="FV42" s="105"/>
      <c r="FW42" s="142">
        <f>'C.Davis-Inputs'!$E$44*365</f>
        <v>113.15</v>
      </c>
      <c r="FX42" s="142">
        <f>IF($D42&lt;'C.Davis-Inputs'!$D$8,FW42,'C.Davis-Inputs'!$D$45*365)</f>
        <v>113.15</v>
      </c>
      <c r="FY42" s="154">
        <f t="shared" si="12"/>
        <v>0</v>
      </c>
      <c r="FZ42" s="338">
        <f>SUM(FY42*'C.Davis-Inputs'!$D$67)</f>
        <v>0</v>
      </c>
      <c r="GA42" s="338">
        <f>(FY42*'C.Davis-Inputs'!$D$68)</f>
        <v>0</v>
      </c>
      <c r="GB42" s="338">
        <f>(FY42*'C.Davis-Inputs'!$D$69)</f>
        <v>0</v>
      </c>
      <c r="GC42" s="105"/>
      <c r="GD42" s="141">
        <f>IF($D42&lt;'C.Davis-Inputs'!$D$47,0,IF($D42='C.Davis-Inputs'!$D$47,'C.Davis-Inputs'!$D$53,IF(AND($D42&gt;'C.Davis-Inputs'!$D$47,$D42&lt;='C.Davis-Inputs'!$E$47),GD41*(1+'C.Davis-Inputs'!$E$49),IF($D42&gt;'C.Davis-Inputs'!$E$47,GD41*(1+'C.Davis-Inputs'!$F$49)))))</f>
        <v>0</v>
      </c>
      <c r="GE42" s="144">
        <f>IF($D42&lt;'C.Davis-Inputs'!$D$47,0,IF($D42='C.Davis-Inputs'!$D$47,'C.Davis-Inputs'!$D$54,IF(AND($D42&gt;'C.Davis-Inputs'!$D$47,$D42&lt;='C.Davis-Inputs'!$E$47),GE41*(1+'C.Davis-Inputs'!$E$49),IF($D42&gt;'C.Davis-Inputs'!$E$47,GE41*(1+'C.Davis-Inputs'!$F$49)))))</f>
        <v>0</v>
      </c>
      <c r="GF42" s="799">
        <f t="shared" si="13"/>
        <v>0</v>
      </c>
    </row>
    <row r="43" spans="1:188" x14ac:dyDescent="0.25">
      <c r="A43" s="105"/>
      <c r="B43" s="105"/>
      <c r="C43" s="159"/>
      <c r="D43" s="140">
        <f t="shared" si="6"/>
        <v>2019</v>
      </c>
      <c r="E43" s="141">
        <f>E42*(1+'C.Davis-Inputs'!$D$14)</f>
        <v>557.38926490050858</v>
      </c>
      <c r="F43" s="142">
        <f>F42*(1+'C.Davis-Inputs'!$E$14)</f>
        <v>11147.785298010167</v>
      </c>
      <c r="G43" s="142">
        <f>G42*(1+'C.Davis-Inputs'!$F$14)</f>
        <v>69.673658112563572</v>
      </c>
      <c r="H43" s="143">
        <f>H42*(1+'C.Davis-Inputs'!$G$14)</f>
        <v>41.804194867538129</v>
      </c>
      <c r="I43" s="144">
        <f>I42*(1+'C.Davis-Inputs'!$H$14)</f>
        <v>836.0838973507631</v>
      </c>
      <c r="J43" s="141">
        <f t="shared" si="7"/>
        <v>50.165033841045769</v>
      </c>
      <c r="K43" s="142">
        <f t="shared" si="7"/>
        <v>1003.300676820915</v>
      </c>
      <c r="L43" s="142">
        <f t="shared" si="7"/>
        <v>6.2706292301307212</v>
      </c>
      <c r="M43" s="143">
        <f t="shared" si="7"/>
        <v>3.7623775380784314</v>
      </c>
      <c r="N43" s="144">
        <f t="shared" si="7"/>
        <v>75.247550761568675</v>
      </c>
      <c r="O43" s="141">
        <f t="shared" si="8"/>
        <v>27.869463245025429</v>
      </c>
      <c r="P43" s="142">
        <f t="shared" si="8"/>
        <v>557.38926490050835</v>
      </c>
      <c r="Q43" s="142">
        <f t="shared" si="8"/>
        <v>3.4836829056281786</v>
      </c>
      <c r="R43" s="143">
        <f t="shared" si="8"/>
        <v>2.0902097433769065</v>
      </c>
      <c r="S43" s="144">
        <f t="shared" si="8"/>
        <v>41.804194867538158</v>
      </c>
      <c r="T43" s="141">
        <f t="shared" si="14"/>
        <v>43.476362662239659</v>
      </c>
      <c r="U43" s="142">
        <f t="shared" si="14"/>
        <v>869.52725324479286</v>
      </c>
      <c r="V43" s="142">
        <f t="shared" si="14"/>
        <v>5.4345453327799573</v>
      </c>
      <c r="W43" s="143">
        <f t="shared" si="14"/>
        <v>3.2607271996679734</v>
      </c>
      <c r="X43" s="143">
        <f t="shared" si="14"/>
        <v>65.214543993359513</v>
      </c>
      <c r="Y43" s="141">
        <f>T43*'C.Davis-Inputs'!$D$17</f>
        <v>17.390545064895864</v>
      </c>
      <c r="Z43" s="142">
        <f>U43*'C.Davis-Inputs'!$E$17</f>
        <v>347.81090129791716</v>
      </c>
      <c r="AA43" s="142">
        <f>V43*'C.Davis-Inputs'!$F$17</f>
        <v>2.173818133111983</v>
      </c>
      <c r="AB43" s="143">
        <f>W43*'C.Davis-Inputs'!$G$17</f>
        <v>0</v>
      </c>
      <c r="AC43" s="144">
        <f>X43*'C.Davis-Inputs'!$H$17</f>
        <v>0</v>
      </c>
      <c r="AD43" s="141">
        <f>T43*(1-'C.Davis-Inputs'!$D$17)</f>
        <v>26.085817597343794</v>
      </c>
      <c r="AE43" s="142">
        <f>U43*(1-'C.Davis-Inputs'!$E$17)</f>
        <v>521.71635194687565</v>
      </c>
      <c r="AF43" s="142">
        <f>V43*(1-'C.Davis-Inputs'!$F$17)</f>
        <v>3.2607271996679743</v>
      </c>
      <c r="AG43" s="143">
        <f>W43*(1-'C.Davis-Inputs'!$G$17)</f>
        <v>3.2607271996679734</v>
      </c>
      <c r="AH43" s="144">
        <f>X43*(1-'C.Davis-Inputs'!$H$17)</f>
        <v>65.214543993359513</v>
      </c>
      <c r="AI43" s="187"/>
      <c r="AJ43" s="141">
        <f>SUM(AD43*'C.Davis-Inputs'!$D$15,Y43*'C.Davis-Inputs'!$D$15*'C.Davis-Inputs'!$D$19)</f>
        <v>454.47291102927858</v>
      </c>
      <c r="AK43" s="142">
        <f>SUM(AE43*'C.Davis-Inputs'!$E$15,Z43*'C.Davis-Inputs'!$E$15*'C.Davis-Inputs'!$E$19)</f>
        <v>16559.856695629329</v>
      </c>
      <c r="AL43" s="142">
        <f>SUM(AF43*'C.Davis-Inputs'!$F$15,AA43*'C.Davis-Inputs'!$F$15*'C.Davis-Inputs'!$F$19)</f>
        <v>13.108123342665257</v>
      </c>
      <c r="AM43" s="143">
        <f>SUM(AG43*'C.Davis-Inputs'!$G$15,AB43*'C.Davis-Inputs'!$G$15*'C.Davis-Inputs'!$G$19)</f>
        <v>13.042908798671894</v>
      </c>
      <c r="AN43" s="144">
        <f>SUM(AH43*'C.Davis-Inputs'!$H$15,AC43*'C.Davis-Inputs'!$H$15*'C.Davis-Inputs'!$H$19)</f>
        <v>619.53816793691533</v>
      </c>
      <c r="AO43" s="141">
        <f>IF($D43&lt;'C.Davis-Inputs'!$D$8,AJ43,AJ43*(1-'C.Davis-Inputs'!$D$16))</f>
        <v>454.47291102927858</v>
      </c>
      <c r="AP43" s="142">
        <f>IF($D43&lt;'C.Davis-Inputs'!$D$8,AK43,AK43*(1-'C.Davis-Inputs'!$E$16))</f>
        <v>16559.856695629329</v>
      </c>
      <c r="AQ43" s="142">
        <f>IF($D43&lt;'C.Davis-Inputs'!$D$8,AL43,AL43*(1-'C.Davis-Inputs'!$F$16))</f>
        <v>13.108123342665257</v>
      </c>
      <c r="AR43" s="143">
        <f>IF($D43&lt;'C.Davis-Inputs'!$D$8,AM43,AM43*(1-'C.Davis-Inputs'!$G$16))</f>
        <v>13.042908798671894</v>
      </c>
      <c r="AS43" s="144">
        <f>IF($D43&lt;'C.Davis-Inputs'!$D$8,AN43,AN43*(1-'C.Davis-Inputs'!$H$16))</f>
        <v>619.53816793691533</v>
      </c>
      <c r="AT43" s="145">
        <f>AJ43*'C.Davis-Inputs'!$D$6*'C.Davis-Inputs'!$D$12</f>
        <v>713.43157573376152</v>
      </c>
      <c r="AU43" s="146">
        <f>AK43*'C.Davis-Inputs'!$D$6*'C.Davis-Inputs'!$E$12</f>
        <v>24889.464613530879</v>
      </c>
      <c r="AV43" s="146">
        <f>AL43*'C.Davis-Inputs'!$D$6*'C.Davis-Inputs'!$F$12</f>
        <v>21.01494334296094</v>
      </c>
      <c r="AW43" s="147">
        <f>AM43*'C.Davis-Inputs'!$D$6*'C.Davis-Inputs'!$G$12</f>
        <v>20.910391386030778</v>
      </c>
      <c r="AX43" s="148">
        <f>AN43*'C.Davis-Inputs'!$D$6*'C.Davis-Inputs'!$H$12</f>
        <v>972.55101602736954</v>
      </c>
      <c r="AY43" s="145">
        <f>AJ43*'C.Davis-Inputs'!$D$7*'C.Davis-Inputs'!$D$13</f>
        <v>27.268374661756713</v>
      </c>
      <c r="AZ43" s="146">
        <f>AK43*'C.Davis-Inputs'!$D$7*'C.Davis-Inputs'!$E$13</f>
        <v>1655.985669562933</v>
      </c>
      <c r="BA43" s="146">
        <f>AL43*'C.Davis-Inputs'!$D$7*'C.Davis-Inputs'!$F$13</f>
        <v>0.52432493370661026</v>
      </c>
      <c r="BB43" s="147">
        <f>AM43*'C.Davis-Inputs'!$D$7*'C.Davis-Inputs'!$G$13</f>
        <v>0.52171635194687571</v>
      </c>
      <c r="BC43" s="148">
        <f>AN43*'C.Davis-Inputs'!$D$7*'C.Davis-Inputs'!$H$13</f>
        <v>37.172290076214921</v>
      </c>
      <c r="BD43" s="149">
        <f>AO43*'C.Davis-Inputs'!$D$6*'C.Davis-Inputs'!$D$12</f>
        <v>713.43157573376152</v>
      </c>
      <c r="BE43" s="150">
        <f>AP43*'C.Davis-Inputs'!$D$6*'C.Davis-Inputs'!$E$12</f>
        <v>24889.464613530879</v>
      </c>
      <c r="BF43" s="150">
        <f>AQ43*'C.Davis-Inputs'!$D$6*'C.Davis-Inputs'!$F$12</f>
        <v>21.01494334296094</v>
      </c>
      <c r="BG43" s="151">
        <f>AR43*'C.Davis-Inputs'!$D$6*'C.Davis-Inputs'!$G$12</f>
        <v>20.910391386030778</v>
      </c>
      <c r="BH43" s="152">
        <f>AS43*'C.Davis-Inputs'!$D$6*'C.Davis-Inputs'!$H$12</f>
        <v>972.55101602736954</v>
      </c>
      <c r="BI43" s="149">
        <f>AO43*'C.Davis-Inputs'!$D$7*'C.Davis-Inputs'!$D$13</f>
        <v>27.268374661756713</v>
      </c>
      <c r="BJ43" s="150">
        <f>AP43*'C.Davis-Inputs'!$D$7*'C.Davis-Inputs'!$E$13</f>
        <v>1655.985669562933</v>
      </c>
      <c r="BK43" s="150">
        <f>AQ43*'C.Davis-Inputs'!$D$7*'C.Davis-Inputs'!$F$13</f>
        <v>0.52432493370661026</v>
      </c>
      <c r="BL43" s="151">
        <f>AR43*'C.Davis-Inputs'!$D$7*'C.Davis-Inputs'!$G$13</f>
        <v>0.52171635194687571</v>
      </c>
      <c r="BM43" s="152">
        <f>AS43*'C.Davis-Inputs'!$D$7*'C.Davis-Inputs'!$H$13</f>
        <v>37.172290076214921</v>
      </c>
      <c r="BN43" s="153">
        <f t="shared" si="15"/>
        <v>0</v>
      </c>
      <c r="BO43" s="154">
        <f t="shared" si="15"/>
        <v>0</v>
      </c>
      <c r="BP43" s="154">
        <f t="shared" si="15"/>
        <v>0</v>
      </c>
      <c r="BQ43" s="155">
        <f t="shared" si="15"/>
        <v>0</v>
      </c>
      <c r="BR43" s="156">
        <f t="shared" si="15"/>
        <v>0</v>
      </c>
      <c r="BS43" s="153">
        <f t="shared" si="15"/>
        <v>0</v>
      </c>
      <c r="BT43" s="154">
        <f t="shared" si="15"/>
        <v>0</v>
      </c>
      <c r="BU43" s="154">
        <f t="shared" si="15"/>
        <v>0</v>
      </c>
      <c r="BV43" s="155">
        <f t="shared" si="15"/>
        <v>0</v>
      </c>
      <c r="BW43" s="155">
        <f t="shared" si="15"/>
        <v>0</v>
      </c>
      <c r="BX43" s="343"/>
      <c r="BY43" s="344"/>
      <c r="BZ43" s="105"/>
      <c r="CA43" s="141">
        <f>Y43*'C.Davis-Inputs'!$D$15*'C.Davis-Inputs'!$D$18</f>
        <v>1419.0684772955024</v>
      </c>
      <c r="CB43" s="142">
        <f>Z43*'C.Davis-Inputs'!$E$15*'C.Davis-Inputs'!$E$18</f>
        <v>51707.307641454849</v>
      </c>
      <c r="CC43" s="142">
        <f>AA43*'C.Davis-Inputs'!$F$15*'C.Davis-Inputs'!$F$18</f>
        <v>2.6085817597343794</v>
      </c>
      <c r="CD43" s="143">
        <f>AB43*'C.Davis-Inputs'!$G$15*'C.Davis-Inputs'!$G$18</f>
        <v>0</v>
      </c>
      <c r="CE43" s="144">
        <f>AC43*'C.Davis-Inputs'!$H$15*'C.Davis-Inputs'!$H$18</f>
        <v>0</v>
      </c>
      <c r="CF43" s="141">
        <f>IF($D43&lt;'C.Davis-Inputs'!$D$8,CA43,CA43*(1-'C.Davis-Inputs'!$D$16))</f>
        <v>1419.0684772955024</v>
      </c>
      <c r="CG43" s="142">
        <f>IF($D43&lt;'C.Davis-Inputs'!$D$8,CB43,CB43*(1-'C.Davis-Inputs'!$E$16))</f>
        <v>51707.307641454849</v>
      </c>
      <c r="CH43" s="142">
        <f>IF($D43&lt;'C.Davis-Inputs'!$D$8,CC43,CC43*(1-'C.Davis-Inputs'!$F$16))</f>
        <v>2.6085817597343794</v>
      </c>
      <c r="CI43" s="143">
        <f>IF($D43&lt;'C.Davis-Inputs'!$D$8,CD43,CD43*(1-'C.Davis-Inputs'!$G$16))</f>
        <v>0</v>
      </c>
      <c r="CJ43" s="144">
        <f>IF($D43&lt;'C.Davis-Inputs'!$D$8,CE43,CE43*(1-'C.Davis-Inputs'!$H$16))</f>
        <v>0</v>
      </c>
      <c r="CK43" s="145">
        <f>CA43*'C.Davis-Inputs'!$D$6*'C.Davis-Inputs'!$D$12</f>
        <v>2227.6536956584796</v>
      </c>
      <c r="CL43" s="146">
        <f>CB43*'C.Davis-Inputs'!$D$6*'C.Davis-Inputs'!$E$12</f>
        <v>77716.083385106642</v>
      </c>
      <c r="CM43" s="146">
        <f>CC43*'C.Davis-Inputs'!$D$6*'C.Davis-Inputs'!$F$12</f>
        <v>4.1820782772061573</v>
      </c>
      <c r="CN43" s="147">
        <f>CD43*'C.Davis-Inputs'!$D$6*'C.Davis-Inputs'!$G$12</f>
        <v>0</v>
      </c>
      <c r="CO43" s="148">
        <f>CE43*'C.Davis-Inputs'!$D$6*'C.Davis-Inputs'!$H$12</f>
        <v>0</v>
      </c>
      <c r="CP43" s="145">
        <f>CA43*'C.Davis-Inputs'!$D$7*'C.Davis-Inputs'!$D$13</f>
        <v>85.144108637730142</v>
      </c>
      <c r="CQ43" s="146">
        <f>CB43*'C.Davis-Inputs'!$D$7*'C.Davis-Inputs'!$E$13</f>
        <v>5170.7307641454854</v>
      </c>
      <c r="CR43" s="146">
        <f>CC43*'C.Davis-Inputs'!$D$7*'C.Davis-Inputs'!$F$13</f>
        <v>0.10434327038937519</v>
      </c>
      <c r="CS43" s="147">
        <f>CD43*'C.Davis-Inputs'!$D$7*'C.Davis-Inputs'!$G$13</f>
        <v>0</v>
      </c>
      <c r="CT43" s="148">
        <f>CE43*'C.Davis-Inputs'!$D$7*'C.Davis-Inputs'!$H$13</f>
        <v>0</v>
      </c>
      <c r="CU43" s="149">
        <f>CF43*'C.Davis-Inputs'!$D$6*'C.Davis-Inputs'!$D$12</f>
        <v>2227.6536956584796</v>
      </c>
      <c r="CV43" s="150">
        <f>CG43*'C.Davis-Inputs'!$D$6*'C.Davis-Inputs'!$E$12</f>
        <v>77716.083385106642</v>
      </c>
      <c r="CW43" s="150">
        <f>CH43*'C.Davis-Inputs'!$D$6*'C.Davis-Inputs'!$F$12</f>
        <v>4.1820782772061573</v>
      </c>
      <c r="CX43" s="151">
        <f>CI43*'C.Davis-Inputs'!$D$6*'C.Davis-Inputs'!$G$12</f>
        <v>0</v>
      </c>
      <c r="CY43" s="152">
        <f>CJ43*'C.Davis-Inputs'!$D$6*'C.Davis-Inputs'!$H$12</f>
        <v>0</v>
      </c>
      <c r="CZ43" s="149">
        <f>CF43*'C.Davis-Inputs'!$D$7*'C.Davis-Inputs'!$D$13</f>
        <v>85.144108637730142</v>
      </c>
      <c r="DA43" s="150">
        <f>CG43*'C.Davis-Inputs'!$D$7*'C.Davis-Inputs'!$E$13</f>
        <v>5170.7307641454854</v>
      </c>
      <c r="DB43" s="150">
        <f>CH43*'C.Davis-Inputs'!$D$7*'C.Davis-Inputs'!$F$13</f>
        <v>0.10434327038937519</v>
      </c>
      <c r="DC43" s="151">
        <f>CI43*'C.Davis-Inputs'!$D$7*'C.Davis-Inputs'!$G$13</f>
        <v>0</v>
      </c>
      <c r="DD43" s="152">
        <f>CJ43*'C.Davis-Inputs'!$D$7*'C.Davis-Inputs'!$H$13</f>
        <v>0</v>
      </c>
      <c r="DE43" s="153">
        <f t="shared" si="3"/>
        <v>0</v>
      </c>
      <c r="DF43" s="154">
        <f t="shared" si="3"/>
        <v>0</v>
      </c>
      <c r="DG43" s="154">
        <f t="shared" si="3"/>
        <v>0</v>
      </c>
      <c r="DH43" s="155">
        <f t="shared" si="3"/>
        <v>0</v>
      </c>
      <c r="DI43" s="156">
        <f t="shared" si="3"/>
        <v>0</v>
      </c>
      <c r="DJ43" s="153">
        <f t="shared" si="3"/>
        <v>0</v>
      </c>
      <c r="DK43" s="154">
        <f t="shared" si="3"/>
        <v>0</v>
      </c>
      <c r="DL43" s="154">
        <f t="shared" si="3"/>
        <v>0</v>
      </c>
      <c r="DM43" s="155">
        <f t="shared" si="3"/>
        <v>0</v>
      </c>
      <c r="DN43" s="155">
        <f t="shared" si="17"/>
        <v>0</v>
      </c>
      <c r="DO43" s="343"/>
      <c r="DP43" s="344"/>
      <c r="DQ43" s="105"/>
      <c r="DR43" s="141">
        <f>SUM(AD43*'C.Davis-Inputs'!$D$32*365)</f>
        <v>10513.127946262828</v>
      </c>
      <c r="DS43" s="142">
        <f>SUM(AE43*'C.Davis-Inputs'!$E$32*365)</f>
        <v>210262.55892525645</v>
      </c>
      <c r="DT43" s="142">
        <f>SUM(AF43*'C.Davis-Inputs'!$F$32*365)</f>
        <v>1553.0757193342815</v>
      </c>
      <c r="DU43" s="143">
        <f>SUM(AG43*'C.Davis-Inputs'!$G$32*365)</f>
        <v>0</v>
      </c>
      <c r="DV43" s="144">
        <f>SUM(AH43*'C.Davis-Inputs'!$H$32*365)</f>
        <v>0</v>
      </c>
      <c r="DW43" s="141">
        <f>SUM(AD43*'C.Davis-Inputs'!$D$33*365)</f>
        <v>9557.389042057117</v>
      </c>
      <c r="DX43" s="142">
        <f>SUM(AE43*'C.Davis-Inputs'!$E$33*365)</f>
        <v>191147.78084114226</v>
      </c>
      <c r="DY43" s="142">
        <f>SUM(AF43*'C.Davis-Inputs'!$F$33*365)</f>
        <v>1411.8870175766197</v>
      </c>
      <c r="DZ43" s="143">
        <f>SUM(AG43*'C.Davis-Inputs'!$G$33*365)</f>
        <v>0</v>
      </c>
      <c r="EA43" s="144">
        <f>SUM(AH43*'C.Davis-Inputs'!$H$33*365)</f>
        <v>0</v>
      </c>
      <c r="EB43" s="145">
        <f>DR43*'C.Davis-Inputs'!$D$6*'C.Davis-Inputs'!$D$12</f>
        <v>16503.508250043385</v>
      </c>
      <c r="EC43" s="146">
        <f>DS43*'C.Davis-Inputs'!$D$6*'C.Davis-Inputs'!$E$12</f>
        <v>316024.62606466049</v>
      </c>
      <c r="ED43" s="146">
        <f>DT43*'C.Davis-Inputs'!$D$6*'C.Davis-Inputs'!$F$12</f>
        <v>2489.8909932367201</v>
      </c>
      <c r="EE43" s="147">
        <f>DU43*'C.Davis-Inputs'!$D$6*'C.Davis-Inputs'!$G$12</f>
        <v>0</v>
      </c>
      <c r="EF43" s="148">
        <f>DV43*'C.Davis-Inputs'!$D$6*'C.Davis-Inputs'!$H$12</f>
        <v>0</v>
      </c>
      <c r="EG43" s="145">
        <f>DR43*'C.Davis-Inputs'!$D$7*'C.Davis-Inputs'!$D$13</f>
        <v>630.78767677576968</v>
      </c>
      <c r="EH43" s="146">
        <f>DS43*'C.Davis-Inputs'!$D$7*'C.Davis-Inputs'!$E$13</f>
        <v>21026.255892525645</v>
      </c>
      <c r="EI43" s="146">
        <f>DT43*'C.Davis-Inputs'!$D$7*'C.Davis-Inputs'!$F$13</f>
        <v>62.12302877337126</v>
      </c>
      <c r="EJ43" s="147">
        <f>DU43*'C.Davis-Inputs'!$D$7*'C.Davis-Inputs'!$G$13</f>
        <v>0</v>
      </c>
      <c r="EK43" s="148">
        <f>DV43*'C.Davis-Inputs'!$D$7*'C.Davis-Inputs'!$H$13</f>
        <v>0</v>
      </c>
      <c r="EL43" s="149">
        <f>IF($D43&lt;'C.Davis-Inputs'!$D$8,EB43,DW43*'C.Davis-Inputs'!$D$6*'C.Davis-Inputs'!$D$12)</f>
        <v>16503.508250043385</v>
      </c>
      <c r="EM43" s="150">
        <f>IF($D43&lt;'C.Davis-Inputs'!$D$8,EC43,DX43*'C.Davis-Inputs'!$D$6*'C.Davis-Inputs'!$E$12)</f>
        <v>316024.62606466049</v>
      </c>
      <c r="EN43" s="150">
        <f>IF($D43&lt;'C.Davis-Inputs'!$D$8,ED43,DY43*'C.Davis-Inputs'!$D$6*'C.Davis-Inputs'!$F$12)</f>
        <v>2489.8909932367201</v>
      </c>
      <c r="EO43" s="151">
        <f>IF($D43&lt;'C.Davis-Inputs'!$D$8,EE43,DZ43*'C.Davis-Inputs'!$D$6*'C.Davis-Inputs'!$G$12)</f>
        <v>0</v>
      </c>
      <c r="EP43" s="152">
        <f>IF($D43&lt;'C.Davis-Inputs'!$D$8,EF43,EA43*'C.Davis-Inputs'!$D$6*'C.Davis-Inputs'!$H$12)</f>
        <v>0</v>
      </c>
      <c r="EQ43" s="149">
        <f>IF($D43&lt;'C.Davis-Inputs'!$D$8,EG43,'C.Davis-Inputs'!$D$13*DW43)</f>
        <v>630.78767677576968</v>
      </c>
      <c r="ER43" s="150">
        <f>IF($D43&lt;'C.Davis-Inputs'!$D$8,EH43,'C.Davis-Inputs'!$E$13*DX43)</f>
        <v>21026.255892525645</v>
      </c>
      <c r="ES43" s="150">
        <f>IF($D43&lt;'C.Davis-Inputs'!$D$8,EI43,'C.Davis-Inputs'!$F$13*DY43)</f>
        <v>62.12302877337126</v>
      </c>
      <c r="ET43" s="151">
        <f>IF($D43&lt;'C.Davis-Inputs'!$D$8,EJ43,'C.Davis-Inputs'!$G$13*EJ43)</f>
        <v>0</v>
      </c>
      <c r="EU43" s="152">
        <f>IF($D43&lt;'C.Davis-Inputs'!$D$8,EK43,'C.Davis-Inputs'!$H$13*EK43)</f>
        <v>0</v>
      </c>
      <c r="EV43" s="153">
        <f t="shared" si="9"/>
        <v>0</v>
      </c>
      <c r="EW43" s="154">
        <f t="shared" si="9"/>
        <v>0</v>
      </c>
      <c r="EX43" s="154">
        <f t="shared" si="9"/>
        <v>0</v>
      </c>
      <c r="EY43" s="155">
        <f t="shared" si="9"/>
        <v>0</v>
      </c>
      <c r="EZ43" s="156">
        <f t="shared" si="16"/>
        <v>0</v>
      </c>
      <c r="FA43" s="153">
        <f t="shared" si="16"/>
        <v>0</v>
      </c>
      <c r="FB43" s="154">
        <f t="shared" si="16"/>
        <v>0</v>
      </c>
      <c r="FC43" s="154">
        <f t="shared" si="16"/>
        <v>0</v>
      </c>
      <c r="FD43" s="155">
        <f t="shared" si="16"/>
        <v>0</v>
      </c>
      <c r="FE43" s="156">
        <f t="shared" si="16"/>
        <v>0</v>
      </c>
      <c r="FF43" s="340"/>
      <c r="FG43" s="340"/>
      <c r="FH43" s="105"/>
      <c r="FI43" s="142">
        <f>'C.Davis-Inputs'!$E$15</f>
        <v>29.15</v>
      </c>
      <c r="FJ43" s="142">
        <f>IF($D43&lt;'C.Davis-Inputs'!$D$8,FI43,0)</f>
        <v>29.15</v>
      </c>
      <c r="FK43" s="154">
        <f t="shared" si="10"/>
        <v>0</v>
      </c>
      <c r="FL43" s="338">
        <f>SUM(FK43*'C.Davis-Inputs'!$D$60,FK43*'C.Davis-Inputs'!$D$58*'C.Davis-Inputs'!$D$59)</f>
        <v>0</v>
      </c>
      <c r="FM43" s="338">
        <f>(FK43*'C.Davis-Inputs'!$D$61)</f>
        <v>0</v>
      </c>
      <c r="FN43" s="338">
        <f>(FK43*'C.Davis-Inputs'!$D$62)</f>
        <v>0</v>
      </c>
      <c r="FO43" s="105"/>
      <c r="FP43" s="142">
        <f>'C.Davis-Inputs'!$E$32*365</f>
        <v>403.02083333333337</v>
      </c>
      <c r="FQ43" s="142">
        <f>IF($D43&lt;'C.Davis-Inputs'!$D$8,FP43,'C.Davis-Inputs'!$E$33*365)</f>
        <v>403.02083333333337</v>
      </c>
      <c r="FR43" s="154">
        <f t="shared" si="11"/>
        <v>0</v>
      </c>
      <c r="FS43" s="338">
        <f>SUM(FR43*'C.Davis-Inputs'!$D$63,FR43*'C.Davis-Inputs'!$D$58*'C.Davis-Inputs'!$D$59)</f>
        <v>0</v>
      </c>
      <c r="FT43" s="338">
        <f>(FR43*'C.Davis-Inputs'!$D$64)</f>
        <v>0</v>
      </c>
      <c r="FU43" s="338">
        <f>(FR43*'C.Davis-Inputs'!$D$65)</f>
        <v>0</v>
      </c>
      <c r="FV43" s="105"/>
      <c r="FW43" s="142">
        <f>'C.Davis-Inputs'!$E$44*365</f>
        <v>113.15</v>
      </c>
      <c r="FX43" s="142">
        <f>IF($D43&lt;'C.Davis-Inputs'!$D$8,FW43,'C.Davis-Inputs'!$D$45*365)</f>
        <v>113.15</v>
      </c>
      <c r="FY43" s="154">
        <f t="shared" si="12"/>
        <v>0</v>
      </c>
      <c r="FZ43" s="338">
        <f>SUM(FY43*'C.Davis-Inputs'!$D$67)</f>
        <v>0</v>
      </c>
      <c r="GA43" s="338">
        <f>(FY43*'C.Davis-Inputs'!$D$68)</f>
        <v>0</v>
      </c>
      <c r="GB43" s="338">
        <f>(FY43*'C.Davis-Inputs'!$D$69)</f>
        <v>0</v>
      </c>
      <c r="GC43" s="105"/>
      <c r="GD43" s="141">
        <f>IF($D43&lt;'C.Davis-Inputs'!$D$47,0,IF($D43='C.Davis-Inputs'!$D$47,'C.Davis-Inputs'!$D$53,IF(AND($D43&gt;'C.Davis-Inputs'!$D$47,$D43&lt;='C.Davis-Inputs'!$E$47),GD42*(1+'C.Davis-Inputs'!$E$49),IF($D43&gt;'C.Davis-Inputs'!$E$47,GD42*(1+'C.Davis-Inputs'!$F$49)))))</f>
        <v>0</v>
      </c>
      <c r="GE43" s="144">
        <f>IF($D43&lt;'C.Davis-Inputs'!$D$47,0,IF($D43='C.Davis-Inputs'!$D$47,'C.Davis-Inputs'!$D$54,IF(AND($D43&gt;'C.Davis-Inputs'!$D$47,$D43&lt;='C.Davis-Inputs'!$E$47),GE42*(1+'C.Davis-Inputs'!$E$49),IF($D43&gt;'C.Davis-Inputs'!$E$47,GE42*(1+'C.Davis-Inputs'!$F$49)))))</f>
        <v>0</v>
      </c>
      <c r="GF43" s="799">
        <f t="shared" si="13"/>
        <v>0</v>
      </c>
    </row>
    <row r="44" spans="1:188" x14ac:dyDescent="0.25">
      <c r="A44" s="105"/>
      <c r="B44" s="105"/>
      <c r="C44" s="159"/>
      <c r="D44" s="140">
        <f t="shared" si="6"/>
        <v>2020</v>
      </c>
      <c r="E44" s="141">
        <f>E43*(1+'C.Davis-Inputs'!$D$14)</f>
        <v>563.19874923064549</v>
      </c>
      <c r="F44" s="142">
        <f>F43*(1+'C.Davis-Inputs'!$E$14)</f>
        <v>11263.974984612905</v>
      </c>
      <c r="G44" s="142">
        <f>G43*(1+'C.Davis-Inputs'!$F$14)</f>
        <v>70.399843653830686</v>
      </c>
      <c r="H44" s="143">
        <f>H43*(1+'C.Davis-Inputs'!$G$14)</f>
        <v>42.239906192298399</v>
      </c>
      <c r="I44" s="144">
        <f>I43*(1+'C.Davis-Inputs'!$H$14)</f>
        <v>844.79812384596858</v>
      </c>
      <c r="J44" s="141">
        <f t="shared" ref="J44:N75" si="18">E44*9%</f>
        <v>50.687887430758089</v>
      </c>
      <c r="K44" s="142">
        <f t="shared" si="18"/>
        <v>1013.7577486151614</v>
      </c>
      <c r="L44" s="142">
        <f t="shared" si="18"/>
        <v>6.3359859288447611</v>
      </c>
      <c r="M44" s="143">
        <f t="shared" si="18"/>
        <v>3.8015915573068559</v>
      </c>
      <c r="N44" s="144">
        <f t="shared" si="18"/>
        <v>76.031831146137165</v>
      </c>
      <c r="O44" s="141">
        <f t="shared" ref="O44:S75" si="19">E44*5%</f>
        <v>28.159937461532277</v>
      </c>
      <c r="P44" s="142">
        <f t="shared" si="19"/>
        <v>563.19874923064526</v>
      </c>
      <c r="Q44" s="142">
        <f t="shared" si="19"/>
        <v>3.5199921826915346</v>
      </c>
      <c r="R44" s="143">
        <f t="shared" si="19"/>
        <v>2.1119953096149202</v>
      </c>
      <c r="S44" s="144">
        <f t="shared" si="19"/>
        <v>42.239906192298434</v>
      </c>
      <c r="T44" s="141">
        <f t="shared" si="14"/>
        <v>43.929502439990344</v>
      </c>
      <c r="U44" s="142">
        <f t="shared" si="14"/>
        <v>878.59004879980648</v>
      </c>
      <c r="V44" s="142">
        <f t="shared" si="14"/>
        <v>5.491187804998793</v>
      </c>
      <c r="W44" s="143">
        <f t="shared" si="14"/>
        <v>3.2947126829992754</v>
      </c>
      <c r="X44" s="143">
        <f t="shared" si="14"/>
        <v>65.894253659985537</v>
      </c>
      <c r="Y44" s="141">
        <f>T44*'C.Davis-Inputs'!$D$17</f>
        <v>17.571800975996137</v>
      </c>
      <c r="Z44" s="142">
        <f>U44*'C.Davis-Inputs'!$E$17</f>
        <v>351.43601951992264</v>
      </c>
      <c r="AA44" s="142">
        <f>V44*'C.Davis-Inputs'!$F$17</f>
        <v>2.1964751219995171</v>
      </c>
      <c r="AB44" s="143">
        <f>W44*'C.Davis-Inputs'!$G$17</f>
        <v>0</v>
      </c>
      <c r="AC44" s="144">
        <f>X44*'C.Davis-Inputs'!$H$17</f>
        <v>0</v>
      </c>
      <c r="AD44" s="141">
        <f>T44*(1-'C.Davis-Inputs'!$D$17)</f>
        <v>26.357701463994207</v>
      </c>
      <c r="AE44" s="142">
        <f>U44*(1-'C.Davis-Inputs'!$E$17)</f>
        <v>527.15402927988384</v>
      </c>
      <c r="AF44" s="142">
        <f>V44*(1-'C.Davis-Inputs'!$F$17)</f>
        <v>3.2947126829992759</v>
      </c>
      <c r="AG44" s="143">
        <f>W44*(1-'C.Davis-Inputs'!$G$17)</f>
        <v>3.2947126829992754</v>
      </c>
      <c r="AH44" s="144">
        <f>X44*(1-'C.Davis-Inputs'!$H$17)</f>
        <v>65.894253659985537</v>
      </c>
      <c r="AI44" s="187"/>
      <c r="AJ44" s="141">
        <f>SUM(AD44*'C.Davis-Inputs'!$D$15,Y44*'C.Davis-Inputs'!$D$15*'C.Davis-Inputs'!$D$19)</f>
        <v>459.20973217269909</v>
      </c>
      <c r="AK44" s="142">
        <f>SUM(AE44*'C.Davis-Inputs'!$E$15,Z44*'C.Davis-Inputs'!$E$15*'C.Davis-Inputs'!$E$19)</f>
        <v>16732.454616042713</v>
      </c>
      <c r="AL44" s="142">
        <f>SUM(AF44*'C.Davis-Inputs'!$F$15,AA44*'C.Davis-Inputs'!$F$15*'C.Davis-Inputs'!$F$19)</f>
        <v>13.244744985657089</v>
      </c>
      <c r="AM44" s="143">
        <f>SUM(AG44*'C.Davis-Inputs'!$G$15,AB44*'C.Davis-Inputs'!$G$15*'C.Davis-Inputs'!$G$19)</f>
        <v>13.178850731997102</v>
      </c>
      <c r="AN44" s="144">
        <f>SUM(AH44*'C.Davis-Inputs'!$H$15,AC44*'C.Davis-Inputs'!$H$15*'C.Davis-Inputs'!$H$19)</f>
        <v>625.99540976986259</v>
      </c>
      <c r="AO44" s="141">
        <f>IF($D44&lt;'C.Davis-Inputs'!$D$8,AJ44,AJ44*(1-'C.Davis-Inputs'!$D$16))</f>
        <v>459.20973217269909</v>
      </c>
      <c r="AP44" s="142">
        <f>IF($D44&lt;'C.Davis-Inputs'!$D$8,AK44,AK44*(1-'C.Davis-Inputs'!$E$16))</f>
        <v>16732.454616042713</v>
      </c>
      <c r="AQ44" s="142">
        <f>IF($D44&lt;'C.Davis-Inputs'!$D$8,AL44,AL44*(1-'C.Davis-Inputs'!$F$16))</f>
        <v>13.244744985657089</v>
      </c>
      <c r="AR44" s="143">
        <f>IF($D44&lt;'C.Davis-Inputs'!$D$8,AM44,AM44*(1-'C.Davis-Inputs'!$G$16))</f>
        <v>13.178850731997102</v>
      </c>
      <c r="AS44" s="144">
        <f>IF($D44&lt;'C.Davis-Inputs'!$D$8,AN44,AN44*(1-'C.Davis-Inputs'!$H$16))</f>
        <v>625.99540976986259</v>
      </c>
      <c r="AT44" s="145">
        <f>AJ44*'C.Davis-Inputs'!$D$6*'C.Davis-Inputs'!$D$12</f>
        <v>720.86743756470298</v>
      </c>
      <c r="AU44" s="146">
        <f>AK44*'C.Davis-Inputs'!$D$6*'C.Davis-Inputs'!$E$12</f>
        <v>25148.879287912194</v>
      </c>
      <c r="AV44" s="146">
        <f>AL44*'C.Davis-Inputs'!$D$6*'C.Davis-Inputs'!$F$12</f>
        <v>21.233975161005443</v>
      </c>
      <c r="AW44" s="147">
        <f>AM44*'C.Davis-Inputs'!$D$6*'C.Davis-Inputs'!$G$12</f>
        <v>21.128333493537752</v>
      </c>
      <c r="AX44" s="148">
        <f>AN44*'C.Davis-Inputs'!$D$6*'C.Davis-Inputs'!$H$12</f>
        <v>982.68759425673022</v>
      </c>
      <c r="AY44" s="145">
        <f>AJ44*'C.Davis-Inputs'!$D$7*'C.Davis-Inputs'!$D$13</f>
        <v>27.552583930361944</v>
      </c>
      <c r="AZ44" s="146">
        <f>AK44*'C.Davis-Inputs'!$D$7*'C.Davis-Inputs'!$E$13</f>
        <v>1673.2454616042714</v>
      </c>
      <c r="BA44" s="146">
        <f>AL44*'C.Davis-Inputs'!$D$7*'C.Davis-Inputs'!$F$13</f>
        <v>0.52978979942628357</v>
      </c>
      <c r="BB44" s="147">
        <f>AM44*'C.Davis-Inputs'!$D$7*'C.Davis-Inputs'!$G$13</f>
        <v>0.52715402927988408</v>
      </c>
      <c r="BC44" s="148">
        <f>AN44*'C.Davis-Inputs'!$D$7*'C.Davis-Inputs'!$H$13</f>
        <v>37.559724586191756</v>
      </c>
      <c r="BD44" s="149">
        <f>AO44*'C.Davis-Inputs'!$D$6*'C.Davis-Inputs'!$D$12</f>
        <v>720.86743756470298</v>
      </c>
      <c r="BE44" s="150">
        <f>AP44*'C.Davis-Inputs'!$D$6*'C.Davis-Inputs'!$E$12</f>
        <v>25148.879287912194</v>
      </c>
      <c r="BF44" s="150">
        <f>AQ44*'C.Davis-Inputs'!$D$6*'C.Davis-Inputs'!$F$12</f>
        <v>21.233975161005443</v>
      </c>
      <c r="BG44" s="151">
        <f>AR44*'C.Davis-Inputs'!$D$6*'C.Davis-Inputs'!$G$12</f>
        <v>21.128333493537752</v>
      </c>
      <c r="BH44" s="152">
        <f>AS44*'C.Davis-Inputs'!$D$6*'C.Davis-Inputs'!$H$12</f>
        <v>982.68759425673022</v>
      </c>
      <c r="BI44" s="149">
        <f>AO44*'C.Davis-Inputs'!$D$7*'C.Davis-Inputs'!$D$13</f>
        <v>27.552583930361944</v>
      </c>
      <c r="BJ44" s="150">
        <f>AP44*'C.Davis-Inputs'!$D$7*'C.Davis-Inputs'!$E$13</f>
        <v>1673.2454616042714</v>
      </c>
      <c r="BK44" s="150">
        <f>AQ44*'C.Davis-Inputs'!$D$7*'C.Davis-Inputs'!$F$13</f>
        <v>0.52978979942628357</v>
      </c>
      <c r="BL44" s="151">
        <f>AR44*'C.Davis-Inputs'!$D$7*'C.Davis-Inputs'!$G$13</f>
        <v>0.52715402927988408</v>
      </c>
      <c r="BM44" s="152">
        <f>AS44*'C.Davis-Inputs'!$D$7*'C.Davis-Inputs'!$H$13</f>
        <v>37.559724586191756</v>
      </c>
      <c r="BN44" s="153">
        <f t="shared" si="15"/>
        <v>0</v>
      </c>
      <c r="BO44" s="154">
        <f t="shared" si="15"/>
        <v>0</v>
      </c>
      <c r="BP44" s="154">
        <f t="shared" si="15"/>
        <v>0</v>
      </c>
      <c r="BQ44" s="155">
        <f t="shared" si="15"/>
        <v>0</v>
      </c>
      <c r="BR44" s="156">
        <f t="shared" si="15"/>
        <v>0</v>
      </c>
      <c r="BS44" s="153">
        <f t="shared" si="15"/>
        <v>0</v>
      </c>
      <c r="BT44" s="154">
        <f t="shared" si="15"/>
        <v>0</v>
      </c>
      <c r="BU44" s="154">
        <f t="shared" si="15"/>
        <v>0</v>
      </c>
      <c r="BV44" s="155">
        <f t="shared" si="15"/>
        <v>0</v>
      </c>
      <c r="BW44" s="155">
        <f t="shared" si="15"/>
        <v>0</v>
      </c>
      <c r="BX44" s="343"/>
      <c r="BY44" s="344"/>
      <c r="BZ44" s="105"/>
      <c r="CA44" s="141">
        <f>Y44*'C.Davis-Inputs'!$D$15*'C.Davis-Inputs'!$D$18</f>
        <v>1433.8589596412846</v>
      </c>
      <c r="CB44" s="142">
        <f>Z44*'C.Davis-Inputs'!$E$15*'C.Davis-Inputs'!$E$18</f>
        <v>52246.235841929287</v>
      </c>
      <c r="CC44" s="142">
        <f>AA44*'C.Davis-Inputs'!$F$15*'C.Davis-Inputs'!$F$18</f>
        <v>2.6357701463994205</v>
      </c>
      <c r="CD44" s="143">
        <f>AB44*'C.Davis-Inputs'!$G$15*'C.Davis-Inputs'!$G$18</f>
        <v>0</v>
      </c>
      <c r="CE44" s="144">
        <f>AC44*'C.Davis-Inputs'!$H$15*'C.Davis-Inputs'!$H$18</f>
        <v>0</v>
      </c>
      <c r="CF44" s="141">
        <f>IF($D44&lt;'C.Davis-Inputs'!$D$8,CA44,CA44*(1-'C.Davis-Inputs'!$D$16))</f>
        <v>1433.8589596412846</v>
      </c>
      <c r="CG44" s="142">
        <f>IF($D44&lt;'C.Davis-Inputs'!$D$8,CB44,CB44*(1-'C.Davis-Inputs'!$E$16))</f>
        <v>52246.235841929287</v>
      </c>
      <c r="CH44" s="142">
        <f>IF($D44&lt;'C.Davis-Inputs'!$D$8,CC44,CC44*(1-'C.Davis-Inputs'!$F$16))</f>
        <v>2.6357701463994205</v>
      </c>
      <c r="CI44" s="143">
        <f>IF($D44&lt;'C.Davis-Inputs'!$D$8,CD44,CD44*(1-'C.Davis-Inputs'!$G$16))</f>
        <v>0</v>
      </c>
      <c r="CJ44" s="144">
        <f>IF($D44&lt;'C.Davis-Inputs'!$D$8,CE44,CE44*(1-'C.Davis-Inputs'!$H$16))</f>
        <v>0</v>
      </c>
      <c r="CK44" s="145">
        <f>CA44*'C.Davis-Inputs'!$D$6*'C.Davis-Inputs'!$D$12</f>
        <v>2250.8717948448884</v>
      </c>
      <c r="CL44" s="146">
        <f>CB44*'C.Davis-Inputs'!$D$6*'C.Davis-Inputs'!$E$12</f>
        <v>78526.09247041971</v>
      </c>
      <c r="CM44" s="146">
        <f>CC44*'C.Davis-Inputs'!$D$6*'C.Davis-Inputs'!$F$12</f>
        <v>4.22566669870755</v>
      </c>
      <c r="CN44" s="147">
        <f>CD44*'C.Davis-Inputs'!$D$6*'C.Davis-Inputs'!$G$12</f>
        <v>0</v>
      </c>
      <c r="CO44" s="148">
        <f>CE44*'C.Davis-Inputs'!$D$6*'C.Davis-Inputs'!$H$12</f>
        <v>0</v>
      </c>
      <c r="CP44" s="145">
        <f>CA44*'C.Davis-Inputs'!$D$7*'C.Davis-Inputs'!$D$13</f>
        <v>86.031537578477071</v>
      </c>
      <c r="CQ44" s="146">
        <f>CB44*'C.Davis-Inputs'!$D$7*'C.Davis-Inputs'!$E$13</f>
        <v>5224.6235841929292</v>
      </c>
      <c r="CR44" s="146">
        <f>CC44*'C.Davis-Inputs'!$D$7*'C.Davis-Inputs'!$F$13</f>
        <v>0.10543080585597682</v>
      </c>
      <c r="CS44" s="147">
        <f>CD44*'C.Davis-Inputs'!$D$7*'C.Davis-Inputs'!$G$13</f>
        <v>0</v>
      </c>
      <c r="CT44" s="148">
        <f>CE44*'C.Davis-Inputs'!$D$7*'C.Davis-Inputs'!$H$13</f>
        <v>0</v>
      </c>
      <c r="CU44" s="149">
        <f>CF44*'C.Davis-Inputs'!$D$6*'C.Davis-Inputs'!$D$12</f>
        <v>2250.8717948448884</v>
      </c>
      <c r="CV44" s="150">
        <f>CG44*'C.Davis-Inputs'!$D$6*'C.Davis-Inputs'!$E$12</f>
        <v>78526.09247041971</v>
      </c>
      <c r="CW44" s="150">
        <f>CH44*'C.Davis-Inputs'!$D$6*'C.Davis-Inputs'!$F$12</f>
        <v>4.22566669870755</v>
      </c>
      <c r="CX44" s="151">
        <f>CI44*'C.Davis-Inputs'!$D$6*'C.Davis-Inputs'!$G$12</f>
        <v>0</v>
      </c>
      <c r="CY44" s="152">
        <f>CJ44*'C.Davis-Inputs'!$D$6*'C.Davis-Inputs'!$H$12</f>
        <v>0</v>
      </c>
      <c r="CZ44" s="149">
        <f>CF44*'C.Davis-Inputs'!$D$7*'C.Davis-Inputs'!$D$13</f>
        <v>86.031537578477071</v>
      </c>
      <c r="DA44" s="150">
        <f>CG44*'C.Davis-Inputs'!$D$7*'C.Davis-Inputs'!$E$13</f>
        <v>5224.6235841929292</v>
      </c>
      <c r="DB44" s="150">
        <f>CH44*'C.Davis-Inputs'!$D$7*'C.Davis-Inputs'!$F$13</f>
        <v>0.10543080585597682</v>
      </c>
      <c r="DC44" s="151">
        <f>CI44*'C.Davis-Inputs'!$D$7*'C.Davis-Inputs'!$G$13</f>
        <v>0</v>
      </c>
      <c r="DD44" s="152">
        <f>CJ44*'C.Davis-Inputs'!$D$7*'C.Davis-Inputs'!$H$13</f>
        <v>0</v>
      </c>
      <c r="DE44" s="153">
        <f t="shared" si="3"/>
        <v>0</v>
      </c>
      <c r="DF44" s="154">
        <f t="shared" si="3"/>
        <v>0</v>
      </c>
      <c r="DG44" s="154">
        <f t="shared" si="3"/>
        <v>0</v>
      </c>
      <c r="DH44" s="155">
        <f t="shared" si="3"/>
        <v>0</v>
      </c>
      <c r="DI44" s="156">
        <f t="shared" si="3"/>
        <v>0</v>
      </c>
      <c r="DJ44" s="153">
        <f t="shared" si="3"/>
        <v>0</v>
      </c>
      <c r="DK44" s="154">
        <f t="shared" si="3"/>
        <v>0</v>
      </c>
      <c r="DL44" s="154">
        <f t="shared" si="3"/>
        <v>0</v>
      </c>
      <c r="DM44" s="155">
        <f t="shared" si="3"/>
        <v>0</v>
      </c>
      <c r="DN44" s="155">
        <f t="shared" si="17"/>
        <v>0</v>
      </c>
      <c r="DO44" s="343"/>
      <c r="DP44" s="344"/>
      <c r="DQ44" s="105"/>
      <c r="DR44" s="141">
        <f>SUM(AD44*'C.Davis-Inputs'!$D$32*365)</f>
        <v>10622.702808770166</v>
      </c>
      <c r="DS44" s="142">
        <f>SUM(AE44*'C.Davis-Inputs'!$E$32*365)</f>
        <v>212454.05617540321</v>
      </c>
      <c r="DT44" s="142">
        <f>SUM(AF44*'C.Davis-Inputs'!$F$32*365)</f>
        <v>1569.2629149319566</v>
      </c>
      <c r="DU44" s="143">
        <f>SUM(AG44*'C.Davis-Inputs'!$G$32*365)</f>
        <v>0</v>
      </c>
      <c r="DV44" s="144">
        <f>SUM(AH44*'C.Davis-Inputs'!$H$32*365)</f>
        <v>0</v>
      </c>
      <c r="DW44" s="141">
        <f>SUM(AD44*'C.Davis-Inputs'!$D$33*365)</f>
        <v>9657.0025534274246</v>
      </c>
      <c r="DX44" s="142">
        <f>SUM(AE44*'C.Davis-Inputs'!$E$33*365)</f>
        <v>193140.05106854838</v>
      </c>
      <c r="DY44" s="142">
        <f>SUM(AF44*'C.Davis-Inputs'!$F$33*365)</f>
        <v>1426.6026499381421</v>
      </c>
      <c r="DZ44" s="143">
        <f>SUM(AG44*'C.Davis-Inputs'!$G$33*365)</f>
        <v>0</v>
      </c>
      <c r="EA44" s="144">
        <f>SUM(AH44*'C.Davis-Inputs'!$H$33*365)</f>
        <v>0</v>
      </c>
      <c r="EB44" s="145">
        <f>DR44*'C.Davis-Inputs'!$D$6*'C.Davis-Inputs'!$D$12</f>
        <v>16675.518869207404</v>
      </c>
      <c r="EC44" s="146">
        <f>DS44*'C.Davis-Inputs'!$D$6*'C.Davis-Inputs'!$E$12</f>
        <v>319318.44643163105</v>
      </c>
      <c r="ED44" s="146">
        <f>DT44*'C.Davis-Inputs'!$D$6*'C.Davis-Inputs'!$F$12</f>
        <v>2515.8423052189128</v>
      </c>
      <c r="EE44" s="147">
        <f>DU44*'C.Davis-Inputs'!$D$6*'C.Davis-Inputs'!$G$12</f>
        <v>0</v>
      </c>
      <c r="EF44" s="148">
        <f>DV44*'C.Davis-Inputs'!$D$6*'C.Davis-Inputs'!$H$12</f>
        <v>0</v>
      </c>
      <c r="EG44" s="145">
        <f>DR44*'C.Davis-Inputs'!$D$7*'C.Davis-Inputs'!$D$13</f>
        <v>637.36216852620987</v>
      </c>
      <c r="EH44" s="146">
        <f>DS44*'C.Davis-Inputs'!$D$7*'C.Davis-Inputs'!$E$13</f>
        <v>21245.405617540324</v>
      </c>
      <c r="EI44" s="146">
        <f>DT44*'C.Davis-Inputs'!$D$7*'C.Davis-Inputs'!$F$13</f>
        <v>62.770516597278267</v>
      </c>
      <c r="EJ44" s="147">
        <f>DU44*'C.Davis-Inputs'!$D$7*'C.Davis-Inputs'!$G$13</f>
        <v>0</v>
      </c>
      <c r="EK44" s="148">
        <f>DV44*'C.Davis-Inputs'!$D$7*'C.Davis-Inputs'!$H$13</f>
        <v>0</v>
      </c>
      <c r="EL44" s="149">
        <f>IF($D44&lt;'C.Davis-Inputs'!$D$8,EB44,DW44*'C.Davis-Inputs'!$D$6*'C.Davis-Inputs'!$D$12)</f>
        <v>16675.518869207404</v>
      </c>
      <c r="EM44" s="150">
        <f>IF($D44&lt;'C.Davis-Inputs'!$D$8,EC44,DX44*'C.Davis-Inputs'!$D$6*'C.Davis-Inputs'!$E$12)</f>
        <v>319318.44643163105</v>
      </c>
      <c r="EN44" s="150">
        <f>IF($D44&lt;'C.Davis-Inputs'!$D$8,ED44,DY44*'C.Davis-Inputs'!$D$6*'C.Davis-Inputs'!$F$12)</f>
        <v>2515.8423052189128</v>
      </c>
      <c r="EO44" s="151">
        <f>IF($D44&lt;'C.Davis-Inputs'!$D$8,EE44,DZ44*'C.Davis-Inputs'!$D$6*'C.Davis-Inputs'!$G$12)</f>
        <v>0</v>
      </c>
      <c r="EP44" s="152">
        <f>IF($D44&lt;'C.Davis-Inputs'!$D$8,EF44,EA44*'C.Davis-Inputs'!$D$6*'C.Davis-Inputs'!$H$12)</f>
        <v>0</v>
      </c>
      <c r="EQ44" s="149">
        <f>IF($D44&lt;'C.Davis-Inputs'!$D$8,EG44,'C.Davis-Inputs'!$D$13*DW44)</f>
        <v>637.36216852620987</v>
      </c>
      <c r="ER44" s="150">
        <f>IF($D44&lt;'C.Davis-Inputs'!$D$8,EH44,'C.Davis-Inputs'!$E$13*DX44)</f>
        <v>21245.405617540324</v>
      </c>
      <c r="ES44" s="150">
        <f>IF($D44&lt;'C.Davis-Inputs'!$D$8,EI44,'C.Davis-Inputs'!$F$13*DY44)</f>
        <v>62.770516597278267</v>
      </c>
      <c r="ET44" s="151">
        <f>IF($D44&lt;'C.Davis-Inputs'!$D$8,EJ44,'C.Davis-Inputs'!$G$13*EJ44)</f>
        <v>0</v>
      </c>
      <c r="EU44" s="152">
        <f>IF($D44&lt;'C.Davis-Inputs'!$D$8,EK44,'C.Davis-Inputs'!$H$13*EK44)</f>
        <v>0</v>
      </c>
      <c r="EV44" s="153">
        <f t="shared" si="9"/>
        <v>0</v>
      </c>
      <c r="EW44" s="154">
        <f t="shared" si="9"/>
        <v>0</v>
      </c>
      <c r="EX44" s="154">
        <f t="shared" si="9"/>
        <v>0</v>
      </c>
      <c r="EY44" s="155">
        <f t="shared" si="9"/>
        <v>0</v>
      </c>
      <c r="EZ44" s="156">
        <f t="shared" si="16"/>
        <v>0</v>
      </c>
      <c r="FA44" s="153">
        <f t="shared" si="16"/>
        <v>0</v>
      </c>
      <c r="FB44" s="154">
        <f t="shared" si="16"/>
        <v>0</v>
      </c>
      <c r="FC44" s="154">
        <f t="shared" si="16"/>
        <v>0</v>
      </c>
      <c r="FD44" s="155">
        <f t="shared" si="16"/>
        <v>0</v>
      </c>
      <c r="FE44" s="156">
        <f t="shared" si="16"/>
        <v>0</v>
      </c>
      <c r="FF44" s="178"/>
      <c r="FG44" s="178"/>
      <c r="FH44" s="105"/>
      <c r="FI44" s="142">
        <f>'C.Davis-Inputs'!$E$15</f>
        <v>29.15</v>
      </c>
      <c r="FJ44" s="142">
        <f>IF($D44&lt;'C.Davis-Inputs'!$D$8,FI44,0)</f>
        <v>29.15</v>
      </c>
      <c r="FK44" s="154">
        <f t="shared" si="10"/>
        <v>0</v>
      </c>
      <c r="FL44" s="338">
        <f>SUM(FK44*'C.Davis-Inputs'!$D$60,FK44*'C.Davis-Inputs'!$D$58*'C.Davis-Inputs'!$D$59)</f>
        <v>0</v>
      </c>
      <c r="FM44" s="338">
        <f>(FK44*'C.Davis-Inputs'!$D$61)</f>
        <v>0</v>
      </c>
      <c r="FN44" s="338">
        <f>(FK44*'C.Davis-Inputs'!$D$62)</f>
        <v>0</v>
      </c>
      <c r="FO44" s="105"/>
      <c r="FP44" s="142">
        <f>'C.Davis-Inputs'!$E$32*365</f>
        <v>403.02083333333337</v>
      </c>
      <c r="FQ44" s="142">
        <f>IF($D44&lt;'C.Davis-Inputs'!$D$8,FP44,'C.Davis-Inputs'!$E$33*365)</f>
        <v>403.02083333333337</v>
      </c>
      <c r="FR44" s="154">
        <f t="shared" si="11"/>
        <v>0</v>
      </c>
      <c r="FS44" s="338">
        <f>SUM(FR44*'C.Davis-Inputs'!$D$63,FR44*'C.Davis-Inputs'!$D$58*'C.Davis-Inputs'!$D$59)</f>
        <v>0</v>
      </c>
      <c r="FT44" s="338">
        <f>(FR44*'C.Davis-Inputs'!$D$64)</f>
        <v>0</v>
      </c>
      <c r="FU44" s="338">
        <f>(FR44*'C.Davis-Inputs'!$D$65)</f>
        <v>0</v>
      </c>
      <c r="FV44" s="105"/>
      <c r="FW44" s="142">
        <f>'C.Davis-Inputs'!$E$44*365</f>
        <v>113.15</v>
      </c>
      <c r="FX44" s="142">
        <f>IF($D44&lt;'C.Davis-Inputs'!$D$8,FW44,'C.Davis-Inputs'!$D$45*365)</f>
        <v>113.15</v>
      </c>
      <c r="FY44" s="154">
        <f t="shared" si="12"/>
        <v>0</v>
      </c>
      <c r="FZ44" s="338">
        <f>SUM(FY44*'C.Davis-Inputs'!$D$67)</f>
        <v>0</v>
      </c>
      <c r="GA44" s="338">
        <f>(FY44*'C.Davis-Inputs'!$D$68)</f>
        <v>0</v>
      </c>
      <c r="GB44" s="338">
        <f>(FY44*'C.Davis-Inputs'!$D$69)</f>
        <v>0</v>
      </c>
      <c r="GC44" s="105"/>
      <c r="GD44" s="141">
        <f>IF($D44&lt;'C.Davis-Inputs'!$D$47,0,IF($D44='C.Davis-Inputs'!$D$47,'C.Davis-Inputs'!$D$53,IF(AND($D44&gt;'C.Davis-Inputs'!$D$47,$D44&lt;='C.Davis-Inputs'!$E$47),GD43*(1+'C.Davis-Inputs'!$E$49),IF($D44&gt;'C.Davis-Inputs'!$E$47,GD43*(1+'C.Davis-Inputs'!$F$49)))))</f>
        <v>0</v>
      </c>
      <c r="GE44" s="144">
        <f>IF($D44&lt;'C.Davis-Inputs'!$D$47,0,IF($D44='C.Davis-Inputs'!$D$47,'C.Davis-Inputs'!$D$54,IF(AND($D44&gt;'C.Davis-Inputs'!$D$47,$D44&lt;='C.Davis-Inputs'!$E$47),GE43*(1+'C.Davis-Inputs'!$E$49),IF($D44&gt;'C.Davis-Inputs'!$E$47,GE43*(1+'C.Davis-Inputs'!$F$49)))))</f>
        <v>0</v>
      </c>
      <c r="GF44" s="799">
        <f t="shared" si="13"/>
        <v>0</v>
      </c>
    </row>
    <row r="45" spans="1:188" x14ac:dyDescent="0.25">
      <c r="A45" s="105"/>
      <c r="B45" s="105"/>
      <c r="C45" s="159"/>
      <c r="D45" s="140">
        <f t="shared" si="6"/>
        <v>2021</v>
      </c>
      <c r="E45" s="141">
        <f>E44*(1+'C.Davis-Inputs'!$D$14)</f>
        <v>569.06878389841427</v>
      </c>
      <c r="F45" s="142">
        <f>F44*(1+'C.Davis-Inputs'!$E$14)</f>
        <v>11381.375677968283</v>
      </c>
      <c r="G45" s="142">
        <f>G44*(1+'C.Davis-Inputs'!$F$14)</f>
        <v>71.133597987301783</v>
      </c>
      <c r="H45" s="143">
        <f>H44*(1+'C.Davis-Inputs'!$G$14)</f>
        <v>42.680158792381057</v>
      </c>
      <c r="I45" s="144">
        <f>I44*(1+'C.Davis-Inputs'!$H$14)</f>
        <v>853.60317584762186</v>
      </c>
      <c r="J45" s="141">
        <f t="shared" si="18"/>
        <v>51.216190550857284</v>
      </c>
      <c r="K45" s="142">
        <f t="shared" si="18"/>
        <v>1024.3238110171453</v>
      </c>
      <c r="L45" s="142">
        <f t="shared" si="18"/>
        <v>6.4020238188571605</v>
      </c>
      <c r="M45" s="143">
        <f t="shared" si="18"/>
        <v>3.8412142913142948</v>
      </c>
      <c r="N45" s="144">
        <f t="shared" si="18"/>
        <v>76.824285826285958</v>
      </c>
      <c r="O45" s="141">
        <f t="shared" si="19"/>
        <v>28.453439194920715</v>
      </c>
      <c r="P45" s="142">
        <f t="shared" si="19"/>
        <v>569.06878389841415</v>
      </c>
      <c r="Q45" s="142">
        <f t="shared" si="19"/>
        <v>3.5566798993650894</v>
      </c>
      <c r="R45" s="143">
        <f t="shared" si="19"/>
        <v>2.1340079396190528</v>
      </c>
      <c r="S45" s="144">
        <f t="shared" si="19"/>
        <v>42.680158792381093</v>
      </c>
      <c r="T45" s="141">
        <f t="shared" si="14"/>
        <v>44.387365144076313</v>
      </c>
      <c r="U45" s="142">
        <f t="shared" si="14"/>
        <v>887.74730288152591</v>
      </c>
      <c r="V45" s="142">
        <f t="shared" si="14"/>
        <v>5.5484206430095391</v>
      </c>
      <c r="W45" s="143">
        <f t="shared" si="14"/>
        <v>3.3290523858057219</v>
      </c>
      <c r="X45" s="143">
        <f t="shared" si="14"/>
        <v>66.581047716114497</v>
      </c>
      <c r="Y45" s="141">
        <f>T45*'C.Davis-Inputs'!$D$17</f>
        <v>17.754946057630526</v>
      </c>
      <c r="Z45" s="142">
        <f>U45*'C.Davis-Inputs'!$E$17</f>
        <v>355.09892115261039</v>
      </c>
      <c r="AA45" s="142">
        <f>V45*'C.Davis-Inputs'!$F$17</f>
        <v>2.2193682572038158</v>
      </c>
      <c r="AB45" s="143">
        <f>W45*'C.Davis-Inputs'!$G$17</f>
        <v>0</v>
      </c>
      <c r="AC45" s="144">
        <f>X45*'C.Davis-Inputs'!$H$17</f>
        <v>0</v>
      </c>
      <c r="AD45" s="141">
        <f>T45*(1-'C.Davis-Inputs'!$D$17)</f>
        <v>26.632419086445786</v>
      </c>
      <c r="AE45" s="142">
        <f>U45*(1-'C.Davis-Inputs'!$E$17)</f>
        <v>532.64838172891552</v>
      </c>
      <c r="AF45" s="142">
        <f>V45*(1-'C.Davis-Inputs'!$F$17)</f>
        <v>3.3290523858057233</v>
      </c>
      <c r="AG45" s="143">
        <f>W45*(1-'C.Davis-Inputs'!$G$17)</f>
        <v>3.3290523858057219</v>
      </c>
      <c r="AH45" s="144">
        <f>X45*(1-'C.Davis-Inputs'!$H$17)</f>
        <v>66.581047716114497</v>
      </c>
      <c r="AI45" s="187"/>
      <c r="AJ45" s="141">
        <f>SUM(AD45*'C.Davis-Inputs'!$D$15,Y45*'C.Davis-Inputs'!$D$15*'C.Davis-Inputs'!$D$19)</f>
        <v>463.99592363941105</v>
      </c>
      <c r="AK45" s="142">
        <f>SUM(AE45*'C.Davis-Inputs'!$E$15,Z45*'C.Davis-Inputs'!$E$15*'C.Davis-Inputs'!$E$19)</f>
        <v>16906.851467611032</v>
      </c>
      <c r="AL45" s="142">
        <f>SUM(AF45*'C.Davis-Inputs'!$F$15,AA45*'C.Davis-Inputs'!$F$15*'C.Davis-Inputs'!$F$19)</f>
        <v>13.382790590939008</v>
      </c>
      <c r="AM45" s="143">
        <f>SUM(AG45*'C.Davis-Inputs'!$G$15,AB45*'C.Davis-Inputs'!$G$15*'C.Davis-Inputs'!$G$19)</f>
        <v>13.316209543222888</v>
      </c>
      <c r="AN45" s="144">
        <f>SUM(AH45*'C.Davis-Inputs'!$H$15,AC45*'C.Davis-Inputs'!$H$15*'C.Davis-Inputs'!$H$19)</f>
        <v>632.51995330308773</v>
      </c>
      <c r="AO45" s="141">
        <f>IF($D45&lt;'C.Davis-Inputs'!$D$8,AJ45,AJ45*(1-'C.Davis-Inputs'!$D$16))</f>
        <v>463.99592363941105</v>
      </c>
      <c r="AP45" s="142">
        <f>IF($D45&lt;'C.Davis-Inputs'!$D$8,AK45,AK45*(1-'C.Davis-Inputs'!$E$16))</f>
        <v>16906.851467611032</v>
      </c>
      <c r="AQ45" s="142">
        <f>IF($D45&lt;'C.Davis-Inputs'!$D$8,AL45,AL45*(1-'C.Davis-Inputs'!$F$16))</f>
        <v>13.382790590939008</v>
      </c>
      <c r="AR45" s="143">
        <f>IF($D45&lt;'C.Davis-Inputs'!$D$8,AM45,AM45*(1-'C.Davis-Inputs'!$G$16))</f>
        <v>13.316209543222888</v>
      </c>
      <c r="AS45" s="144">
        <f>IF($D45&lt;'C.Davis-Inputs'!$D$8,AN45,AN45*(1-'C.Davis-Inputs'!$H$16))</f>
        <v>632.51995330308773</v>
      </c>
      <c r="AT45" s="145">
        <f>AJ45*'C.Davis-Inputs'!$D$6*'C.Davis-Inputs'!$D$12</f>
        <v>728.38080092914731</v>
      </c>
      <c r="AU45" s="146">
        <f>AK45*'C.Davis-Inputs'!$D$6*'C.Davis-Inputs'!$E$12</f>
        <v>25410.997755819382</v>
      </c>
      <c r="AV45" s="146">
        <f>AL45*'C.Davis-Inputs'!$D$6*'C.Davis-Inputs'!$F$12</f>
        <v>21.455289875393415</v>
      </c>
      <c r="AW45" s="147">
        <f>AM45*'C.Davis-Inputs'!$D$6*'C.Davis-Inputs'!$G$12</f>
        <v>21.348547139694933</v>
      </c>
      <c r="AX45" s="148">
        <f>AN45*'C.Davis-Inputs'!$D$6*'C.Davis-Inputs'!$H$12</f>
        <v>992.92982269518711</v>
      </c>
      <c r="AY45" s="145">
        <f>AJ45*'C.Davis-Inputs'!$D$7*'C.Davis-Inputs'!$D$13</f>
        <v>27.83975541836466</v>
      </c>
      <c r="AZ45" s="146">
        <f>AK45*'C.Davis-Inputs'!$D$7*'C.Davis-Inputs'!$E$13</f>
        <v>1690.6851467611032</v>
      </c>
      <c r="BA45" s="146">
        <f>AL45*'C.Davis-Inputs'!$D$7*'C.Davis-Inputs'!$F$13</f>
        <v>0.53531162363756035</v>
      </c>
      <c r="BB45" s="147">
        <f>AM45*'C.Davis-Inputs'!$D$7*'C.Davis-Inputs'!$G$13</f>
        <v>0.53264838172891549</v>
      </c>
      <c r="BC45" s="148">
        <f>AN45*'C.Davis-Inputs'!$D$7*'C.Davis-Inputs'!$H$13</f>
        <v>37.951197198185262</v>
      </c>
      <c r="BD45" s="149">
        <f>AO45*'C.Davis-Inputs'!$D$6*'C.Davis-Inputs'!$D$12</f>
        <v>728.38080092914731</v>
      </c>
      <c r="BE45" s="150">
        <f>AP45*'C.Davis-Inputs'!$D$6*'C.Davis-Inputs'!$E$12</f>
        <v>25410.997755819382</v>
      </c>
      <c r="BF45" s="150">
        <f>AQ45*'C.Davis-Inputs'!$D$6*'C.Davis-Inputs'!$F$12</f>
        <v>21.455289875393415</v>
      </c>
      <c r="BG45" s="151">
        <f>AR45*'C.Davis-Inputs'!$D$6*'C.Davis-Inputs'!$G$12</f>
        <v>21.348547139694933</v>
      </c>
      <c r="BH45" s="152">
        <f>AS45*'C.Davis-Inputs'!$D$6*'C.Davis-Inputs'!$H$12</f>
        <v>992.92982269518711</v>
      </c>
      <c r="BI45" s="149">
        <f>AO45*'C.Davis-Inputs'!$D$7*'C.Davis-Inputs'!$D$13</f>
        <v>27.83975541836466</v>
      </c>
      <c r="BJ45" s="150">
        <f>AP45*'C.Davis-Inputs'!$D$7*'C.Davis-Inputs'!$E$13</f>
        <v>1690.6851467611032</v>
      </c>
      <c r="BK45" s="150">
        <f>AQ45*'C.Davis-Inputs'!$D$7*'C.Davis-Inputs'!$F$13</f>
        <v>0.53531162363756035</v>
      </c>
      <c r="BL45" s="151">
        <f>AR45*'C.Davis-Inputs'!$D$7*'C.Davis-Inputs'!$G$13</f>
        <v>0.53264838172891549</v>
      </c>
      <c r="BM45" s="152">
        <f>AS45*'C.Davis-Inputs'!$D$7*'C.Davis-Inputs'!$H$13</f>
        <v>37.951197198185262</v>
      </c>
      <c r="BN45" s="153">
        <f t="shared" si="15"/>
        <v>0</v>
      </c>
      <c r="BO45" s="154">
        <f t="shared" si="15"/>
        <v>0</v>
      </c>
      <c r="BP45" s="154">
        <f t="shared" si="15"/>
        <v>0</v>
      </c>
      <c r="BQ45" s="155">
        <f t="shared" si="15"/>
        <v>0</v>
      </c>
      <c r="BR45" s="156">
        <f t="shared" si="15"/>
        <v>0</v>
      </c>
      <c r="BS45" s="153">
        <f t="shared" si="15"/>
        <v>0</v>
      </c>
      <c r="BT45" s="154">
        <f t="shared" si="15"/>
        <v>0</v>
      </c>
      <c r="BU45" s="154">
        <f t="shared" si="15"/>
        <v>0</v>
      </c>
      <c r="BV45" s="155">
        <f t="shared" si="15"/>
        <v>0</v>
      </c>
      <c r="BW45" s="155">
        <f t="shared" si="15"/>
        <v>0</v>
      </c>
      <c r="BX45" s="343"/>
      <c r="BY45" s="344"/>
      <c r="BZ45" s="105"/>
      <c r="CA45" s="141">
        <f>Y45*'C.Davis-Inputs'!$D$15*'C.Davis-Inputs'!$D$18</f>
        <v>1448.8035983026509</v>
      </c>
      <c r="CB45" s="142">
        <f>Z45*'C.Davis-Inputs'!$E$15*'C.Davis-Inputs'!$E$18</f>
        <v>52790.781113152814</v>
      </c>
      <c r="CC45" s="142">
        <f>AA45*'C.Davis-Inputs'!$F$15*'C.Davis-Inputs'!$F$18</f>
        <v>2.6632419086445789</v>
      </c>
      <c r="CD45" s="143">
        <f>AB45*'C.Davis-Inputs'!$G$15*'C.Davis-Inputs'!$G$18</f>
        <v>0</v>
      </c>
      <c r="CE45" s="144">
        <f>AC45*'C.Davis-Inputs'!$H$15*'C.Davis-Inputs'!$H$18</f>
        <v>0</v>
      </c>
      <c r="CF45" s="141">
        <f>IF($D45&lt;'C.Davis-Inputs'!$D$8,CA45,CA45*(1-'C.Davis-Inputs'!$D$16))</f>
        <v>1448.8035983026509</v>
      </c>
      <c r="CG45" s="142">
        <f>IF($D45&lt;'C.Davis-Inputs'!$D$8,CB45,CB45*(1-'C.Davis-Inputs'!$E$16))</f>
        <v>52790.781113152814</v>
      </c>
      <c r="CH45" s="142">
        <f>IF($D45&lt;'C.Davis-Inputs'!$D$8,CC45,CC45*(1-'C.Davis-Inputs'!$F$16))</f>
        <v>2.6632419086445789</v>
      </c>
      <c r="CI45" s="143">
        <f>IF($D45&lt;'C.Davis-Inputs'!$D$8,CD45,CD45*(1-'C.Davis-Inputs'!$G$16))</f>
        <v>0</v>
      </c>
      <c r="CJ45" s="144">
        <f>IF($D45&lt;'C.Davis-Inputs'!$D$8,CE45,CE45*(1-'C.Davis-Inputs'!$H$16))</f>
        <v>0</v>
      </c>
      <c r="CK45" s="145">
        <f>CA45*'C.Davis-Inputs'!$D$6*'C.Davis-Inputs'!$D$12</f>
        <v>2274.3318886155012</v>
      </c>
      <c r="CL45" s="146">
        <f>CB45*'C.Davis-Inputs'!$D$6*'C.Davis-Inputs'!$E$12</f>
        <v>79344.544013068677</v>
      </c>
      <c r="CM45" s="146">
        <f>CC45*'C.Davis-Inputs'!$D$6*'C.Davis-Inputs'!$F$12</f>
        <v>4.2697094279389889</v>
      </c>
      <c r="CN45" s="147">
        <f>CD45*'C.Davis-Inputs'!$D$6*'C.Davis-Inputs'!$G$12</f>
        <v>0</v>
      </c>
      <c r="CO45" s="148">
        <f>CE45*'C.Davis-Inputs'!$D$6*'C.Davis-Inputs'!$H$12</f>
        <v>0</v>
      </c>
      <c r="CP45" s="145">
        <f>CA45*'C.Davis-Inputs'!$D$7*'C.Davis-Inputs'!$D$13</f>
        <v>86.928215898159053</v>
      </c>
      <c r="CQ45" s="146">
        <f>CB45*'C.Davis-Inputs'!$D$7*'C.Davis-Inputs'!$E$13</f>
        <v>5279.0781113152816</v>
      </c>
      <c r="CR45" s="146">
        <f>CC45*'C.Davis-Inputs'!$D$7*'C.Davis-Inputs'!$F$13</f>
        <v>0.10652967634578316</v>
      </c>
      <c r="CS45" s="147">
        <f>CD45*'C.Davis-Inputs'!$D$7*'C.Davis-Inputs'!$G$13</f>
        <v>0</v>
      </c>
      <c r="CT45" s="148">
        <f>CE45*'C.Davis-Inputs'!$D$7*'C.Davis-Inputs'!$H$13</f>
        <v>0</v>
      </c>
      <c r="CU45" s="149">
        <f>CF45*'C.Davis-Inputs'!$D$6*'C.Davis-Inputs'!$D$12</f>
        <v>2274.3318886155012</v>
      </c>
      <c r="CV45" s="150">
        <f>CG45*'C.Davis-Inputs'!$D$6*'C.Davis-Inputs'!$E$12</f>
        <v>79344.544013068677</v>
      </c>
      <c r="CW45" s="150">
        <f>CH45*'C.Davis-Inputs'!$D$6*'C.Davis-Inputs'!$F$12</f>
        <v>4.2697094279389889</v>
      </c>
      <c r="CX45" s="151">
        <f>CI45*'C.Davis-Inputs'!$D$6*'C.Davis-Inputs'!$G$12</f>
        <v>0</v>
      </c>
      <c r="CY45" s="152">
        <f>CJ45*'C.Davis-Inputs'!$D$6*'C.Davis-Inputs'!$H$12</f>
        <v>0</v>
      </c>
      <c r="CZ45" s="149">
        <f>CF45*'C.Davis-Inputs'!$D$7*'C.Davis-Inputs'!$D$13</f>
        <v>86.928215898159053</v>
      </c>
      <c r="DA45" s="150">
        <f>CG45*'C.Davis-Inputs'!$D$7*'C.Davis-Inputs'!$E$13</f>
        <v>5279.0781113152816</v>
      </c>
      <c r="DB45" s="150">
        <f>CH45*'C.Davis-Inputs'!$D$7*'C.Davis-Inputs'!$F$13</f>
        <v>0.10652967634578316</v>
      </c>
      <c r="DC45" s="151">
        <f>CI45*'C.Davis-Inputs'!$D$7*'C.Davis-Inputs'!$G$13</f>
        <v>0</v>
      </c>
      <c r="DD45" s="152">
        <f>CJ45*'C.Davis-Inputs'!$D$7*'C.Davis-Inputs'!$H$13</f>
        <v>0</v>
      </c>
      <c r="DE45" s="153">
        <f t="shared" si="3"/>
        <v>0</v>
      </c>
      <c r="DF45" s="154">
        <f t="shared" si="3"/>
        <v>0</v>
      </c>
      <c r="DG45" s="154">
        <f t="shared" si="3"/>
        <v>0</v>
      </c>
      <c r="DH45" s="155">
        <f t="shared" si="3"/>
        <v>0</v>
      </c>
      <c r="DI45" s="156">
        <f t="shared" si="3"/>
        <v>0</v>
      </c>
      <c r="DJ45" s="153">
        <f t="shared" si="3"/>
        <v>0</v>
      </c>
      <c r="DK45" s="154">
        <f t="shared" si="3"/>
        <v>0</v>
      </c>
      <c r="DL45" s="154">
        <f t="shared" si="3"/>
        <v>0</v>
      </c>
      <c r="DM45" s="155">
        <f t="shared" si="3"/>
        <v>0</v>
      </c>
      <c r="DN45" s="155">
        <f t="shared" si="17"/>
        <v>0</v>
      </c>
      <c r="DO45" s="343"/>
      <c r="DP45" s="344"/>
      <c r="DQ45" s="105"/>
      <c r="DR45" s="141">
        <f>SUM(AD45*'C.Davis-Inputs'!$D$32*365)</f>
        <v>10733.419733901954</v>
      </c>
      <c r="DS45" s="142">
        <f>SUM(AE45*'C.Davis-Inputs'!$E$32*365)</f>
        <v>214668.39467803898</v>
      </c>
      <c r="DT45" s="142">
        <f>SUM(AF45*'C.Davis-Inputs'!$F$32*365)</f>
        <v>1585.6188243264251</v>
      </c>
      <c r="DU45" s="143">
        <f>SUM(AG45*'C.Davis-Inputs'!$G$32*365)</f>
        <v>0</v>
      </c>
      <c r="DV45" s="144">
        <f>SUM(AH45*'C.Davis-Inputs'!$H$32*365)</f>
        <v>0</v>
      </c>
      <c r="DW45" s="141">
        <f>SUM(AD45*'C.Davis-Inputs'!$D$33*365)</f>
        <v>9757.6543035472314</v>
      </c>
      <c r="DX45" s="142">
        <f>SUM(AE45*'C.Davis-Inputs'!$E$33*365)</f>
        <v>195153.08607094456</v>
      </c>
      <c r="DY45" s="142">
        <f>SUM(AF45*'C.Davis-Inputs'!$F$33*365)</f>
        <v>1441.4716584785683</v>
      </c>
      <c r="DZ45" s="143">
        <f>SUM(AG45*'C.Davis-Inputs'!$G$33*365)</f>
        <v>0</v>
      </c>
      <c r="EA45" s="144">
        <f>SUM(AH45*'C.Davis-Inputs'!$H$33*365)</f>
        <v>0</v>
      </c>
      <c r="EB45" s="145">
        <f>DR45*'C.Davis-Inputs'!$D$6*'C.Davis-Inputs'!$D$12</f>
        <v>16849.322298279287</v>
      </c>
      <c r="EC45" s="146">
        <f>DS45*'C.Davis-Inputs'!$D$6*'C.Davis-Inputs'!$E$12</f>
        <v>322646.59720109263</v>
      </c>
      <c r="ED45" s="146">
        <f>DT45*'C.Davis-Inputs'!$D$6*'C.Davis-Inputs'!$F$12</f>
        <v>2542.0640991601244</v>
      </c>
      <c r="EE45" s="147">
        <f>DU45*'C.Davis-Inputs'!$D$6*'C.Davis-Inputs'!$G$12</f>
        <v>0</v>
      </c>
      <c r="EF45" s="148">
        <f>DV45*'C.Davis-Inputs'!$D$6*'C.Davis-Inputs'!$H$12</f>
        <v>0</v>
      </c>
      <c r="EG45" s="145">
        <f>DR45*'C.Davis-Inputs'!$D$7*'C.Davis-Inputs'!$D$13</f>
        <v>644.00518403411718</v>
      </c>
      <c r="EH45" s="146">
        <f>DS45*'C.Davis-Inputs'!$D$7*'C.Davis-Inputs'!$E$13</f>
        <v>21466.8394678039</v>
      </c>
      <c r="EI45" s="146">
        <f>DT45*'C.Davis-Inputs'!$D$7*'C.Davis-Inputs'!$F$13</f>
        <v>63.424752973057004</v>
      </c>
      <c r="EJ45" s="147">
        <f>DU45*'C.Davis-Inputs'!$D$7*'C.Davis-Inputs'!$G$13</f>
        <v>0</v>
      </c>
      <c r="EK45" s="148">
        <f>DV45*'C.Davis-Inputs'!$D$7*'C.Davis-Inputs'!$H$13</f>
        <v>0</v>
      </c>
      <c r="EL45" s="149">
        <f>IF($D45&lt;'C.Davis-Inputs'!$D$8,EB45,DW45*'C.Davis-Inputs'!$D$6*'C.Davis-Inputs'!$D$12)</f>
        <v>16849.322298279287</v>
      </c>
      <c r="EM45" s="150">
        <f>IF($D45&lt;'C.Davis-Inputs'!$D$8,EC45,DX45*'C.Davis-Inputs'!$D$6*'C.Davis-Inputs'!$E$12)</f>
        <v>322646.59720109263</v>
      </c>
      <c r="EN45" s="150">
        <f>IF($D45&lt;'C.Davis-Inputs'!$D$8,ED45,DY45*'C.Davis-Inputs'!$D$6*'C.Davis-Inputs'!$F$12)</f>
        <v>2542.0640991601244</v>
      </c>
      <c r="EO45" s="151">
        <f>IF($D45&lt;'C.Davis-Inputs'!$D$8,EE45,DZ45*'C.Davis-Inputs'!$D$6*'C.Davis-Inputs'!$G$12)</f>
        <v>0</v>
      </c>
      <c r="EP45" s="152">
        <f>IF($D45&lt;'C.Davis-Inputs'!$D$8,EF45,EA45*'C.Davis-Inputs'!$D$6*'C.Davis-Inputs'!$H$12)</f>
        <v>0</v>
      </c>
      <c r="EQ45" s="149">
        <f>IF($D45&lt;'C.Davis-Inputs'!$D$8,EG45,'C.Davis-Inputs'!$D$13*DW45)</f>
        <v>644.00518403411718</v>
      </c>
      <c r="ER45" s="150">
        <f>IF($D45&lt;'C.Davis-Inputs'!$D$8,EH45,'C.Davis-Inputs'!$E$13*DX45)</f>
        <v>21466.8394678039</v>
      </c>
      <c r="ES45" s="150">
        <f>IF($D45&lt;'C.Davis-Inputs'!$D$8,EI45,'C.Davis-Inputs'!$F$13*DY45)</f>
        <v>63.424752973057004</v>
      </c>
      <c r="ET45" s="151">
        <f>IF($D45&lt;'C.Davis-Inputs'!$D$8,EJ45,'C.Davis-Inputs'!$G$13*EJ45)</f>
        <v>0</v>
      </c>
      <c r="EU45" s="152">
        <f>IF($D45&lt;'C.Davis-Inputs'!$D$8,EK45,'C.Davis-Inputs'!$H$13*EK45)</f>
        <v>0</v>
      </c>
      <c r="EV45" s="153">
        <f t="shared" si="9"/>
        <v>0</v>
      </c>
      <c r="EW45" s="154">
        <f t="shared" si="9"/>
        <v>0</v>
      </c>
      <c r="EX45" s="154">
        <f t="shared" si="9"/>
        <v>0</v>
      </c>
      <c r="EY45" s="155">
        <f t="shared" si="9"/>
        <v>0</v>
      </c>
      <c r="EZ45" s="156">
        <f t="shared" si="16"/>
        <v>0</v>
      </c>
      <c r="FA45" s="153">
        <f t="shared" si="16"/>
        <v>0</v>
      </c>
      <c r="FB45" s="154">
        <f t="shared" si="16"/>
        <v>0</v>
      </c>
      <c r="FC45" s="154">
        <f t="shared" si="16"/>
        <v>0</v>
      </c>
      <c r="FD45" s="155">
        <f t="shared" si="16"/>
        <v>0</v>
      </c>
      <c r="FE45" s="156">
        <f t="shared" si="16"/>
        <v>0</v>
      </c>
      <c r="FF45" s="340"/>
      <c r="FG45" s="340"/>
      <c r="FH45" s="105"/>
      <c r="FI45" s="142">
        <f>'C.Davis-Inputs'!$E$15</f>
        <v>29.15</v>
      </c>
      <c r="FJ45" s="142">
        <f>IF($D45&lt;'C.Davis-Inputs'!$D$8,FI45,0)</f>
        <v>29.15</v>
      </c>
      <c r="FK45" s="154">
        <f t="shared" si="10"/>
        <v>0</v>
      </c>
      <c r="FL45" s="338">
        <f>SUM(FK45*'C.Davis-Inputs'!$D$60,FK45*'C.Davis-Inputs'!$D$58*'C.Davis-Inputs'!$D$59)</f>
        <v>0</v>
      </c>
      <c r="FM45" s="338">
        <f>(FK45*'C.Davis-Inputs'!$D$61)</f>
        <v>0</v>
      </c>
      <c r="FN45" s="338">
        <f>(FK45*'C.Davis-Inputs'!$D$62)</f>
        <v>0</v>
      </c>
      <c r="FO45" s="105"/>
      <c r="FP45" s="142">
        <f>'C.Davis-Inputs'!$E$32*365</f>
        <v>403.02083333333337</v>
      </c>
      <c r="FQ45" s="142">
        <f>IF($D45&lt;'C.Davis-Inputs'!$D$8,FP45,'C.Davis-Inputs'!$E$33*365)</f>
        <v>403.02083333333337</v>
      </c>
      <c r="FR45" s="154">
        <f t="shared" si="11"/>
        <v>0</v>
      </c>
      <c r="FS45" s="338">
        <f>SUM(FR45*'C.Davis-Inputs'!$D$63,FR45*'C.Davis-Inputs'!$D$58*'C.Davis-Inputs'!$D$59)</f>
        <v>0</v>
      </c>
      <c r="FT45" s="338">
        <f>(FR45*'C.Davis-Inputs'!$D$64)</f>
        <v>0</v>
      </c>
      <c r="FU45" s="338">
        <f>(FR45*'C.Davis-Inputs'!$D$65)</f>
        <v>0</v>
      </c>
      <c r="FV45" s="105"/>
      <c r="FW45" s="142">
        <f>'C.Davis-Inputs'!$E$44*365</f>
        <v>113.15</v>
      </c>
      <c r="FX45" s="142">
        <f>IF($D45&lt;'C.Davis-Inputs'!$D$8,FW45,'C.Davis-Inputs'!$D$45*365)</f>
        <v>113.15</v>
      </c>
      <c r="FY45" s="154">
        <f t="shared" si="12"/>
        <v>0</v>
      </c>
      <c r="FZ45" s="338">
        <f>SUM(FY45*'C.Davis-Inputs'!$D$67)</f>
        <v>0</v>
      </c>
      <c r="GA45" s="338">
        <f>(FY45*'C.Davis-Inputs'!$D$68)</f>
        <v>0</v>
      </c>
      <c r="GB45" s="338">
        <f>(FY45*'C.Davis-Inputs'!$D$69)</f>
        <v>0</v>
      </c>
      <c r="GC45" s="105"/>
      <c r="GD45" s="141">
        <f>IF($D45&lt;'C.Davis-Inputs'!$D$47,0,IF($D45='C.Davis-Inputs'!$D$47,'C.Davis-Inputs'!$D$53,IF(AND($D45&gt;'C.Davis-Inputs'!$D$47,$D45&lt;='C.Davis-Inputs'!$E$47),GD44*(1+'C.Davis-Inputs'!$E$49),IF($D45&gt;'C.Davis-Inputs'!$E$47,GD44*(1+'C.Davis-Inputs'!$F$49)))))</f>
        <v>0</v>
      </c>
      <c r="GE45" s="144">
        <f>IF($D45&lt;'C.Davis-Inputs'!$D$47,0,IF($D45='C.Davis-Inputs'!$D$47,'C.Davis-Inputs'!$D$54,IF(AND($D45&gt;'C.Davis-Inputs'!$D$47,$D45&lt;='C.Davis-Inputs'!$E$47),GE44*(1+'C.Davis-Inputs'!$E$49),IF($D45&gt;'C.Davis-Inputs'!$E$47,GE44*(1+'C.Davis-Inputs'!$F$49)))))</f>
        <v>0</v>
      </c>
      <c r="GF45" s="799">
        <f t="shared" si="13"/>
        <v>0</v>
      </c>
    </row>
    <row r="46" spans="1:188" x14ac:dyDescent="0.25">
      <c r="A46" s="105"/>
      <c r="B46" s="105"/>
      <c r="C46" s="159"/>
      <c r="D46" s="140">
        <f t="shared" si="6"/>
        <v>2022</v>
      </c>
      <c r="E46" s="141">
        <f>E45*(1+'C.Davis-Inputs'!$D$14)</f>
        <v>574.99999999999818</v>
      </c>
      <c r="F46" s="142">
        <v>11500</v>
      </c>
      <c r="G46" s="142">
        <f>G45*(1+'C.Davis-Inputs'!$F$14)</f>
        <v>71.874999999999773</v>
      </c>
      <c r="H46" s="143">
        <f>H45*(1+'C.Davis-Inputs'!$G$14)</f>
        <v>43.124999999999851</v>
      </c>
      <c r="I46" s="144">
        <f>I45*(1+'C.Davis-Inputs'!$H$14)</f>
        <v>862.49999999999773</v>
      </c>
      <c r="J46" s="141">
        <f t="shared" si="18"/>
        <v>51.749999999999837</v>
      </c>
      <c r="K46" s="142">
        <f t="shared" si="18"/>
        <v>1035</v>
      </c>
      <c r="L46" s="142">
        <f t="shared" si="18"/>
        <v>6.4687499999999796</v>
      </c>
      <c r="M46" s="143">
        <f t="shared" si="18"/>
        <v>3.8812499999999863</v>
      </c>
      <c r="N46" s="144">
        <f t="shared" si="18"/>
        <v>77.624999999999787</v>
      </c>
      <c r="O46" s="141">
        <f t="shared" si="19"/>
        <v>28.749999999999911</v>
      </c>
      <c r="P46" s="142">
        <f t="shared" si="19"/>
        <v>575</v>
      </c>
      <c r="Q46" s="142">
        <f t="shared" si="19"/>
        <v>3.5937499999999889</v>
      </c>
      <c r="R46" s="143">
        <f t="shared" si="19"/>
        <v>2.1562499999999925</v>
      </c>
      <c r="S46" s="144">
        <f t="shared" si="19"/>
        <v>43.124999999999886</v>
      </c>
      <c r="T46" s="141">
        <f t="shared" si="14"/>
        <v>44.849999999999852</v>
      </c>
      <c r="U46" s="142">
        <f t="shared" si="14"/>
        <v>897</v>
      </c>
      <c r="V46" s="142">
        <f t="shared" si="14"/>
        <v>5.6062499999999815</v>
      </c>
      <c r="W46" s="143">
        <f t="shared" si="14"/>
        <v>3.363749999999988</v>
      </c>
      <c r="X46" s="143">
        <f t="shared" si="14"/>
        <v>67.274999999999821</v>
      </c>
      <c r="Y46" s="141">
        <f>T46*'C.Davis-Inputs'!$D$17</f>
        <v>17.939999999999941</v>
      </c>
      <c r="Z46" s="142">
        <f>U46*'C.Davis-Inputs'!$E$17</f>
        <v>358.8</v>
      </c>
      <c r="AA46" s="142">
        <f>V46*'C.Davis-Inputs'!$F$17</f>
        <v>2.2424999999999926</v>
      </c>
      <c r="AB46" s="143">
        <f>W46*'C.Davis-Inputs'!$G$17</f>
        <v>0</v>
      </c>
      <c r="AC46" s="144">
        <f>X46*'C.Davis-Inputs'!$H$17</f>
        <v>0</v>
      </c>
      <c r="AD46" s="141">
        <f>T46*(1-'C.Davis-Inputs'!$D$17)</f>
        <v>26.909999999999911</v>
      </c>
      <c r="AE46" s="142">
        <f>U46*(1-'C.Davis-Inputs'!$E$17)</f>
        <v>538.19999999999993</v>
      </c>
      <c r="AF46" s="142">
        <f>V46*(1-'C.Davis-Inputs'!$F$17)</f>
        <v>3.3637499999999889</v>
      </c>
      <c r="AG46" s="143">
        <f>W46*(1-'C.Davis-Inputs'!$G$17)</f>
        <v>3.363749999999988</v>
      </c>
      <c r="AH46" s="144">
        <f>X46*(1-'C.Davis-Inputs'!$H$17)</f>
        <v>67.274999999999821</v>
      </c>
      <c r="AI46" s="187"/>
      <c r="AJ46" s="141">
        <f>SUM(AD46*'C.Davis-Inputs'!$D$15,Y46*'C.Davis-Inputs'!$D$15*'C.Davis-Inputs'!$D$19)</f>
        <v>468.83199999999846</v>
      </c>
      <c r="AK46" s="142">
        <f>SUM(AE46*'C.Davis-Inputs'!$E$15,Z46*'C.Davis-Inputs'!$E$15*'C.Davis-Inputs'!$E$19)</f>
        <v>17083.065999999999</v>
      </c>
      <c r="AL46" s="142">
        <f>SUM(AF46*'C.Davis-Inputs'!$F$15,AA46*'C.Davis-Inputs'!$F$15*'C.Davis-Inputs'!$F$19)</f>
        <v>13.522274999999956</v>
      </c>
      <c r="AM46" s="143">
        <f>SUM(AG46*'C.Davis-Inputs'!$G$15,AB46*'C.Davis-Inputs'!$G$15*'C.Davis-Inputs'!$G$19)</f>
        <v>13.454999999999952</v>
      </c>
      <c r="AN46" s="144">
        <f>SUM(AH46*'C.Davis-Inputs'!$H$15,AC46*'C.Davis-Inputs'!$H$15*'C.Davis-Inputs'!$H$19)</f>
        <v>639.11249999999825</v>
      </c>
      <c r="AO46" s="141">
        <f>IF($D46&lt;'C.Davis-Inputs'!$D$8,AJ46,AJ46*(1-'C.Davis-Inputs'!$D$16))</f>
        <v>468.83199999999846</v>
      </c>
      <c r="AP46" s="142">
        <f>IF($D46&lt;'C.Davis-Inputs'!$D$8,AK46,AK46*(1-'C.Davis-Inputs'!$E$16))</f>
        <v>17083.065999999999</v>
      </c>
      <c r="AQ46" s="142">
        <f>IF($D46&lt;'C.Davis-Inputs'!$D$8,AL46,AL46*(1-'C.Davis-Inputs'!$F$16))</f>
        <v>13.522274999999956</v>
      </c>
      <c r="AR46" s="143">
        <f>IF($D46&lt;'C.Davis-Inputs'!$D$8,AM46,AM46*(1-'C.Davis-Inputs'!$G$16))</f>
        <v>13.454999999999952</v>
      </c>
      <c r="AS46" s="144">
        <f>IF($D46&lt;'C.Davis-Inputs'!$D$8,AN46,AN46*(1-'C.Davis-Inputs'!$H$16))</f>
        <v>639.11249999999825</v>
      </c>
      <c r="AT46" s="145">
        <f>AJ46*'C.Davis-Inputs'!$D$6*'C.Davis-Inputs'!$D$12</f>
        <v>735.97247359999744</v>
      </c>
      <c r="AU46" s="146">
        <f>AK46*'C.Davis-Inputs'!$D$6*'C.Davis-Inputs'!$E$12</f>
        <v>25675.848197999996</v>
      </c>
      <c r="AV46" s="146">
        <f>AL46*'C.Davis-Inputs'!$D$6*'C.Davis-Inputs'!$F$12</f>
        <v>21.678911279999927</v>
      </c>
      <c r="AW46" s="147">
        <f>AM46*'C.Davis-Inputs'!$D$6*'C.Davis-Inputs'!$G$12</f>
        <v>21.571055999999921</v>
      </c>
      <c r="AX46" s="148">
        <f>AN46*'C.Davis-Inputs'!$D$6*'C.Davis-Inputs'!$H$12</f>
        <v>1003.2788024999971</v>
      </c>
      <c r="AY46" s="145">
        <f>AJ46*'C.Davis-Inputs'!$D$7*'C.Davis-Inputs'!$D$13</f>
        <v>28.129919999999906</v>
      </c>
      <c r="AZ46" s="146">
        <f>AK46*'C.Davis-Inputs'!$D$7*'C.Davis-Inputs'!$E$13</f>
        <v>1708.3065999999999</v>
      </c>
      <c r="BA46" s="146">
        <f>AL46*'C.Davis-Inputs'!$D$7*'C.Davis-Inputs'!$F$13</f>
        <v>0.54089099999999823</v>
      </c>
      <c r="BB46" s="147">
        <f>AM46*'C.Davis-Inputs'!$D$7*'C.Davis-Inputs'!$G$13</f>
        <v>0.53819999999999812</v>
      </c>
      <c r="BC46" s="148">
        <f>AN46*'C.Davis-Inputs'!$D$7*'C.Davis-Inputs'!$H$13</f>
        <v>38.346749999999894</v>
      </c>
      <c r="BD46" s="149">
        <f>AO46*'C.Davis-Inputs'!$D$6*'C.Davis-Inputs'!$D$12</f>
        <v>735.97247359999744</v>
      </c>
      <c r="BE46" s="150">
        <f>AP46*'C.Davis-Inputs'!$D$6*'C.Davis-Inputs'!$E$12</f>
        <v>25675.848197999996</v>
      </c>
      <c r="BF46" s="150">
        <f>AQ46*'C.Davis-Inputs'!$D$6*'C.Davis-Inputs'!$F$12</f>
        <v>21.678911279999927</v>
      </c>
      <c r="BG46" s="151">
        <f>AR46*'C.Davis-Inputs'!$D$6*'C.Davis-Inputs'!$G$12</f>
        <v>21.571055999999921</v>
      </c>
      <c r="BH46" s="152">
        <f>AS46*'C.Davis-Inputs'!$D$6*'C.Davis-Inputs'!$H$12</f>
        <v>1003.2788024999971</v>
      </c>
      <c r="BI46" s="149">
        <f>AO46*'C.Davis-Inputs'!$D$7*'C.Davis-Inputs'!$D$13</f>
        <v>28.129919999999906</v>
      </c>
      <c r="BJ46" s="150">
        <f>AP46*'C.Davis-Inputs'!$D$7*'C.Davis-Inputs'!$E$13</f>
        <v>1708.3065999999999</v>
      </c>
      <c r="BK46" s="150">
        <f>AQ46*'C.Davis-Inputs'!$D$7*'C.Davis-Inputs'!$F$13</f>
        <v>0.54089099999999823</v>
      </c>
      <c r="BL46" s="151">
        <f>AR46*'C.Davis-Inputs'!$D$7*'C.Davis-Inputs'!$G$13</f>
        <v>0.53819999999999812</v>
      </c>
      <c r="BM46" s="152">
        <f>AS46*'C.Davis-Inputs'!$D$7*'C.Davis-Inputs'!$H$13</f>
        <v>38.346749999999894</v>
      </c>
      <c r="BN46" s="153">
        <f t="shared" si="15"/>
        <v>0</v>
      </c>
      <c r="BO46" s="154">
        <f t="shared" si="15"/>
        <v>0</v>
      </c>
      <c r="BP46" s="154">
        <f t="shared" si="15"/>
        <v>0</v>
      </c>
      <c r="BQ46" s="155">
        <f t="shared" si="15"/>
        <v>0</v>
      </c>
      <c r="BR46" s="156">
        <f t="shared" si="15"/>
        <v>0</v>
      </c>
      <c r="BS46" s="153">
        <f t="shared" si="15"/>
        <v>0</v>
      </c>
      <c r="BT46" s="154">
        <f t="shared" si="15"/>
        <v>0</v>
      </c>
      <c r="BU46" s="154">
        <f t="shared" si="15"/>
        <v>0</v>
      </c>
      <c r="BV46" s="155">
        <f t="shared" si="15"/>
        <v>0</v>
      </c>
      <c r="BW46" s="155">
        <f t="shared" si="15"/>
        <v>0</v>
      </c>
      <c r="BX46" s="343"/>
      <c r="BY46" s="344"/>
      <c r="BZ46" s="105"/>
      <c r="CA46" s="141">
        <f>Y46*'C.Davis-Inputs'!$D$15*'C.Davis-Inputs'!$D$18</f>
        <v>1463.903999999995</v>
      </c>
      <c r="CB46" s="142">
        <f>Z46*'C.Davis-Inputs'!$E$15*'C.Davis-Inputs'!$E$18</f>
        <v>53341.002</v>
      </c>
      <c r="CC46" s="142">
        <f>AA46*'C.Davis-Inputs'!$F$15*'C.Davis-Inputs'!$F$18</f>
        <v>2.690999999999991</v>
      </c>
      <c r="CD46" s="143">
        <f>AB46*'C.Davis-Inputs'!$G$15*'C.Davis-Inputs'!$G$18</f>
        <v>0</v>
      </c>
      <c r="CE46" s="144">
        <f>AC46*'C.Davis-Inputs'!$H$15*'C.Davis-Inputs'!$H$18</f>
        <v>0</v>
      </c>
      <c r="CF46" s="141">
        <f>IF($D46&lt;'C.Davis-Inputs'!$D$8,CA46,CA46*(1-'C.Davis-Inputs'!$D$16))</f>
        <v>1463.903999999995</v>
      </c>
      <c r="CG46" s="142">
        <f>IF($D46&lt;'C.Davis-Inputs'!$D$8,CB46,CB46*(1-'C.Davis-Inputs'!$E$16))</f>
        <v>53341.002</v>
      </c>
      <c r="CH46" s="142">
        <f>IF($D46&lt;'C.Davis-Inputs'!$D$8,CC46,CC46*(1-'C.Davis-Inputs'!$F$16))</f>
        <v>2.690999999999991</v>
      </c>
      <c r="CI46" s="143">
        <f>IF($D46&lt;'C.Davis-Inputs'!$D$8,CD46,CD46*(1-'C.Davis-Inputs'!$G$16))</f>
        <v>0</v>
      </c>
      <c r="CJ46" s="144">
        <f>IF($D46&lt;'C.Davis-Inputs'!$D$8,CE46,CE46*(1-'C.Davis-Inputs'!$H$16))</f>
        <v>0</v>
      </c>
      <c r="CK46" s="145">
        <f>CA46*'C.Davis-Inputs'!$D$6*'C.Davis-Inputs'!$D$12</f>
        <v>2298.0364991999918</v>
      </c>
      <c r="CL46" s="146">
        <f>CB46*'C.Davis-Inputs'!$D$6*'C.Davis-Inputs'!$E$12</f>
        <v>80171.526006</v>
      </c>
      <c r="CM46" s="146">
        <f>CC46*'C.Davis-Inputs'!$D$6*'C.Davis-Inputs'!$F$12</f>
        <v>4.3142111999999857</v>
      </c>
      <c r="CN46" s="147">
        <f>CD46*'C.Davis-Inputs'!$D$6*'C.Davis-Inputs'!$G$12</f>
        <v>0</v>
      </c>
      <c r="CO46" s="148">
        <f>CE46*'C.Davis-Inputs'!$D$6*'C.Davis-Inputs'!$H$12</f>
        <v>0</v>
      </c>
      <c r="CP46" s="145">
        <f>CA46*'C.Davis-Inputs'!$D$7*'C.Davis-Inputs'!$D$13</f>
        <v>87.834239999999696</v>
      </c>
      <c r="CQ46" s="146">
        <f>CB46*'C.Davis-Inputs'!$D$7*'C.Davis-Inputs'!$E$13</f>
        <v>5334.1002000000008</v>
      </c>
      <c r="CR46" s="146">
        <f>CC46*'C.Davis-Inputs'!$D$7*'C.Davis-Inputs'!$F$13</f>
        <v>0.10763999999999964</v>
      </c>
      <c r="CS46" s="147">
        <f>CD46*'C.Davis-Inputs'!$D$7*'C.Davis-Inputs'!$G$13</f>
        <v>0</v>
      </c>
      <c r="CT46" s="148">
        <f>CE46*'C.Davis-Inputs'!$D$7*'C.Davis-Inputs'!$H$13</f>
        <v>0</v>
      </c>
      <c r="CU46" s="149">
        <f>CF46*'C.Davis-Inputs'!$D$6*'C.Davis-Inputs'!$D$12</f>
        <v>2298.0364991999918</v>
      </c>
      <c r="CV46" s="150">
        <f>CG46*'C.Davis-Inputs'!$D$6*'C.Davis-Inputs'!$E$12</f>
        <v>80171.526006</v>
      </c>
      <c r="CW46" s="150">
        <f>CH46*'C.Davis-Inputs'!$D$6*'C.Davis-Inputs'!$F$12</f>
        <v>4.3142111999999857</v>
      </c>
      <c r="CX46" s="151">
        <f>CI46*'C.Davis-Inputs'!$D$6*'C.Davis-Inputs'!$G$12</f>
        <v>0</v>
      </c>
      <c r="CY46" s="152">
        <f>CJ46*'C.Davis-Inputs'!$D$6*'C.Davis-Inputs'!$H$12</f>
        <v>0</v>
      </c>
      <c r="CZ46" s="149">
        <f>CF46*'C.Davis-Inputs'!$D$7*'C.Davis-Inputs'!$D$13</f>
        <v>87.834239999999696</v>
      </c>
      <c r="DA46" s="150">
        <f>CG46*'C.Davis-Inputs'!$D$7*'C.Davis-Inputs'!$E$13</f>
        <v>5334.1002000000008</v>
      </c>
      <c r="DB46" s="150">
        <f>CH46*'C.Davis-Inputs'!$D$7*'C.Davis-Inputs'!$F$13</f>
        <v>0.10763999999999964</v>
      </c>
      <c r="DC46" s="151">
        <f>CI46*'C.Davis-Inputs'!$D$7*'C.Davis-Inputs'!$G$13</f>
        <v>0</v>
      </c>
      <c r="DD46" s="152">
        <f>CJ46*'C.Davis-Inputs'!$D$7*'C.Davis-Inputs'!$H$13</f>
        <v>0</v>
      </c>
      <c r="DE46" s="153">
        <f t="shared" si="3"/>
        <v>0</v>
      </c>
      <c r="DF46" s="154">
        <f t="shared" si="3"/>
        <v>0</v>
      </c>
      <c r="DG46" s="154">
        <f t="shared" si="3"/>
        <v>0</v>
      </c>
      <c r="DH46" s="155">
        <f t="shared" si="3"/>
        <v>0</v>
      </c>
      <c r="DI46" s="156">
        <f t="shared" si="3"/>
        <v>0</v>
      </c>
      <c r="DJ46" s="153">
        <f t="shared" si="3"/>
        <v>0</v>
      </c>
      <c r="DK46" s="154">
        <f t="shared" si="3"/>
        <v>0</v>
      </c>
      <c r="DL46" s="154">
        <f t="shared" si="3"/>
        <v>0</v>
      </c>
      <c r="DM46" s="155">
        <f t="shared" si="3"/>
        <v>0</v>
      </c>
      <c r="DN46" s="155">
        <f t="shared" si="17"/>
        <v>0</v>
      </c>
      <c r="DO46" s="343"/>
      <c r="DP46" s="344"/>
      <c r="DQ46" s="105"/>
      <c r="DR46" s="141">
        <f>SUM(AD46*'C.Davis-Inputs'!$D$32*365)</f>
        <v>10845.290624999965</v>
      </c>
      <c r="DS46" s="142">
        <f>SUM(AE46*'C.Davis-Inputs'!$E$32*365)</f>
        <v>216905.81249999997</v>
      </c>
      <c r="DT46" s="142">
        <f>SUM(AF46*'C.Davis-Inputs'!$F$32*365)</f>
        <v>1602.1452059659039</v>
      </c>
      <c r="DU46" s="143">
        <f>SUM(AG46*'C.Davis-Inputs'!$G$32*365)</f>
        <v>0</v>
      </c>
      <c r="DV46" s="144">
        <f>SUM(AH46*'C.Davis-Inputs'!$H$32*365)</f>
        <v>0</v>
      </c>
      <c r="DW46" s="141">
        <f>SUM(AD46*'C.Davis-Inputs'!$D$33*365)</f>
        <v>9859.355113636333</v>
      </c>
      <c r="DX46" s="142">
        <f>SUM(AE46*'C.Davis-Inputs'!$E$33*365)</f>
        <v>197187.10227272726</v>
      </c>
      <c r="DY46" s="142">
        <f>SUM(AF46*'C.Davis-Inputs'!$F$33*365)</f>
        <v>1456.4956417871854</v>
      </c>
      <c r="DZ46" s="143">
        <f>SUM(AG46*'C.Davis-Inputs'!$G$33*365)</f>
        <v>0</v>
      </c>
      <c r="EA46" s="144">
        <f>SUM(AH46*'C.Davis-Inputs'!$H$33*365)</f>
        <v>0</v>
      </c>
      <c r="EB46" s="145">
        <f>DR46*'C.Davis-Inputs'!$D$6*'C.Davis-Inputs'!$D$12</f>
        <v>17024.937223124944</v>
      </c>
      <c r="EC46" s="146">
        <f>DS46*'C.Davis-Inputs'!$D$6*'C.Davis-Inputs'!$E$12</f>
        <v>326009.43618749996</v>
      </c>
      <c r="ED46" s="146">
        <f>DT46*'C.Davis-Inputs'!$D$6*'C.Davis-Inputs'!$F$12</f>
        <v>2568.5591942045367</v>
      </c>
      <c r="EE46" s="147">
        <f>DU46*'C.Davis-Inputs'!$D$6*'C.Davis-Inputs'!$G$12</f>
        <v>0</v>
      </c>
      <c r="EF46" s="148">
        <f>DV46*'C.Davis-Inputs'!$D$6*'C.Davis-Inputs'!$H$12</f>
        <v>0</v>
      </c>
      <c r="EG46" s="145">
        <f>DR46*'C.Davis-Inputs'!$D$7*'C.Davis-Inputs'!$D$13</f>
        <v>650.71743749999791</v>
      </c>
      <c r="EH46" s="146">
        <f>DS46*'C.Davis-Inputs'!$D$7*'C.Davis-Inputs'!$E$13</f>
        <v>21690.581249999999</v>
      </c>
      <c r="EI46" s="146">
        <f>DT46*'C.Davis-Inputs'!$D$7*'C.Davis-Inputs'!$F$13</f>
        <v>64.085808238636162</v>
      </c>
      <c r="EJ46" s="147">
        <f>DU46*'C.Davis-Inputs'!$D$7*'C.Davis-Inputs'!$G$13</f>
        <v>0</v>
      </c>
      <c r="EK46" s="148">
        <f>DV46*'C.Davis-Inputs'!$D$7*'C.Davis-Inputs'!$H$13</f>
        <v>0</v>
      </c>
      <c r="EL46" s="149">
        <f>IF($D46&lt;'C.Davis-Inputs'!$D$8,EB46,DW46*'C.Davis-Inputs'!$D$6*'C.Davis-Inputs'!$D$12)</f>
        <v>17024.937223124944</v>
      </c>
      <c r="EM46" s="150">
        <f>IF($D46&lt;'C.Davis-Inputs'!$D$8,EC46,DX46*'C.Davis-Inputs'!$D$6*'C.Davis-Inputs'!$E$12)</f>
        <v>326009.43618749996</v>
      </c>
      <c r="EN46" s="150">
        <f>IF($D46&lt;'C.Davis-Inputs'!$D$8,ED46,DY46*'C.Davis-Inputs'!$D$6*'C.Davis-Inputs'!$F$12)</f>
        <v>2568.5591942045367</v>
      </c>
      <c r="EO46" s="151">
        <f>IF($D46&lt;'C.Davis-Inputs'!$D$8,EE46,DZ46*'C.Davis-Inputs'!$D$6*'C.Davis-Inputs'!$G$12)</f>
        <v>0</v>
      </c>
      <c r="EP46" s="152">
        <f>IF($D46&lt;'C.Davis-Inputs'!$D$8,EF46,EA46*'C.Davis-Inputs'!$D$6*'C.Davis-Inputs'!$H$12)</f>
        <v>0</v>
      </c>
      <c r="EQ46" s="149">
        <f>IF($D46&lt;'C.Davis-Inputs'!$D$8,EG46,'C.Davis-Inputs'!$D$13*DW46)</f>
        <v>650.71743749999791</v>
      </c>
      <c r="ER46" s="150">
        <f>IF($D46&lt;'C.Davis-Inputs'!$D$8,EH46,'C.Davis-Inputs'!$E$13*DX46)</f>
        <v>21690.581249999999</v>
      </c>
      <c r="ES46" s="150">
        <f>IF($D46&lt;'C.Davis-Inputs'!$D$8,EI46,'C.Davis-Inputs'!$F$13*DY46)</f>
        <v>64.085808238636162</v>
      </c>
      <c r="ET46" s="151">
        <f>IF($D46&lt;'C.Davis-Inputs'!$D$8,EJ46,'C.Davis-Inputs'!$G$13*EJ46)</f>
        <v>0</v>
      </c>
      <c r="EU46" s="152">
        <f>IF($D46&lt;'C.Davis-Inputs'!$D$8,EK46,'C.Davis-Inputs'!$H$13*EK46)</f>
        <v>0</v>
      </c>
      <c r="EV46" s="153">
        <f t="shared" si="9"/>
        <v>0</v>
      </c>
      <c r="EW46" s="154">
        <f t="shared" si="9"/>
        <v>0</v>
      </c>
      <c r="EX46" s="154">
        <f t="shared" si="9"/>
        <v>0</v>
      </c>
      <c r="EY46" s="155">
        <f t="shared" si="9"/>
        <v>0</v>
      </c>
      <c r="EZ46" s="156">
        <f t="shared" si="16"/>
        <v>0</v>
      </c>
      <c r="FA46" s="153">
        <f t="shared" si="16"/>
        <v>0</v>
      </c>
      <c r="FB46" s="154">
        <f t="shared" si="16"/>
        <v>0</v>
      </c>
      <c r="FC46" s="154">
        <f t="shared" si="16"/>
        <v>0</v>
      </c>
      <c r="FD46" s="155">
        <f t="shared" si="16"/>
        <v>0</v>
      </c>
      <c r="FE46" s="156">
        <f t="shared" si="16"/>
        <v>0</v>
      </c>
      <c r="FF46" s="178"/>
      <c r="FG46" s="178"/>
      <c r="FH46" s="105"/>
      <c r="FI46" s="142">
        <f>'C.Davis-Inputs'!$E$15</f>
        <v>29.15</v>
      </c>
      <c r="FJ46" s="142">
        <f>IF($D46&lt;'C.Davis-Inputs'!$D$8,FI46,0)</f>
        <v>29.15</v>
      </c>
      <c r="FK46" s="154">
        <f t="shared" si="10"/>
        <v>0</v>
      </c>
      <c r="FL46" s="338">
        <f>SUM(FK46*'C.Davis-Inputs'!$D$60,FK46*'C.Davis-Inputs'!$D$58*'C.Davis-Inputs'!$D$59)</f>
        <v>0</v>
      </c>
      <c r="FM46" s="338">
        <f>(FK46*'C.Davis-Inputs'!$D$61)</f>
        <v>0</v>
      </c>
      <c r="FN46" s="338">
        <f>(FK46*'C.Davis-Inputs'!$D$62)</f>
        <v>0</v>
      </c>
      <c r="FO46" s="105"/>
      <c r="FP46" s="142">
        <f>'C.Davis-Inputs'!$E$32*365</f>
        <v>403.02083333333337</v>
      </c>
      <c r="FQ46" s="142">
        <f>IF($D46&lt;'C.Davis-Inputs'!$D$8,FP46,'C.Davis-Inputs'!$E$33*365)</f>
        <v>403.02083333333337</v>
      </c>
      <c r="FR46" s="154">
        <f t="shared" si="11"/>
        <v>0</v>
      </c>
      <c r="FS46" s="338">
        <f>SUM(FR46*'C.Davis-Inputs'!$D$63,FR46*'C.Davis-Inputs'!$D$58*'C.Davis-Inputs'!$D$59)</f>
        <v>0</v>
      </c>
      <c r="FT46" s="338">
        <f>(FR46*'C.Davis-Inputs'!$D$64)</f>
        <v>0</v>
      </c>
      <c r="FU46" s="338">
        <f>(FR46*'C.Davis-Inputs'!$D$65)</f>
        <v>0</v>
      </c>
      <c r="FV46" s="105"/>
      <c r="FW46" s="142">
        <f>'C.Davis-Inputs'!$E$44*365</f>
        <v>113.15</v>
      </c>
      <c r="FX46" s="142">
        <f>IF($D46&lt;'C.Davis-Inputs'!$D$8,FW46,'C.Davis-Inputs'!$D$45*365)</f>
        <v>113.15</v>
      </c>
      <c r="FY46" s="154">
        <f t="shared" si="12"/>
        <v>0</v>
      </c>
      <c r="FZ46" s="338">
        <f>SUM(FY46*'C.Davis-Inputs'!$D$67)</f>
        <v>0</v>
      </c>
      <c r="GA46" s="338">
        <f>(FY46*'C.Davis-Inputs'!$D$68)</f>
        <v>0</v>
      </c>
      <c r="GB46" s="338">
        <f>(FY46*'C.Davis-Inputs'!$D$69)</f>
        <v>0</v>
      </c>
      <c r="GC46" s="105"/>
      <c r="GD46" s="141">
        <f>IF($D46&lt;'C.Davis-Inputs'!$D$47,0,IF($D46='C.Davis-Inputs'!$D$47,'C.Davis-Inputs'!$D$53,IF(AND($D46&gt;'C.Davis-Inputs'!$D$47,$D46&lt;='C.Davis-Inputs'!$E$47),GD45*(1+'C.Davis-Inputs'!$E$49),IF($D46&gt;'C.Davis-Inputs'!$E$47,GD45*(1+'C.Davis-Inputs'!$F$49)))))</f>
        <v>15009.862531645569</v>
      </c>
      <c r="GE46" s="144">
        <f>IF($D46&lt;'C.Davis-Inputs'!$D$47,0,IF($D46='C.Davis-Inputs'!$D$47,'C.Davis-Inputs'!$D$54,IF(AND($D46&gt;'C.Davis-Inputs'!$D$47,$D46&lt;='C.Davis-Inputs'!$E$47),GE45*(1+'C.Davis-Inputs'!$E$49),IF($D46&gt;'C.Davis-Inputs'!$E$47,GE45*(1+'C.Davis-Inputs'!$F$49)))))</f>
        <v>13645.329574223244</v>
      </c>
      <c r="GF46" s="799">
        <f t="shared" si="13"/>
        <v>1364.5329574223251</v>
      </c>
    </row>
    <row r="47" spans="1:188" x14ac:dyDescent="0.25">
      <c r="A47" s="105"/>
      <c r="B47" s="105"/>
      <c r="C47" s="159"/>
      <c r="D47" s="140">
        <f t="shared" si="6"/>
        <v>2023</v>
      </c>
      <c r="E47" s="141">
        <f>E46*(1+'C.Davis-Inputs'!$D$14)</f>
        <v>580.99303520928765</v>
      </c>
      <c r="F47" s="142">
        <f>F46*(1+'C.Davis-Inputs'!$E$14)</f>
        <v>11619.86070418579</v>
      </c>
      <c r="G47" s="142">
        <f>G46*(1+'C.Davis-Inputs'!$F$14)</f>
        <v>72.624129401160957</v>
      </c>
      <c r="H47" s="143">
        <f>H46*(1+'C.Davis-Inputs'!$G$14)</f>
        <v>43.574477640696564</v>
      </c>
      <c r="I47" s="144">
        <f>I46*(1+'C.Davis-Inputs'!$H$14)</f>
        <v>871.48955281393194</v>
      </c>
      <c r="J47" s="141">
        <f t="shared" si="18"/>
        <v>52.289373168835887</v>
      </c>
      <c r="K47" s="142">
        <f t="shared" si="18"/>
        <v>1045.787463376721</v>
      </c>
      <c r="L47" s="142">
        <f t="shared" si="18"/>
        <v>6.5361716461044859</v>
      </c>
      <c r="M47" s="143">
        <f t="shared" si="18"/>
        <v>3.9217029876626905</v>
      </c>
      <c r="N47" s="144">
        <f t="shared" si="18"/>
        <v>78.434059753253877</v>
      </c>
      <c r="O47" s="141">
        <f t="shared" si="19"/>
        <v>29.049651760464386</v>
      </c>
      <c r="P47" s="142">
        <f t="shared" si="19"/>
        <v>580.99303520928959</v>
      </c>
      <c r="Q47" s="142">
        <f t="shared" si="19"/>
        <v>3.6312064700580482</v>
      </c>
      <c r="R47" s="143">
        <f t="shared" si="19"/>
        <v>2.1787238820348285</v>
      </c>
      <c r="S47" s="144">
        <f t="shared" si="19"/>
        <v>43.5744776406966</v>
      </c>
      <c r="T47" s="141">
        <f t="shared" si="14"/>
        <v>45.317456746324432</v>
      </c>
      <c r="U47" s="142">
        <f t="shared" si="14"/>
        <v>906.34913492649162</v>
      </c>
      <c r="V47" s="142">
        <f t="shared" si="14"/>
        <v>5.6646820932905539</v>
      </c>
      <c r="W47" s="143">
        <f t="shared" si="14"/>
        <v>3.3988092559743319</v>
      </c>
      <c r="X47" s="143">
        <f t="shared" si="14"/>
        <v>67.976185119486686</v>
      </c>
      <c r="Y47" s="141">
        <f>T47*'C.Davis-Inputs'!$D$17</f>
        <v>18.126982698529773</v>
      </c>
      <c r="Z47" s="142">
        <f>U47*'C.Davis-Inputs'!$E$17</f>
        <v>362.53965397059665</v>
      </c>
      <c r="AA47" s="142">
        <f>V47*'C.Davis-Inputs'!$F$17</f>
        <v>2.2658728373162216</v>
      </c>
      <c r="AB47" s="143">
        <f>W47*'C.Davis-Inputs'!$G$17</f>
        <v>0</v>
      </c>
      <c r="AC47" s="144">
        <f>X47*'C.Davis-Inputs'!$H$17</f>
        <v>0</v>
      </c>
      <c r="AD47" s="141">
        <f>T47*(1-'C.Davis-Inputs'!$D$17)</f>
        <v>27.190474047794659</v>
      </c>
      <c r="AE47" s="142">
        <f>U47*(1-'C.Davis-Inputs'!$E$17)</f>
        <v>543.80948095589497</v>
      </c>
      <c r="AF47" s="142">
        <f>V47*(1-'C.Davis-Inputs'!$F$17)</f>
        <v>3.3988092559743324</v>
      </c>
      <c r="AG47" s="143">
        <f>W47*(1-'C.Davis-Inputs'!$G$17)</f>
        <v>3.3988092559743319</v>
      </c>
      <c r="AH47" s="144">
        <f>X47*(1-'C.Davis-Inputs'!$H$17)</f>
        <v>67.976185119486686</v>
      </c>
      <c r="AI47" s="187"/>
      <c r="AJ47" s="141">
        <f>SUM(AD47*'C.Davis-Inputs'!$D$15,Y47*'C.Davis-Inputs'!$D$15*'C.Davis-Inputs'!$D$19)</f>
        <v>473.71848118824471</v>
      </c>
      <c r="AK47" s="142">
        <f>SUM(AE47*'C.Davis-Inputs'!$E$15,Z47*'C.Davis-Inputs'!$E$15*'C.Davis-Inputs'!$E$19)</f>
        <v>17261.117158296722</v>
      </c>
      <c r="AL47" s="142">
        <f>SUM(AF47*'C.Davis-Inputs'!$F$15,AA47*'C.Davis-Inputs'!$F$15*'C.Davis-Inputs'!$F$19)</f>
        <v>13.663213209016815</v>
      </c>
      <c r="AM47" s="143">
        <f>SUM(AG47*'C.Davis-Inputs'!$G$15,AB47*'C.Davis-Inputs'!$G$15*'C.Davis-Inputs'!$G$19)</f>
        <v>13.595237023897328</v>
      </c>
      <c r="AN47" s="144">
        <f>SUM(AH47*'C.Davis-Inputs'!$H$15,AC47*'C.Davis-Inputs'!$H$15*'C.Davis-Inputs'!$H$19)</f>
        <v>645.7737586351235</v>
      </c>
      <c r="AO47" s="141">
        <f>IF($D47&lt;'C.Davis-Inputs'!$D$8,AJ47,AJ47*(1-'C.Davis-Inputs'!$D$16))</f>
        <v>473.71848118824471</v>
      </c>
      <c r="AP47" s="142">
        <f>IF($D47&lt;'C.Davis-Inputs'!$D$8,AK47,AK47*(1-'C.Davis-Inputs'!$E$16))</f>
        <v>17261.117158296722</v>
      </c>
      <c r="AQ47" s="142">
        <f>IF($D47&lt;'C.Davis-Inputs'!$D$8,AL47,AL47*(1-'C.Davis-Inputs'!$F$16))</f>
        <v>13.663213209016815</v>
      </c>
      <c r="AR47" s="143">
        <f>IF($D47&lt;'C.Davis-Inputs'!$D$8,AM47,AM47*(1-'C.Davis-Inputs'!$G$16))</f>
        <v>13.595237023897328</v>
      </c>
      <c r="AS47" s="144">
        <f>IF($D47&lt;'C.Davis-Inputs'!$D$8,AN47,AN47*(1-'C.Davis-Inputs'!$H$16))</f>
        <v>645.7737586351235</v>
      </c>
      <c r="AT47" s="145">
        <f>AJ47*'C.Davis-Inputs'!$D$6*'C.Davis-Inputs'!$D$12</f>
        <v>743.64327176930647</v>
      </c>
      <c r="AU47" s="146">
        <f>AK47*'C.Davis-Inputs'!$D$6*'C.Davis-Inputs'!$E$12</f>
        <v>25943.459088919972</v>
      </c>
      <c r="AV47" s="146">
        <f>AL47*'C.Davis-Inputs'!$D$6*'C.Davis-Inputs'!$F$12</f>
        <v>21.904863416695758</v>
      </c>
      <c r="AW47" s="147">
        <f>AM47*'C.Davis-Inputs'!$D$6*'C.Davis-Inputs'!$G$12</f>
        <v>21.795883996712195</v>
      </c>
      <c r="AX47" s="148">
        <f>AN47*'C.Davis-Inputs'!$D$6*'C.Davis-Inputs'!$H$12</f>
        <v>1013.7356463054168</v>
      </c>
      <c r="AY47" s="145">
        <f>AJ47*'C.Davis-Inputs'!$D$7*'C.Davis-Inputs'!$D$13</f>
        <v>28.42310887129468</v>
      </c>
      <c r="AZ47" s="146">
        <f>AK47*'C.Davis-Inputs'!$D$7*'C.Davis-Inputs'!$E$13</f>
        <v>1726.1117158296722</v>
      </c>
      <c r="BA47" s="146">
        <f>AL47*'C.Davis-Inputs'!$D$7*'C.Davis-Inputs'!$F$13</f>
        <v>0.54652852836067267</v>
      </c>
      <c r="BB47" s="147">
        <f>AM47*'C.Davis-Inputs'!$D$7*'C.Davis-Inputs'!$G$13</f>
        <v>0.5438094809558931</v>
      </c>
      <c r="BC47" s="148">
        <f>AN47*'C.Davis-Inputs'!$D$7*'C.Davis-Inputs'!$H$13</f>
        <v>38.746425518107408</v>
      </c>
      <c r="BD47" s="149">
        <f>AO47*'C.Davis-Inputs'!$D$6*'C.Davis-Inputs'!$D$12</f>
        <v>743.64327176930647</v>
      </c>
      <c r="BE47" s="150">
        <f>AP47*'C.Davis-Inputs'!$D$6*'C.Davis-Inputs'!$E$12</f>
        <v>25943.459088919972</v>
      </c>
      <c r="BF47" s="150">
        <f>AQ47*'C.Davis-Inputs'!$D$6*'C.Davis-Inputs'!$F$12</f>
        <v>21.904863416695758</v>
      </c>
      <c r="BG47" s="151">
        <f>AR47*'C.Davis-Inputs'!$D$6*'C.Davis-Inputs'!$G$12</f>
        <v>21.795883996712195</v>
      </c>
      <c r="BH47" s="152">
        <f>AS47*'C.Davis-Inputs'!$D$6*'C.Davis-Inputs'!$H$12</f>
        <v>1013.7356463054168</v>
      </c>
      <c r="BI47" s="149">
        <f>AO47*'C.Davis-Inputs'!$D$7*'C.Davis-Inputs'!$D$13</f>
        <v>28.42310887129468</v>
      </c>
      <c r="BJ47" s="150">
        <f>AP47*'C.Davis-Inputs'!$D$7*'C.Davis-Inputs'!$E$13</f>
        <v>1726.1117158296722</v>
      </c>
      <c r="BK47" s="150">
        <f>AQ47*'C.Davis-Inputs'!$D$7*'C.Davis-Inputs'!$F$13</f>
        <v>0.54652852836067267</v>
      </c>
      <c r="BL47" s="151">
        <f>AR47*'C.Davis-Inputs'!$D$7*'C.Davis-Inputs'!$G$13</f>
        <v>0.5438094809558931</v>
      </c>
      <c r="BM47" s="152">
        <f>AS47*'C.Davis-Inputs'!$D$7*'C.Davis-Inputs'!$H$13</f>
        <v>38.746425518107408</v>
      </c>
      <c r="BN47" s="153">
        <f t="shared" si="15"/>
        <v>0</v>
      </c>
      <c r="BO47" s="154">
        <f t="shared" si="15"/>
        <v>0</v>
      </c>
      <c r="BP47" s="154">
        <f t="shared" si="15"/>
        <v>0</v>
      </c>
      <c r="BQ47" s="155">
        <f t="shared" si="15"/>
        <v>0</v>
      </c>
      <c r="BR47" s="156">
        <f t="shared" si="15"/>
        <v>0</v>
      </c>
      <c r="BS47" s="153">
        <f t="shared" si="15"/>
        <v>0</v>
      </c>
      <c r="BT47" s="154">
        <f t="shared" si="15"/>
        <v>0</v>
      </c>
      <c r="BU47" s="154">
        <f t="shared" si="15"/>
        <v>0</v>
      </c>
      <c r="BV47" s="155">
        <f t="shared" si="15"/>
        <v>0</v>
      </c>
      <c r="BW47" s="155">
        <f t="shared" si="15"/>
        <v>0</v>
      </c>
      <c r="BX47" s="343"/>
      <c r="BY47" s="344"/>
      <c r="BZ47" s="105"/>
      <c r="CA47" s="141">
        <f>Y47*'C.Davis-Inputs'!$D$15*'C.Davis-Inputs'!$D$18</f>
        <v>1479.1617882000294</v>
      </c>
      <c r="CB47" s="142">
        <f>Z47*'C.Davis-Inputs'!$E$15*'C.Davis-Inputs'!$E$18</f>
        <v>53896.957657538747</v>
      </c>
      <c r="CC47" s="142">
        <f>AA47*'C.Davis-Inputs'!$F$15*'C.Davis-Inputs'!$F$18</f>
        <v>2.7190474047794657</v>
      </c>
      <c r="CD47" s="143">
        <f>AB47*'C.Davis-Inputs'!$G$15*'C.Davis-Inputs'!$G$18</f>
        <v>0</v>
      </c>
      <c r="CE47" s="144">
        <f>AC47*'C.Davis-Inputs'!$H$15*'C.Davis-Inputs'!$H$18</f>
        <v>0</v>
      </c>
      <c r="CF47" s="141">
        <f>IF($D47&lt;'C.Davis-Inputs'!$D$8,CA47,CA47*(1-'C.Davis-Inputs'!$D$16))</f>
        <v>1479.1617882000294</v>
      </c>
      <c r="CG47" s="142">
        <f>IF($D47&lt;'C.Davis-Inputs'!$D$8,CB47,CB47*(1-'C.Davis-Inputs'!$E$16))</f>
        <v>53896.957657538747</v>
      </c>
      <c r="CH47" s="142">
        <f>IF($D47&lt;'C.Davis-Inputs'!$D$8,CC47,CC47*(1-'C.Davis-Inputs'!$F$16))</f>
        <v>2.7190474047794657</v>
      </c>
      <c r="CI47" s="143">
        <f>IF($D47&lt;'C.Davis-Inputs'!$D$8,CD47,CD47*(1-'C.Davis-Inputs'!$G$16))</f>
        <v>0</v>
      </c>
      <c r="CJ47" s="144">
        <f>IF($D47&lt;'C.Davis-Inputs'!$D$8,CE47,CE47*(1-'C.Davis-Inputs'!$H$16))</f>
        <v>0</v>
      </c>
      <c r="CK47" s="145">
        <f>CA47*'C.Davis-Inputs'!$D$6*'C.Davis-Inputs'!$D$12</f>
        <v>2321.9881751164057</v>
      </c>
      <c r="CL47" s="146">
        <f>CB47*'C.Davis-Inputs'!$D$6*'C.Davis-Inputs'!$E$12</f>
        <v>81007.127359280741</v>
      </c>
      <c r="CM47" s="146">
        <f>CC47*'C.Davis-Inputs'!$D$6*'C.Davis-Inputs'!$F$12</f>
        <v>4.3591767993424391</v>
      </c>
      <c r="CN47" s="147">
        <f>CD47*'C.Davis-Inputs'!$D$6*'C.Davis-Inputs'!$G$12</f>
        <v>0</v>
      </c>
      <c r="CO47" s="148">
        <f>CE47*'C.Davis-Inputs'!$D$6*'C.Davis-Inputs'!$H$12</f>
        <v>0</v>
      </c>
      <c r="CP47" s="145">
        <f>CA47*'C.Davis-Inputs'!$D$7*'C.Davis-Inputs'!$D$13</f>
        <v>88.749707292001759</v>
      </c>
      <c r="CQ47" s="146">
        <f>CB47*'C.Davis-Inputs'!$D$7*'C.Davis-Inputs'!$E$13</f>
        <v>5389.6957657538751</v>
      </c>
      <c r="CR47" s="146">
        <f>CC47*'C.Davis-Inputs'!$D$7*'C.Davis-Inputs'!$F$13</f>
        <v>0.10876189619117863</v>
      </c>
      <c r="CS47" s="147">
        <f>CD47*'C.Davis-Inputs'!$D$7*'C.Davis-Inputs'!$G$13</f>
        <v>0</v>
      </c>
      <c r="CT47" s="148">
        <f>CE47*'C.Davis-Inputs'!$D$7*'C.Davis-Inputs'!$H$13</f>
        <v>0</v>
      </c>
      <c r="CU47" s="149">
        <f>CF47*'C.Davis-Inputs'!$D$6*'C.Davis-Inputs'!$D$12</f>
        <v>2321.9881751164057</v>
      </c>
      <c r="CV47" s="150">
        <f>CG47*'C.Davis-Inputs'!$D$6*'C.Davis-Inputs'!$E$12</f>
        <v>81007.127359280741</v>
      </c>
      <c r="CW47" s="150">
        <f>CH47*'C.Davis-Inputs'!$D$6*'C.Davis-Inputs'!$F$12</f>
        <v>4.3591767993424391</v>
      </c>
      <c r="CX47" s="151">
        <f>CI47*'C.Davis-Inputs'!$D$6*'C.Davis-Inputs'!$G$12</f>
        <v>0</v>
      </c>
      <c r="CY47" s="152">
        <f>CJ47*'C.Davis-Inputs'!$D$6*'C.Davis-Inputs'!$H$12</f>
        <v>0</v>
      </c>
      <c r="CZ47" s="149">
        <f>CF47*'C.Davis-Inputs'!$D$7*'C.Davis-Inputs'!$D$13</f>
        <v>88.749707292001759</v>
      </c>
      <c r="DA47" s="150">
        <f>CG47*'C.Davis-Inputs'!$D$7*'C.Davis-Inputs'!$E$13</f>
        <v>5389.6957657538751</v>
      </c>
      <c r="DB47" s="150">
        <f>CH47*'C.Davis-Inputs'!$D$7*'C.Davis-Inputs'!$F$13</f>
        <v>0.10876189619117863</v>
      </c>
      <c r="DC47" s="151">
        <f>CI47*'C.Davis-Inputs'!$D$7*'C.Davis-Inputs'!$G$13</f>
        <v>0</v>
      </c>
      <c r="DD47" s="152">
        <f>CJ47*'C.Davis-Inputs'!$D$7*'C.Davis-Inputs'!$H$13</f>
        <v>0</v>
      </c>
      <c r="DE47" s="153">
        <f t="shared" si="3"/>
        <v>0</v>
      </c>
      <c r="DF47" s="154">
        <f t="shared" si="3"/>
        <v>0</v>
      </c>
      <c r="DG47" s="154">
        <f t="shared" si="3"/>
        <v>0</v>
      </c>
      <c r="DH47" s="155">
        <f t="shared" si="3"/>
        <v>0</v>
      </c>
      <c r="DI47" s="156">
        <f t="shared" si="3"/>
        <v>0</v>
      </c>
      <c r="DJ47" s="153">
        <f t="shared" si="3"/>
        <v>0</v>
      </c>
      <c r="DK47" s="154">
        <f t="shared" si="3"/>
        <v>0</v>
      </c>
      <c r="DL47" s="154">
        <f t="shared" si="3"/>
        <v>0</v>
      </c>
      <c r="DM47" s="155">
        <f t="shared" si="3"/>
        <v>0</v>
      </c>
      <c r="DN47" s="155">
        <f t="shared" si="17"/>
        <v>0</v>
      </c>
      <c r="DO47" s="343"/>
      <c r="DP47" s="344"/>
      <c r="DQ47" s="105"/>
      <c r="DR47" s="141">
        <f>SUM(AD47*'C.Davis-Inputs'!$D$32*365)</f>
        <v>10958.327509470577</v>
      </c>
      <c r="DS47" s="142">
        <f>SUM(AE47*'C.Davis-Inputs'!$E$32*365)</f>
        <v>219166.55018941226</v>
      </c>
      <c r="DT47" s="142">
        <f>SUM(AF47*'C.Davis-Inputs'!$F$32*365)</f>
        <v>1618.8438366263354</v>
      </c>
      <c r="DU47" s="143">
        <f>SUM(AG47*'C.Davis-Inputs'!$G$32*365)</f>
        <v>0</v>
      </c>
      <c r="DV47" s="144">
        <f>SUM(AH47*'C.Davis-Inputs'!$H$32*365)</f>
        <v>0</v>
      </c>
      <c r="DW47" s="141">
        <f>SUM(AD47*'C.Davis-Inputs'!$D$33*365)</f>
        <v>9962.1159177005247</v>
      </c>
      <c r="DX47" s="142">
        <f>SUM(AE47*'C.Davis-Inputs'!$E$33*365)</f>
        <v>199242.31835401116</v>
      </c>
      <c r="DY47" s="142">
        <f>SUM(AF47*'C.Davis-Inputs'!$F$33*365)</f>
        <v>1471.6762151148505</v>
      </c>
      <c r="DZ47" s="143">
        <f>SUM(AG47*'C.Davis-Inputs'!$G$33*365)</f>
        <v>0</v>
      </c>
      <c r="EA47" s="144">
        <f>SUM(AH47*'C.Davis-Inputs'!$H$33*365)</f>
        <v>0</v>
      </c>
      <c r="EB47" s="145">
        <f>DR47*'C.Davis-Inputs'!$D$6*'C.Davis-Inputs'!$D$12</f>
        <v>17202.382524366909</v>
      </c>
      <c r="EC47" s="146">
        <f>DS47*'C.Davis-Inputs'!$D$6*'C.Davis-Inputs'!$E$12</f>
        <v>329407.32493468665</v>
      </c>
      <c r="ED47" s="146">
        <f>DT47*'C.Davis-Inputs'!$D$6*'C.Davis-Inputs'!$F$12</f>
        <v>2595.3304388793408</v>
      </c>
      <c r="EE47" s="147">
        <f>DU47*'C.Davis-Inputs'!$D$6*'C.Davis-Inputs'!$G$12</f>
        <v>0</v>
      </c>
      <c r="EF47" s="148">
        <f>DV47*'C.Davis-Inputs'!$D$6*'C.Davis-Inputs'!$H$12</f>
        <v>0</v>
      </c>
      <c r="EG47" s="145">
        <f>DR47*'C.Davis-Inputs'!$D$7*'C.Davis-Inputs'!$D$13</f>
        <v>657.49965056823464</v>
      </c>
      <c r="EH47" s="146">
        <f>DS47*'C.Davis-Inputs'!$D$7*'C.Davis-Inputs'!$E$13</f>
        <v>21916.655018941226</v>
      </c>
      <c r="EI47" s="146">
        <f>DT47*'C.Davis-Inputs'!$D$7*'C.Davis-Inputs'!$F$13</f>
        <v>64.753753465053421</v>
      </c>
      <c r="EJ47" s="147">
        <f>DU47*'C.Davis-Inputs'!$D$7*'C.Davis-Inputs'!$G$13</f>
        <v>0</v>
      </c>
      <c r="EK47" s="148">
        <f>DV47*'C.Davis-Inputs'!$D$7*'C.Davis-Inputs'!$H$13</f>
        <v>0</v>
      </c>
      <c r="EL47" s="149">
        <f>IF($D47&lt;'C.Davis-Inputs'!$D$8,EB47,DW47*'C.Davis-Inputs'!$D$6*'C.Davis-Inputs'!$D$12)</f>
        <v>17202.382524366909</v>
      </c>
      <c r="EM47" s="150">
        <f>IF($D47&lt;'C.Davis-Inputs'!$D$8,EC47,DX47*'C.Davis-Inputs'!$D$6*'C.Davis-Inputs'!$E$12)</f>
        <v>329407.32493468665</v>
      </c>
      <c r="EN47" s="150">
        <f>IF($D47&lt;'C.Davis-Inputs'!$D$8,ED47,DY47*'C.Davis-Inputs'!$D$6*'C.Davis-Inputs'!$F$12)</f>
        <v>2595.3304388793408</v>
      </c>
      <c r="EO47" s="151">
        <f>IF($D47&lt;'C.Davis-Inputs'!$D$8,EE47,DZ47*'C.Davis-Inputs'!$D$6*'C.Davis-Inputs'!$G$12)</f>
        <v>0</v>
      </c>
      <c r="EP47" s="152">
        <f>IF($D47&lt;'C.Davis-Inputs'!$D$8,EF47,EA47*'C.Davis-Inputs'!$D$6*'C.Davis-Inputs'!$H$12)</f>
        <v>0</v>
      </c>
      <c r="EQ47" s="149">
        <f>IF($D47&lt;'C.Davis-Inputs'!$D$8,EG47,'C.Davis-Inputs'!$D$13*DW47)</f>
        <v>657.49965056823464</v>
      </c>
      <c r="ER47" s="150">
        <f>IF($D47&lt;'C.Davis-Inputs'!$D$8,EH47,'C.Davis-Inputs'!$E$13*DX47)</f>
        <v>21916.655018941226</v>
      </c>
      <c r="ES47" s="150">
        <f>IF($D47&lt;'C.Davis-Inputs'!$D$8,EI47,'C.Davis-Inputs'!$F$13*DY47)</f>
        <v>64.753753465053421</v>
      </c>
      <c r="ET47" s="151">
        <f>IF($D47&lt;'C.Davis-Inputs'!$D$8,EJ47,'C.Davis-Inputs'!$G$13*EJ47)</f>
        <v>0</v>
      </c>
      <c r="EU47" s="152">
        <f>IF($D47&lt;'C.Davis-Inputs'!$D$8,EK47,'C.Davis-Inputs'!$H$13*EK47)</f>
        <v>0</v>
      </c>
      <c r="EV47" s="153">
        <f t="shared" si="9"/>
        <v>0</v>
      </c>
      <c r="EW47" s="154">
        <f t="shared" si="9"/>
        <v>0</v>
      </c>
      <c r="EX47" s="154">
        <f t="shared" si="9"/>
        <v>0</v>
      </c>
      <c r="EY47" s="155">
        <f t="shared" si="9"/>
        <v>0</v>
      </c>
      <c r="EZ47" s="156">
        <f t="shared" si="16"/>
        <v>0</v>
      </c>
      <c r="FA47" s="153">
        <f t="shared" si="16"/>
        <v>0</v>
      </c>
      <c r="FB47" s="154">
        <f t="shared" si="16"/>
        <v>0</v>
      </c>
      <c r="FC47" s="154">
        <f t="shared" si="16"/>
        <v>0</v>
      </c>
      <c r="FD47" s="155">
        <f t="shared" si="16"/>
        <v>0</v>
      </c>
      <c r="FE47" s="156">
        <f t="shared" si="16"/>
        <v>0</v>
      </c>
      <c r="FF47" s="340"/>
      <c r="FG47" s="340"/>
      <c r="FH47" s="105"/>
      <c r="FI47" s="142">
        <f>'C.Davis-Inputs'!$E$15</f>
        <v>29.15</v>
      </c>
      <c r="FJ47" s="142">
        <f>IF($D47&lt;'C.Davis-Inputs'!$D$8,FI47,0)</f>
        <v>29.15</v>
      </c>
      <c r="FK47" s="154">
        <f t="shared" si="10"/>
        <v>0</v>
      </c>
      <c r="FL47" s="338">
        <f>SUM(FK47*'C.Davis-Inputs'!$D$60,FK47*'C.Davis-Inputs'!$D$58*'C.Davis-Inputs'!$D$59)</f>
        <v>0</v>
      </c>
      <c r="FM47" s="338">
        <f>(FK47*'C.Davis-Inputs'!$D$61)</f>
        <v>0</v>
      </c>
      <c r="FN47" s="338">
        <f>(FK47*'C.Davis-Inputs'!$D$62)</f>
        <v>0</v>
      </c>
      <c r="FO47" s="105"/>
      <c r="FP47" s="142">
        <f>'C.Davis-Inputs'!$E$32*365</f>
        <v>403.02083333333337</v>
      </c>
      <c r="FQ47" s="142">
        <f>IF($D47&lt;'C.Davis-Inputs'!$D$8,FP47,'C.Davis-Inputs'!$E$33*365)</f>
        <v>403.02083333333337</v>
      </c>
      <c r="FR47" s="154">
        <f t="shared" si="11"/>
        <v>0</v>
      </c>
      <c r="FS47" s="338">
        <f>SUM(FR47*'C.Davis-Inputs'!$D$63,FR47*'C.Davis-Inputs'!$D$58*'C.Davis-Inputs'!$D$59)</f>
        <v>0</v>
      </c>
      <c r="FT47" s="338">
        <f>(FR47*'C.Davis-Inputs'!$D$64)</f>
        <v>0</v>
      </c>
      <c r="FU47" s="338">
        <f>(FR47*'C.Davis-Inputs'!$D$65)</f>
        <v>0</v>
      </c>
      <c r="FV47" s="105"/>
      <c r="FW47" s="142">
        <f>'C.Davis-Inputs'!$E$44*365</f>
        <v>113.15</v>
      </c>
      <c r="FX47" s="142">
        <f>IF($D47&lt;'C.Davis-Inputs'!$D$8,FW47,'C.Davis-Inputs'!$D$45*365)</f>
        <v>113.15</v>
      </c>
      <c r="FY47" s="154">
        <f t="shared" si="12"/>
        <v>0</v>
      </c>
      <c r="FZ47" s="338">
        <f>SUM(FY47*'C.Davis-Inputs'!$D$67)</f>
        <v>0</v>
      </c>
      <c r="GA47" s="338">
        <f>(FY47*'C.Davis-Inputs'!$D$68)</f>
        <v>0</v>
      </c>
      <c r="GB47" s="338">
        <f>(FY47*'C.Davis-Inputs'!$D$69)</f>
        <v>0</v>
      </c>
      <c r="GC47" s="105"/>
      <c r="GD47" s="141">
        <f>IF($D47&lt;'C.Davis-Inputs'!$D$47,0,IF($D47='C.Davis-Inputs'!$D$47,'C.Davis-Inputs'!$D$53,IF(AND($D47&gt;'C.Davis-Inputs'!$D$47,$D47&lt;='C.Davis-Inputs'!$E$47),GD46*(1+'C.Davis-Inputs'!$E$49),IF($D47&gt;'C.Davis-Inputs'!$E$47,GD46*(1+'C.Davis-Inputs'!$F$49)))))</f>
        <v>16347.339861746104</v>
      </c>
      <c r="GE47" s="144">
        <f>IF($D47&lt;'C.Davis-Inputs'!$D$47,0,IF($D47='C.Davis-Inputs'!$D$47,'C.Davis-Inputs'!$D$54,IF(AND($D47&gt;'C.Davis-Inputs'!$D$47,$D47&lt;='C.Davis-Inputs'!$E$47),GE46*(1+'C.Davis-Inputs'!$E$49),IF($D47&gt;'C.Davis-Inputs'!$E$47,GE46*(1+'C.Davis-Inputs'!$F$49)))))</f>
        <v>14861.21805613282</v>
      </c>
      <c r="GF47" s="799">
        <f t="shared" si="13"/>
        <v>1486.1218056132839</v>
      </c>
    </row>
    <row r="48" spans="1:188" x14ac:dyDescent="0.25">
      <c r="A48" s="105"/>
      <c r="B48" s="105"/>
      <c r="C48" s="159"/>
      <c r="D48" s="140">
        <f t="shared" si="6"/>
        <v>2024</v>
      </c>
      <c r="E48" s="141">
        <f>E47*(1+'C.Davis-Inputs'!$D$14)</f>
        <v>587.04853384643764</v>
      </c>
      <c r="F48" s="142">
        <f>F47*(1+'C.Davis-Inputs'!$E$14)</f>
        <v>11740.970676928791</v>
      </c>
      <c r="G48" s="142">
        <f>G47*(1+'C.Davis-Inputs'!$F$14)</f>
        <v>73.381066730804704</v>
      </c>
      <c r="H48" s="143">
        <f>H47*(1+'C.Davis-Inputs'!$G$14)</f>
        <v>44.028640038482813</v>
      </c>
      <c r="I48" s="144">
        <f>I47*(1+'C.Davis-Inputs'!$H$14)</f>
        <v>880.57280076965696</v>
      </c>
      <c r="J48" s="141">
        <f t="shared" si="18"/>
        <v>52.834368046179385</v>
      </c>
      <c r="K48" s="142">
        <f t="shared" si="18"/>
        <v>1056.6873609235911</v>
      </c>
      <c r="L48" s="142">
        <f t="shared" si="18"/>
        <v>6.6042960057724232</v>
      </c>
      <c r="M48" s="143">
        <f t="shared" si="18"/>
        <v>3.962577603463453</v>
      </c>
      <c r="N48" s="144">
        <f t="shared" si="18"/>
        <v>79.251552069269124</v>
      </c>
      <c r="O48" s="141">
        <f t="shared" si="19"/>
        <v>29.352426692321885</v>
      </c>
      <c r="P48" s="142">
        <f t="shared" si="19"/>
        <v>587.04853384643957</v>
      </c>
      <c r="Q48" s="142">
        <f t="shared" si="19"/>
        <v>3.6690533365402356</v>
      </c>
      <c r="R48" s="143">
        <f t="shared" si="19"/>
        <v>2.2014320019241409</v>
      </c>
      <c r="S48" s="144">
        <f t="shared" si="19"/>
        <v>44.028640038482848</v>
      </c>
      <c r="T48" s="141">
        <f t="shared" si="14"/>
        <v>45.789785640022131</v>
      </c>
      <c r="U48" s="142">
        <f t="shared" si="14"/>
        <v>915.79571280044559</v>
      </c>
      <c r="V48" s="142">
        <f t="shared" si="14"/>
        <v>5.7237232050027664</v>
      </c>
      <c r="W48" s="143">
        <f t="shared" si="14"/>
        <v>3.4342339230016594</v>
      </c>
      <c r="X48" s="143">
        <f t="shared" si="14"/>
        <v>68.68467846003324</v>
      </c>
      <c r="Y48" s="141">
        <f>T48*'C.Davis-Inputs'!$D$17</f>
        <v>18.315914256008853</v>
      </c>
      <c r="Z48" s="142">
        <f>U48*'C.Davis-Inputs'!$E$17</f>
        <v>366.31828512017825</v>
      </c>
      <c r="AA48" s="142">
        <f>V48*'C.Davis-Inputs'!$F$17</f>
        <v>2.2894892820011066</v>
      </c>
      <c r="AB48" s="143">
        <f>W48*'C.Davis-Inputs'!$G$17</f>
        <v>0</v>
      </c>
      <c r="AC48" s="144">
        <f>X48*'C.Davis-Inputs'!$H$17</f>
        <v>0</v>
      </c>
      <c r="AD48" s="141">
        <f>T48*(1-'C.Davis-Inputs'!$D$17)</f>
        <v>27.473871384013279</v>
      </c>
      <c r="AE48" s="142">
        <f>U48*(1-'C.Davis-Inputs'!$E$17)</f>
        <v>549.47742768026728</v>
      </c>
      <c r="AF48" s="142">
        <f>V48*(1-'C.Davis-Inputs'!$F$17)</f>
        <v>3.4342339230016599</v>
      </c>
      <c r="AG48" s="143">
        <f>W48*(1-'C.Davis-Inputs'!$G$17)</f>
        <v>3.4342339230016594</v>
      </c>
      <c r="AH48" s="144">
        <f>X48*(1-'C.Davis-Inputs'!$H$17)</f>
        <v>68.68467846003324</v>
      </c>
      <c r="AI48" s="187"/>
      <c r="AJ48" s="141">
        <f>SUM(AD48*'C.Davis-Inputs'!$D$15,Y48*'C.Davis-Inputs'!$D$15*'C.Davis-Inputs'!$D$19)</f>
        <v>478.65589255703134</v>
      </c>
      <c r="AK48" s="142">
        <f>SUM(AE48*'C.Davis-Inputs'!$E$15,Z48*'C.Davis-Inputs'!$E$15*'C.Davis-Inputs'!$E$19)</f>
        <v>17441.024085046884</v>
      </c>
      <c r="AL48" s="142">
        <f>SUM(AF48*'C.Davis-Inputs'!$F$15,AA48*'C.Davis-Inputs'!$F$15*'C.Davis-Inputs'!$F$19)</f>
        <v>13.805620370466672</v>
      </c>
      <c r="AM48" s="143">
        <f>SUM(AG48*'C.Davis-Inputs'!$G$15,AB48*'C.Davis-Inputs'!$G$15*'C.Davis-Inputs'!$G$19)</f>
        <v>13.736935692006638</v>
      </c>
      <c r="AN48" s="144">
        <f>SUM(AH48*'C.Davis-Inputs'!$H$15,AC48*'C.Davis-Inputs'!$H$15*'C.Davis-Inputs'!$H$19)</f>
        <v>652.50444537031581</v>
      </c>
      <c r="AO48" s="141">
        <f>IF($D48&lt;'C.Davis-Inputs'!$D$8,AJ48,AJ48*(1-'C.Davis-Inputs'!$D$16))</f>
        <v>478.65589255703134</v>
      </c>
      <c r="AP48" s="142">
        <f>IF($D48&lt;'C.Davis-Inputs'!$D$8,AK48,AK48*(1-'C.Davis-Inputs'!$E$16))</f>
        <v>17441.024085046884</v>
      </c>
      <c r="AQ48" s="142">
        <f>IF($D48&lt;'C.Davis-Inputs'!$D$8,AL48,AL48*(1-'C.Davis-Inputs'!$F$16))</f>
        <v>13.805620370466672</v>
      </c>
      <c r="AR48" s="143">
        <f>IF($D48&lt;'C.Davis-Inputs'!$D$8,AM48,AM48*(1-'C.Davis-Inputs'!$G$16))</f>
        <v>13.736935692006638</v>
      </c>
      <c r="AS48" s="144">
        <f>IF($D48&lt;'C.Davis-Inputs'!$D$8,AN48,AN48*(1-'C.Davis-Inputs'!$H$16))</f>
        <v>652.50444537031581</v>
      </c>
      <c r="AT48" s="145">
        <f>AJ48*'C.Davis-Inputs'!$D$6*'C.Davis-Inputs'!$D$12</f>
        <v>751.39402013602773</v>
      </c>
      <c r="AU48" s="146">
        <f>AK48*'C.Davis-Inputs'!$D$6*'C.Davis-Inputs'!$E$12</f>
        <v>26213.859199825463</v>
      </c>
      <c r="AV48" s="146">
        <f>AL48*'C.Davis-Inputs'!$D$6*'C.Davis-Inputs'!$F$12</f>
        <v>22.133170577932166</v>
      </c>
      <c r="AW48" s="147">
        <f>AM48*'C.Davis-Inputs'!$D$6*'C.Davis-Inputs'!$G$12</f>
        <v>22.023055301425039</v>
      </c>
      <c r="AX48" s="148">
        <f>AN48*'C.Davis-Inputs'!$D$6*'C.Davis-Inputs'!$H$12</f>
        <v>1024.3014783423216</v>
      </c>
      <c r="AY48" s="145">
        <f>AJ48*'C.Davis-Inputs'!$D$7*'C.Davis-Inputs'!$D$13</f>
        <v>28.719353553421879</v>
      </c>
      <c r="AZ48" s="146">
        <f>AK48*'C.Davis-Inputs'!$D$7*'C.Davis-Inputs'!$E$13</f>
        <v>1744.1024085046884</v>
      </c>
      <c r="BA48" s="146">
        <f>AL48*'C.Davis-Inputs'!$D$7*'C.Davis-Inputs'!$F$13</f>
        <v>0.55222481481866692</v>
      </c>
      <c r="BB48" s="147">
        <f>AM48*'C.Davis-Inputs'!$D$7*'C.Davis-Inputs'!$G$13</f>
        <v>0.54947742768026553</v>
      </c>
      <c r="BC48" s="148">
        <f>AN48*'C.Davis-Inputs'!$D$7*'C.Davis-Inputs'!$H$13</f>
        <v>39.150266722218944</v>
      </c>
      <c r="BD48" s="149">
        <f>AO48*'C.Davis-Inputs'!$D$6*'C.Davis-Inputs'!$D$12</f>
        <v>751.39402013602773</v>
      </c>
      <c r="BE48" s="150">
        <f>AP48*'C.Davis-Inputs'!$D$6*'C.Davis-Inputs'!$E$12</f>
        <v>26213.859199825463</v>
      </c>
      <c r="BF48" s="150">
        <f>AQ48*'C.Davis-Inputs'!$D$6*'C.Davis-Inputs'!$F$12</f>
        <v>22.133170577932166</v>
      </c>
      <c r="BG48" s="151">
        <f>AR48*'C.Davis-Inputs'!$D$6*'C.Davis-Inputs'!$G$12</f>
        <v>22.023055301425039</v>
      </c>
      <c r="BH48" s="152">
        <f>AS48*'C.Davis-Inputs'!$D$6*'C.Davis-Inputs'!$H$12</f>
        <v>1024.3014783423216</v>
      </c>
      <c r="BI48" s="149">
        <f>AO48*'C.Davis-Inputs'!$D$7*'C.Davis-Inputs'!$D$13</f>
        <v>28.719353553421879</v>
      </c>
      <c r="BJ48" s="150">
        <f>AP48*'C.Davis-Inputs'!$D$7*'C.Davis-Inputs'!$E$13</f>
        <v>1744.1024085046884</v>
      </c>
      <c r="BK48" s="150">
        <f>AQ48*'C.Davis-Inputs'!$D$7*'C.Davis-Inputs'!$F$13</f>
        <v>0.55222481481866692</v>
      </c>
      <c r="BL48" s="151">
        <f>AR48*'C.Davis-Inputs'!$D$7*'C.Davis-Inputs'!$G$13</f>
        <v>0.54947742768026553</v>
      </c>
      <c r="BM48" s="152">
        <f>AS48*'C.Davis-Inputs'!$D$7*'C.Davis-Inputs'!$H$13</f>
        <v>39.150266722218944</v>
      </c>
      <c r="BN48" s="153">
        <f t="shared" si="15"/>
        <v>0</v>
      </c>
      <c r="BO48" s="154">
        <f t="shared" si="15"/>
        <v>0</v>
      </c>
      <c r="BP48" s="154">
        <f t="shared" si="15"/>
        <v>0</v>
      </c>
      <c r="BQ48" s="155">
        <f t="shared" si="15"/>
        <v>0</v>
      </c>
      <c r="BR48" s="156">
        <f t="shared" si="15"/>
        <v>0</v>
      </c>
      <c r="BS48" s="153">
        <f t="shared" si="15"/>
        <v>0</v>
      </c>
      <c r="BT48" s="154">
        <f t="shared" si="15"/>
        <v>0</v>
      </c>
      <c r="BU48" s="154">
        <f t="shared" si="15"/>
        <v>0</v>
      </c>
      <c r="BV48" s="155">
        <f t="shared" si="15"/>
        <v>0</v>
      </c>
      <c r="BW48" s="155">
        <f t="shared" si="15"/>
        <v>0</v>
      </c>
      <c r="BX48" s="343"/>
      <c r="BY48" s="344"/>
      <c r="BZ48" s="105"/>
      <c r="CA48" s="141">
        <f>Y48*'C.Davis-Inputs'!$D$15*'C.Davis-Inputs'!$D$18</f>
        <v>1494.5786032903222</v>
      </c>
      <c r="CB48" s="142">
        <f>Z48*'C.Davis-Inputs'!$E$15*'C.Davis-Inputs'!$E$18</f>
        <v>54458.707857391295</v>
      </c>
      <c r="CC48" s="142">
        <f>AA48*'C.Davis-Inputs'!$F$15*'C.Davis-Inputs'!$F$18</f>
        <v>2.747387138401328</v>
      </c>
      <c r="CD48" s="143">
        <f>AB48*'C.Davis-Inputs'!$G$15*'C.Davis-Inputs'!$G$18</f>
        <v>0</v>
      </c>
      <c r="CE48" s="144">
        <f>AC48*'C.Davis-Inputs'!$H$15*'C.Davis-Inputs'!$H$18</f>
        <v>0</v>
      </c>
      <c r="CF48" s="141">
        <f>IF($D48&lt;'C.Davis-Inputs'!$D$8,CA48,CA48*(1-'C.Davis-Inputs'!$D$16))</f>
        <v>1494.5786032903222</v>
      </c>
      <c r="CG48" s="142">
        <f>IF($D48&lt;'C.Davis-Inputs'!$D$8,CB48,CB48*(1-'C.Davis-Inputs'!$E$16))</f>
        <v>54458.707857391295</v>
      </c>
      <c r="CH48" s="142">
        <f>IF($D48&lt;'C.Davis-Inputs'!$D$8,CC48,CC48*(1-'C.Davis-Inputs'!$F$16))</f>
        <v>2.747387138401328</v>
      </c>
      <c r="CI48" s="143">
        <f>IF($D48&lt;'C.Davis-Inputs'!$D$8,CD48,CD48*(1-'C.Davis-Inputs'!$G$16))</f>
        <v>0</v>
      </c>
      <c r="CJ48" s="144">
        <f>IF($D48&lt;'C.Davis-Inputs'!$D$8,CE48,CE48*(1-'C.Davis-Inputs'!$H$16))</f>
        <v>0</v>
      </c>
      <c r="CK48" s="145">
        <f>CA48*'C.Davis-Inputs'!$D$6*'C.Davis-Inputs'!$D$12</f>
        <v>2346.1894914451477</v>
      </c>
      <c r="CL48" s="146">
        <f>CB48*'C.Davis-Inputs'!$D$6*'C.Davis-Inputs'!$E$12</f>
        <v>81851.437909659115</v>
      </c>
      <c r="CM48" s="146">
        <f>CC48*'C.Davis-Inputs'!$D$6*'C.Davis-Inputs'!$F$12</f>
        <v>4.404611060285009</v>
      </c>
      <c r="CN48" s="147">
        <f>CD48*'C.Davis-Inputs'!$D$6*'C.Davis-Inputs'!$G$12</f>
        <v>0</v>
      </c>
      <c r="CO48" s="148">
        <f>CE48*'C.Davis-Inputs'!$D$6*'C.Davis-Inputs'!$H$12</f>
        <v>0</v>
      </c>
      <c r="CP48" s="145">
        <f>CA48*'C.Davis-Inputs'!$D$7*'C.Davis-Inputs'!$D$13</f>
        <v>89.674716197419329</v>
      </c>
      <c r="CQ48" s="146">
        <f>CB48*'C.Davis-Inputs'!$D$7*'C.Davis-Inputs'!$E$13</f>
        <v>5445.87078573913</v>
      </c>
      <c r="CR48" s="146">
        <f>CC48*'C.Davis-Inputs'!$D$7*'C.Davis-Inputs'!$F$13</f>
        <v>0.10989548553605312</v>
      </c>
      <c r="CS48" s="147">
        <f>CD48*'C.Davis-Inputs'!$D$7*'C.Davis-Inputs'!$G$13</f>
        <v>0</v>
      </c>
      <c r="CT48" s="148">
        <f>CE48*'C.Davis-Inputs'!$D$7*'C.Davis-Inputs'!$H$13</f>
        <v>0</v>
      </c>
      <c r="CU48" s="149">
        <f>CF48*'C.Davis-Inputs'!$D$6*'C.Davis-Inputs'!$D$12</f>
        <v>2346.1894914451477</v>
      </c>
      <c r="CV48" s="150">
        <f>CG48*'C.Davis-Inputs'!$D$6*'C.Davis-Inputs'!$E$12</f>
        <v>81851.437909659115</v>
      </c>
      <c r="CW48" s="150">
        <f>CH48*'C.Davis-Inputs'!$D$6*'C.Davis-Inputs'!$F$12</f>
        <v>4.404611060285009</v>
      </c>
      <c r="CX48" s="151">
        <f>CI48*'C.Davis-Inputs'!$D$6*'C.Davis-Inputs'!$G$12</f>
        <v>0</v>
      </c>
      <c r="CY48" s="152">
        <f>CJ48*'C.Davis-Inputs'!$D$6*'C.Davis-Inputs'!$H$12</f>
        <v>0</v>
      </c>
      <c r="CZ48" s="149">
        <f>CF48*'C.Davis-Inputs'!$D$7*'C.Davis-Inputs'!$D$13</f>
        <v>89.674716197419329</v>
      </c>
      <c r="DA48" s="150">
        <f>CG48*'C.Davis-Inputs'!$D$7*'C.Davis-Inputs'!$E$13</f>
        <v>5445.87078573913</v>
      </c>
      <c r="DB48" s="150">
        <f>CH48*'C.Davis-Inputs'!$D$7*'C.Davis-Inputs'!$F$13</f>
        <v>0.10989548553605312</v>
      </c>
      <c r="DC48" s="151">
        <f>CI48*'C.Davis-Inputs'!$D$7*'C.Davis-Inputs'!$G$13</f>
        <v>0</v>
      </c>
      <c r="DD48" s="152">
        <f>CJ48*'C.Davis-Inputs'!$D$7*'C.Davis-Inputs'!$H$13</f>
        <v>0</v>
      </c>
      <c r="DE48" s="153">
        <f t="shared" si="3"/>
        <v>0</v>
      </c>
      <c r="DF48" s="154">
        <f t="shared" si="3"/>
        <v>0</v>
      </c>
      <c r="DG48" s="154">
        <f t="shared" si="3"/>
        <v>0</v>
      </c>
      <c r="DH48" s="155">
        <f t="shared" si="3"/>
        <v>0</v>
      </c>
      <c r="DI48" s="156">
        <f t="shared" si="3"/>
        <v>0</v>
      </c>
      <c r="DJ48" s="153">
        <f t="shared" si="3"/>
        <v>0</v>
      </c>
      <c r="DK48" s="154">
        <f t="shared" si="3"/>
        <v>0</v>
      </c>
      <c r="DL48" s="154">
        <f t="shared" si="3"/>
        <v>0</v>
      </c>
      <c r="DM48" s="155">
        <f t="shared" si="3"/>
        <v>0</v>
      </c>
      <c r="DN48" s="155">
        <f t="shared" si="17"/>
        <v>0</v>
      </c>
      <c r="DO48" s="343"/>
      <c r="DP48" s="344"/>
      <c r="DQ48" s="105"/>
      <c r="DR48" s="141">
        <f>SUM(AD48*'C.Davis-Inputs'!$D$32*365)</f>
        <v>11072.542540077853</v>
      </c>
      <c r="DS48" s="142">
        <f>SUM(AE48*'C.Davis-Inputs'!$E$32*365)</f>
        <v>221450.85080155771</v>
      </c>
      <c r="DT48" s="142">
        <f>SUM(AF48*'C.Davis-Inputs'!$F$32*365)</f>
        <v>1635.7165116024103</v>
      </c>
      <c r="DU48" s="143">
        <f>SUM(AG48*'C.Davis-Inputs'!$G$32*365)</f>
        <v>0</v>
      </c>
      <c r="DV48" s="144">
        <f>SUM(AH48*'C.Davis-Inputs'!$H$32*365)</f>
        <v>0</v>
      </c>
      <c r="DW48" s="141">
        <f>SUM(AD48*'C.Davis-Inputs'!$D$33*365)</f>
        <v>10065.94776370714</v>
      </c>
      <c r="DX48" s="142">
        <f>SUM(AE48*'C.Davis-Inputs'!$E$33*365)</f>
        <v>201318.9552741434</v>
      </c>
      <c r="DY48" s="142">
        <f>SUM(AF48*'C.Davis-Inputs'!$F$33*365)</f>
        <v>1487.0150105476455</v>
      </c>
      <c r="DZ48" s="143">
        <f>SUM(AG48*'C.Davis-Inputs'!$G$33*365)</f>
        <v>0</v>
      </c>
      <c r="EA48" s="144">
        <f>SUM(AH48*'C.Davis-Inputs'!$H$33*365)</f>
        <v>0</v>
      </c>
      <c r="EB48" s="145">
        <f>DR48*'C.Davis-Inputs'!$D$6*'C.Davis-Inputs'!$D$12</f>
        <v>17381.677279414213</v>
      </c>
      <c r="EC48" s="146">
        <f>DS48*'C.Davis-Inputs'!$D$6*'C.Davis-Inputs'!$E$12</f>
        <v>332840.62875474122</v>
      </c>
      <c r="ED48" s="146">
        <f>DT48*'C.Davis-Inputs'!$D$6*'C.Davis-Inputs'!$F$12</f>
        <v>2622.3807114009837</v>
      </c>
      <c r="EE48" s="147">
        <f>DU48*'C.Davis-Inputs'!$D$6*'C.Davis-Inputs'!$G$12</f>
        <v>0</v>
      </c>
      <c r="EF48" s="148">
        <f>DV48*'C.Davis-Inputs'!$D$6*'C.Davis-Inputs'!$H$12</f>
        <v>0</v>
      </c>
      <c r="EG48" s="145">
        <f>DR48*'C.Davis-Inputs'!$D$7*'C.Davis-Inputs'!$D$13</f>
        <v>664.3525524046712</v>
      </c>
      <c r="EH48" s="146">
        <f>DS48*'C.Davis-Inputs'!$D$7*'C.Davis-Inputs'!$E$13</f>
        <v>22145.085080155772</v>
      </c>
      <c r="EI48" s="146">
        <f>DT48*'C.Davis-Inputs'!$D$7*'C.Davis-Inputs'!$F$13</f>
        <v>65.42866046409641</v>
      </c>
      <c r="EJ48" s="147">
        <f>DU48*'C.Davis-Inputs'!$D$7*'C.Davis-Inputs'!$G$13</f>
        <v>0</v>
      </c>
      <c r="EK48" s="148">
        <f>DV48*'C.Davis-Inputs'!$D$7*'C.Davis-Inputs'!$H$13</f>
        <v>0</v>
      </c>
      <c r="EL48" s="149">
        <f>IF($D48&lt;'C.Davis-Inputs'!$D$8,EB48,DW48*'C.Davis-Inputs'!$D$6*'C.Davis-Inputs'!$D$12)</f>
        <v>17381.677279414213</v>
      </c>
      <c r="EM48" s="150">
        <f>IF($D48&lt;'C.Davis-Inputs'!$D$8,EC48,DX48*'C.Davis-Inputs'!$D$6*'C.Davis-Inputs'!$E$12)</f>
        <v>332840.62875474122</v>
      </c>
      <c r="EN48" s="150">
        <f>IF($D48&lt;'C.Davis-Inputs'!$D$8,ED48,DY48*'C.Davis-Inputs'!$D$6*'C.Davis-Inputs'!$F$12)</f>
        <v>2622.3807114009837</v>
      </c>
      <c r="EO48" s="151">
        <f>IF($D48&lt;'C.Davis-Inputs'!$D$8,EE48,DZ48*'C.Davis-Inputs'!$D$6*'C.Davis-Inputs'!$G$12)</f>
        <v>0</v>
      </c>
      <c r="EP48" s="152">
        <f>IF($D48&lt;'C.Davis-Inputs'!$D$8,EF48,EA48*'C.Davis-Inputs'!$D$6*'C.Davis-Inputs'!$H$12)</f>
        <v>0</v>
      </c>
      <c r="EQ48" s="149">
        <f>IF($D48&lt;'C.Davis-Inputs'!$D$8,EG48,'C.Davis-Inputs'!$D$13*DW48)</f>
        <v>664.3525524046712</v>
      </c>
      <c r="ER48" s="150">
        <f>IF($D48&lt;'C.Davis-Inputs'!$D$8,EH48,'C.Davis-Inputs'!$E$13*DX48)</f>
        <v>22145.085080155772</v>
      </c>
      <c r="ES48" s="150">
        <f>IF($D48&lt;'C.Davis-Inputs'!$D$8,EI48,'C.Davis-Inputs'!$F$13*DY48)</f>
        <v>65.42866046409641</v>
      </c>
      <c r="ET48" s="151">
        <f>IF($D48&lt;'C.Davis-Inputs'!$D$8,EJ48,'C.Davis-Inputs'!$G$13*EJ48)</f>
        <v>0</v>
      </c>
      <c r="EU48" s="152">
        <f>IF($D48&lt;'C.Davis-Inputs'!$D$8,EK48,'C.Davis-Inputs'!$H$13*EK48)</f>
        <v>0</v>
      </c>
      <c r="EV48" s="153">
        <f t="shared" si="9"/>
        <v>0</v>
      </c>
      <c r="EW48" s="154">
        <f t="shared" si="9"/>
        <v>0</v>
      </c>
      <c r="EX48" s="154">
        <f t="shared" si="9"/>
        <v>0</v>
      </c>
      <c r="EY48" s="155">
        <f t="shared" si="9"/>
        <v>0</v>
      </c>
      <c r="EZ48" s="156">
        <f t="shared" si="16"/>
        <v>0</v>
      </c>
      <c r="FA48" s="153">
        <f t="shared" si="16"/>
        <v>0</v>
      </c>
      <c r="FB48" s="154">
        <f t="shared" si="16"/>
        <v>0</v>
      </c>
      <c r="FC48" s="154">
        <f t="shared" si="16"/>
        <v>0</v>
      </c>
      <c r="FD48" s="155">
        <f t="shared" si="16"/>
        <v>0</v>
      </c>
      <c r="FE48" s="156">
        <f t="shared" si="16"/>
        <v>0</v>
      </c>
      <c r="FF48" s="178"/>
      <c r="FG48" s="178"/>
      <c r="FH48" s="105"/>
      <c r="FI48" s="142">
        <f>'C.Davis-Inputs'!$E$15</f>
        <v>29.15</v>
      </c>
      <c r="FJ48" s="142">
        <f>IF($D48&lt;'C.Davis-Inputs'!$D$8,FI48,0)</f>
        <v>29.15</v>
      </c>
      <c r="FK48" s="154">
        <f t="shared" si="10"/>
        <v>0</v>
      </c>
      <c r="FL48" s="338">
        <f>SUM(FK48*'C.Davis-Inputs'!$D$60,FK48*'C.Davis-Inputs'!$D$58*'C.Davis-Inputs'!$D$59)</f>
        <v>0</v>
      </c>
      <c r="FM48" s="338">
        <f>(FK48*'C.Davis-Inputs'!$D$61)</f>
        <v>0</v>
      </c>
      <c r="FN48" s="338">
        <f>(FK48*'C.Davis-Inputs'!$D$62)</f>
        <v>0</v>
      </c>
      <c r="FO48" s="105"/>
      <c r="FP48" s="142">
        <f>'C.Davis-Inputs'!$E$32*365</f>
        <v>403.02083333333337</v>
      </c>
      <c r="FQ48" s="142">
        <f>IF($D48&lt;'C.Davis-Inputs'!$D$8,FP48,'C.Davis-Inputs'!$E$33*365)</f>
        <v>403.02083333333337</v>
      </c>
      <c r="FR48" s="154">
        <f t="shared" si="11"/>
        <v>0</v>
      </c>
      <c r="FS48" s="338">
        <f>SUM(FR48*'C.Davis-Inputs'!$D$63,FR48*'C.Davis-Inputs'!$D$58*'C.Davis-Inputs'!$D$59)</f>
        <v>0</v>
      </c>
      <c r="FT48" s="338">
        <f>(FR48*'C.Davis-Inputs'!$D$64)</f>
        <v>0</v>
      </c>
      <c r="FU48" s="338">
        <f>(FR48*'C.Davis-Inputs'!$D$65)</f>
        <v>0</v>
      </c>
      <c r="FV48" s="105"/>
      <c r="FW48" s="142">
        <f>'C.Davis-Inputs'!$E$44*365</f>
        <v>113.15</v>
      </c>
      <c r="FX48" s="142">
        <f>IF($D48&lt;'C.Davis-Inputs'!$D$8,FW48,'C.Davis-Inputs'!$D$45*365)</f>
        <v>113.15</v>
      </c>
      <c r="FY48" s="154">
        <f t="shared" si="12"/>
        <v>0</v>
      </c>
      <c r="FZ48" s="338">
        <f>SUM(FY48*'C.Davis-Inputs'!$D$67)</f>
        <v>0</v>
      </c>
      <c r="GA48" s="338">
        <f>(FY48*'C.Davis-Inputs'!$D$68)</f>
        <v>0</v>
      </c>
      <c r="GB48" s="338">
        <f>(FY48*'C.Davis-Inputs'!$D$69)</f>
        <v>0</v>
      </c>
      <c r="GC48" s="105"/>
      <c r="GD48" s="141">
        <f>IF($D48&lt;'C.Davis-Inputs'!$D$47,0,IF($D48='C.Davis-Inputs'!$D$47,'C.Davis-Inputs'!$D$53,IF(AND($D48&gt;'C.Davis-Inputs'!$D$47,$D48&lt;='C.Davis-Inputs'!$E$47),GD47*(1+'C.Davis-Inputs'!$E$49),IF($D48&gt;'C.Davis-Inputs'!$E$47,GD47*(1+'C.Davis-Inputs'!$F$49)))))</f>
        <v>17803.995205953124</v>
      </c>
      <c r="GE48" s="144">
        <f>IF($D48&lt;'C.Davis-Inputs'!$D$47,0,IF($D48='C.Davis-Inputs'!$D$47,'C.Davis-Inputs'!$D$54,IF(AND($D48&gt;'C.Davis-Inputs'!$D$47,$D48&lt;='C.Davis-Inputs'!$E$47),GE47*(1+'C.Davis-Inputs'!$E$49),IF($D48&gt;'C.Davis-Inputs'!$E$47,GE47*(1+'C.Davis-Inputs'!$F$49)))))</f>
        <v>16185.45018723011</v>
      </c>
      <c r="GF48" s="799">
        <f t="shared" si="13"/>
        <v>1618.5450187230144</v>
      </c>
    </row>
    <row r="49" spans="1:188" x14ac:dyDescent="0.25">
      <c r="A49" s="105"/>
      <c r="B49" s="105"/>
      <c r="C49" s="159"/>
      <c r="D49" s="140">
        <f t="shared" si="6"/>
        <v>2025</v>
      </c>
      <c r="E49" s="141">
        <f>E48*(1+'C.Davis-Inputs'!$D$14)</f>
        <v>593.16714694713937</v>
      </c>
      <c r="F49" s="142">
        <f>F48*(1+'C.Davis-Inputs'!$E$14)</f>
        <v>11863.342938942826</v>
      </c>
      <c r="G49" s="142">
        <f>G48*(1+'C.Davis-Inputs'!$F$14)</f>
        <v>74.145893368392422</v>
      </c>
      <c r="H49" s="143">
        <f>H48*(1+'C.Davis-Inputs'!$G$14)</f>
        <v>44.487536021035439</v>
      </c>
      <c r="I49" s="144">
        <f>I48*(1+'C.Davis-Inputs'!$H$14)</f>
        <v>889.75072042070951</v>
      </c>
      <c r="J49" s="141">
        <f t="shared" si="18"/>
        <v>53.385043225242541</v>
      </c>
      <c r="K49" s="142">
        <f t="shared" si="18"/>
        <v>1067.7008645048543</v>
      </c>
      <c r="L49" s="142">
        <f t="shared" si="18"/>
        <v>6.6731304031553176</v>
      </c>
      <c r="M49" s="143">
        <f t="shared" si="18"/>
        <v>4.0038782418931893</v>
      </c>
      <c r="N49" s="144">
        <f t="shared" si="18"/>
        <v>80.077564837863846</v>
      </c>
      <c r="O49" s="141">
        <f t="shared" si="19"/>
        <v>29.658357347356969</v>
      </c>
      <c r="P49" s="142">
        <f t="shared" si="19"/>
        <v>593.1671469471413</v>
      </c>
      <c r="Q49" s="142">
        <f t="shared" si="19"/>
        <v>3.7072946684196211</v>
      </c>
      <c r="R49" s="143">
        <f t="shared" si="19"/>
        <v>2.2243768010517719</v>
      </c>
      <c r="S49" s="144">
        <f t="shared" si="19"/>
        <v>44.487536021035481</v>
      </c>
      <c r="T49" s="141">
        <f t="shared" si="14"/>
        <v>46.267037461876861</v>
      </c>
      <c r="U49" s="142">
        <f t="shared" si="14"/>
        <v>925.34074923754031</v>
      </c>
      <c r="V49" s="142">
        <f t="shared" si="14"/>
        <v>5.7833796827346076</v>
      </c>
      <c r="W49" s="143">
        <f t="shared" si="14"/>
        <v>3.4700278096407637</v>
      </c>
      <c r="X49" s="143">
        <f t="shared" si="14"/>
        <v>69.40055619281533</v>
      </c>
      <c r="Y49" s="141">
        <f>T49*'C.Davis-Inputs'!$D$17</f>
        <v>18.506814984750743</v>
      </c>
      <c r="Z49" s="142">
        <f>U49*'C.Davis-Inputs'!$E$17</f>
        <v>370.13629969501613</v>
      </c>
      <c r="AA49" s="142">
        <f>V49*'C.Davis-Inputs'!$F$17</f>
        <v>2.3133518730938429</v>
      </c>
      <c r="AB49" s="143">
        <f>W49*'C.Davis-Inputs'!$G$17</f>
        <v>0</v>
      </c>
      <c r="AC49" s="144">
        <f>X49*'C.Davis-Inputs'!$H$17</f>
        <v>0</v>
      </c>
      <c r="AD49" s="141">
        <f>T49*(1-'C.Davis-Inputs'!$D$17)</f>
        <v>27.760222477126117</v>
      </c>
      <c r="AE49" s="142">
        <f>U49*(1-'C.Davis-Inputs'!$E$17)</f>
        <v>555.20444954252412</v>
      </c>
      <c r="AF49" s="142">
        <f>V49*(1-'C.Davis-Inputs'!$F$17)</f>
        <v>3.4700278096407646</v>
      </c>
      <c r="AG49" s="143">
        <f>W49*(1-'C.Davis-Inputs'!$G$17)</f>
        <v>3.4700278096407637</v>
      </c>
      <c r="AH49" s="144">
        <f>X49*(1-'C.Davis-Inputs'!$H$17)</f>
        <v>69.40055619281533</v>
      </c>
      <c r="AI49" s="187"/>
      <c r="AJ49" s="141">
        <f>SUM(AD49*'C.Davis-Inputs'!$D$15,Y49*'C.Davis-Inputs'!$D$15*'C.Davis-Inputs'!$D$19)</f>
        <v>483.64476493481948</v>
      </c>
      <c r="AK49" s="142">
        <f>SUM(AE49*'C.Davis-Inputs'!$E$15,Z49*'C.Davis-Inputs'!$E$15*'C.Davis-Inputs'!$E$19)</f>
        <v>17622.806122312541</v>
      </c>
      <c r="AL49" s="142">
        <f>SUM(AF49*'C.Davis-Inputs'!$F$15,AA49*'C.Davis-Inputs'!$F$15*'C.Davis-Inputs'!$F$19)</f>
        <v>13.949511794755875</v>
      </c>
      <c r="AM49" s="143">
        <f>SUM(AG49*'C.Davis-Inputs'!$G$15,AB49*'C.Davis-Inputs'!$G$15*'C.Davis-Inputs'!$G$19)</f>
        <v>13.880111238563055</v>
      </c>
      <c r="AN49" s="144">
        <f>SUM(AH49*'C.Davis-Inputs'!$H$15,AC49*'C.Davis-Inputs'!$H$15*'C.Davis-Inputs'!$H$19)</f>
        <v>659.30528383174567</v>
      </c>
      <c r="AO49" s="141">
        <f>IF($D49&lt;'C.Davis-Inputs'!$D$8,AJ49,AJ49*(1-'C.Davis-Inputs'!$D$16))</f>
        <v>483.64476493481948</v>
      </c>
      <c r="AP49" s="142">
        <f>IF($D49&lt;'C.Davis-Inputs'!$D$8,AK49,AK49*(1-'C.Davis-Inputs'!$E$16))</f>
        <v>17622.806122312541</v>
      </c>
      <c r="AQ49" s="142">
        <f>IF($D49&lt;'C.Davis-Inputs'!$D$8,AL49,AL49*(1-'C.Davis-Inputs'!$F$16))</f>
        <v>13.949511794755875</v>
      </c>
      <c r="AR49" s="143">
        <f>IF($D49&lt;'C.Davis-Inputs'!$D$8,AM49,AM49*(1-'C.Davis-Inputs'!$G$16))</f>
        <v>13.880111238563055</v>
      </c>
      <c r="AS49" s="144">
        <f>IF($D49&lt;'C.Davis-Inputs'!$D$8,AN49,AN49*(1-'C.Davis-Inputs'!$H$16))</f>
        <v>659.30528383174567</v>
      </c>
      <c r="AT49" s="145">
        <f>AJ49*'C.Davis-Inputs'!$D$6*'C.Davis-Inputs'!$D$12</f>
        <v>759.22555199467956</v>
      </c>
      <c r="AU49" s="146">
        <f>AK49*'C.Davis-Inputs'!$D$6*'C.Davis-Inputs'!$E$12</f>
        <v>26487.077601835746</v>
      </c>
      <c r="AV49" s="146">
        <f>AL49*'C.Davis-Inputs'!$D$6*'C.Davis-Inputs'!$F$12</f>
        <v>22.363857309352614</v>
      </c>
      <c r="AW49" s="147">
        <f>AM49*'C.Davis-Inputs'!$D$6*'C.Davis-Inputs'!$G$12</f>
        <v>22.252594337664288</v>
      </c>
      <c r="AX49" s="148">
        <f>AN49*'C.Davis-Inputs'!$D$6*'C.Davis-Inputs'!$H$12</f>
        <v>1034.9774345590743</v>
      </c>
      <c r="AY49" s="145">
        <f>AJ49*'C.Davis-Inputs'!$D$7*'C.Davis-Inputs'!$D$13</f>
        <v>29.018685896089167</v>
      </c>
      <c r="AZ49" s="146">
        <f>AK49*'C.Davis-Inputs'!$D$7*'C.Davis-Inputs'!$E$13</f>
        <v>1762.2806122312541</v>
      </c>
      <c r="BA49" s="146">
        <f>AL49*'C.Davis-Inputs'!$D$7*'C.Davis-Inputs'!$F$13</f>
        <v>0.55798047179023502</v>
      </c>
      <c r="BB49" s="147">
        <f>AM49*'C.Davis-Inputs'!$D$7*'C.Davis-Inputs'!$G$13</f>
        <v>0.55520444954252224</v>
      </c>
      <c r="BC49" s="148">
        <f>AN49*'C.Davis-Inputs'!$D$7*'C.Davis-Inputs'!$H$13</f>
        <v>39.558317029904735</v>
      </c>
      <c r="BD49" s="149">
        <f>AO49*'C.Davis-Inputs'!$D$6*'C.Davis-Inputs'!$D$12</f>
        <v>759.22555199467956</v>
      </c>
      <c r="BE49" s="150">
        <f>AP49*'C.Davis-Inputs'!$D$6*'C.Davis-Inputs'!$E$12</f>
        <v>26487.077601835746</v>
      </c>
      <c r="BF49" s="150">
        <f>AQ49*'C.Davis-Inputs'!$D$6*'C.Davis-Inputs'!$F$12</f>
        <v>22.363857309352614</v>
      </c>
      <c r="BG49" s="151">
        <f>AR49*'C.Davis-Inputs'!$D$6*'C.Davis-Inputs'!$G$12</f>
        <v>22.252594337664288</v>
      </c>
      <c r="BH49" s="152">
        <f>AS49*'C.Davis-Inputs'!$D$6*'C.Davis-Inputs'!$H$12</f>
        <v>1034.9774345590743</v>
      </c>
      <c r="BI49" s="149">
        <f>AO49*'C.Davis-Inputs'!$D$7*'C.Davis-Inputs'!$D$13</f>
        <v>29.018685896089167</v>
      </c>
      <c r="BJ49" s="150">
        <f>AP49*'C.Davis-Inputs'!$D$7*'C.Davis-Inputs'!$E$13</f>
        <v>1762.2806122312541</v>
      </c>
      <c r="BK49" s="150">
        <f>AQ49*'C.Davis-Inputs'!$D$7*'C.Davis-Inputs'!$F$13</f>
        <v>0.55798047179023502</v>
      </c>
      <c r="BL49" s="151">
        <f>AR49*'C.Davis-Inputs'!$D$7*'C.Davis-Inputs'!$G$13</f>
        <v>0.55520444954252224</v>
      </c>
      <c r="BM49" s="152">
        <f>AS49*'C.Davis-Inputs'!$D$7*'C.Davis-Inputs'!$H$13</f>
        <v>39.558317029904735</v>
      </c>
      <c r="BN49" s="153">
        <f t="shared" si="15"/>
        <v>0</v>
      </c>
      <c r="BO49" s="154">
        <f t="shared" si="15"/>
        <v>0</v>
      </c>
      <c r="BP49" s="154">
        <f t="shared" si="15"/>
        <v>0</v>
      </c>
      <c r="BQ49" s="155">
        <f t="shared" si="15"/>
        <v>0</v>
      </c>
      <c r="BR49" s="156">
        <f t="shared" si="15"/>
        <v>0</v>
      </c>
      <c r="BS49" s="153">
        <f t="shared" si="15"/>
        <v>0</v>
      </c>
      <c r="BT49" s="154">
        <f t="shared" si="15"/>
        <v>0</v>
      </c>
      <c r="BU49" s="154">
        <f t="shared" si="15"/>
        <v>0</v>
      </c>
      <c r="BV49" s="155">
        <f t="shared" si="15"/>
        <v>0</v>
      </c>
      <c r="BW49" s="155">
        <f t="shared" si="15"/>
        <v>0</v>
      </c>
      <c r="BX49" s="343"/>
      <c r="BY49" s="344"/>
      <c r="BZ49" s="105"/>
      <c r="CA49" s="141">
        <f>Y49*'C.Davis-Inputs'!$D$15*'C.Davis-Inputs'!$D$18</f>
        <v>1510.1561027556606</v>
      </c>
      <c r="CB49" s="142">
        <f>Z49*'C.Davis-Inputs'!$E$15*'C.Davis-Inputs'!$E$18</f>
        <v>55026.312994159569</v>
      </c>
      <c r="CC49" s="142">
        <f>AA49*'C.Davis-Inputs'!$F$15*'C.Davis-Inputs'!$F$18</f>
        <v>2.7760222477126115</v>
      </c>
      <c r="CD49" s="143">
        <f>AB49*'C.Davis-Inputs'!$G$15*'C.Davis-Inputs'!$G$18</f>
        <v>0</v>
      </c>
      <c r="CE49" s="144">
        <f>AC49*'C.Davis-Inputs'!$H$15*'C.Davis-Inputs'!$H$18</f>
        <v>0</v>
      </c>
      <c r="CF49" s="141">
        <f>IF($D49&lt;'C.Davis-Inputs'!$D$8,CA49,CA49*(1-'C.Davis-Inputs'!$D$16))</f>
        <v>1510.1561027556606</v>
      </c>
      <c r="CG49" s="142">
        <f>IF($D49&lt;'C.Davis-Inputs'!$D$8,CB49,CB49*(1-'C.Davis-Inputs'!$E$16))</f>
        <v>55026.312994159569</v>
      </c>
      <c r="CH49" s="142">
        <f>IF($D49&lt;'C.Davis-Inputs'!$D$8,CC49,CC49*(1-'C.Davis-Inputs'!$F$16))</f>
        <v>2.7760222477126115</v>
      </c>
      <c r="CI49" s="143">
        <f>IF($D49&lt;'C.Davis-Inputs'!$D$8,CD49,CD49*(1-'C.Davis-Inputs'!$G$16))</f>
        <v>0</v>
      </c>
      <c r="CJ49" s="144">
        <f>IF($D49&lt;'C.Davis-Inputs'!$D$8,CE49,CE49*(1-'C.Davis-Inputs'!$H$16))</f>
        <v>0</v>
      </c>
      <c r="CK49" s="145">
        <f>CA49*'C.Davis-Inputs'!$D$6*'C.Davis-Inputs'!$D$12</f>
        <v>2370.6430501058362</v>
      </c>
      <c r="CL49" s="146">
        <f>CB49*'C.Davis-Inputs'!$D$6*'C.Davis-Inputs'!$E$12</f>
        <v>82704.548430221839</v>
      </c>
      <c r="CM49" s="146">
        <f>CC49*'C.Davis-Inputs'!$D$6*'C.Davis-Inputs'!$F$12</f>
        <v>4.4505188675328586</v>
      </c>
      <c r="CN49" s="147">
        <f>CD49*'C.Davis-Inputs'!$D$6*'C.Davis-Inputs'!$G$12</f>
        <v>0</v>
      </c>
      <c r="CO49" s="148">
        <f>CE49*'C.Davis-Inputs'!$D$6*'C.Davis-Inputs'!$H$12</f>
        <v>0</v>
      </c>
      <c r="CP49" s="145">
        <f>CA49*'C.Davis-Inputs'!$D$7*'C.Davis-Inputs'!$D$13</f>
        <v>90.609366165339637</v>
      </c>
      <c r="CQ49" s="146">
        <f>CB49*'C.Davis-Inputs'!$D$7*'C.Davis-Inputs'!$E$13</f>
        <v>5502.6312994159571</v>
      </c>
      <c r="CR49" s="146">
        <f>CC49*'C.Davis-Inputs'!$D$7*'C.Davis-Inputs'!$F$13</f>
        <v>0.11104088990850447</v>
      </c>
      <c r="CS49" s="147">
        <f>CD49*'C.Davis-Inputs'!$D$7*'C.Davis-Inputs'!$G$13</f>
        <v>0</v>
      </c>
      <c r="CT49" s="148">
        <f>CE49*'C.Davis-Inputs'!$D$7*'C.Davis-Inputs'!$H$13</f>
        <v>0</v>
      </c>
      <c r="CU49" s="149">
        <f>CF49*'C.Davis-Inputs'!$D$6*'C.Davis-Inputs'!$D$12</f>
        <v>2370.6430501058362</v>
      </c>
      <c r="CV49" s="150">
        <f>CG49*'C.Davis-Inputs'!$D$6*'C.Davis-Inputs'!$E$12</f>
        <v>82704.548430221839</v>
      </c>
      <c r="CW49" s="150">
        <f>CH49*'C.Davis-Inputs'!$D$6*'C.Davis-Inputs'!$F$12</f>
        <v>4.4505188675328586</v>
      </c>
      <c r="CX49" s="151">
        <f>CI49*'C.Davis-Inputs'!$D$6*'C.Davis-Inputs'!$G$12</f>
        <v>0</v>
      </c>
      <c r="CY49" s="152">
        <f>CJ49*'C.Davis-Inputs'!$D$6*'C.Davis-Inputs'!$H$12</f>
        <v>0</v>
      </c>
      <c r="CZ49" s="149">
        <f>CF49*'C.Davis-Inputs'!$D$7*'C.Davis-Inputs'!$D$13</f>
        <v>90.609366165339637</v>
      </c>
      <c r="DA49" s="150">
        <f>CG49*'C.Davis-Inputs'!$D$7*'C.Davis-Inputs'!$E$13</f>
        <v>5502.6312994159571</v>
      </c>
      <c r="DB49" s="150">
        <f>CH49*'C.Davis-Inputs'!$D$7*'C.Davis-Inputs'!$F$13</f>
        <v>0.11104088990850447</v>
      </c>
      <c r="DC49" s="151">
        <f>CI49*'C.Davis-Inputs'!$D$7*'C.Davis-Inputs'!$G$13</f>
        <v>0</v>
      </c>
      <c r="DD49" s="152">
        <f>CJ49*'C.Davis-Inputs'!$D$7*'C.Davis-Inputs'!$H$13</f>
        <v>0</v>
      </c>
      <c r="DE49" s="153">
        <f t="shared" si="3"/>
        <v>0</v>
      </c>
      <c r="DF49" s="154">
        <f t="shared" si="3"/>
        <v>0</v>
      </c>
      <c r="DG49" s="154">
        <f t="shared" si="3"/>
        <v>0</v>
      </c>
      <c r="DH49" s="155">
        <f t="shared" si="3"/>
        <v>0</v>
      </c>
      <c r="DI49" s="156">
        <f t="shared" si="3"/>
        <v>0</v>
      </c>
      <c r="DJ49" s="153">
        <f t="shared" si="3"/>
        <v>0</v>
      </c>
      <c r="DK49" s="154">
        <f t="shared" si="3"/>
        <v>0</v>
      </c>
      <c r="DL49" s="154">
        <f t="shared" si="3"/>
        <v>0</v>
      </c>
      <c r="DM49" s="155">
        <f t="shared" si="3"/>
        <v>0</v>
      </c>
      <c r="DN49" s="155">
        <f t="shared" si="17"/>
        <v>0</v>
      </c>
      <c r="DO49" s="343"/>
      <c r="DP49" s="344"/>
      <c r="DQ49" s="105"/>
      <c r="DR49" s="141">
        <f>SUM(AD49*'C.Davis-Inputs'!$D$32*365)</f>
        <v>11187.947996250099</v>
      </c>
      <c r="DS49" s="142">
        <f>SUM(AE49*'C.Davis-Inputs'!$E$32*365)</f>
        <v>223758.95992500271</v>
      </c>
      <c r="DT49" s="142">
        <f>SUM(AF49*'C.Davis-Inputs'!$F$32*365)</f>
        <v>1652.7650449005832</v>
      </c>
      <c r="DU49" s="143">
        <f>SUM(AG49*'C.Davis-Inputs'!$G$32*365)</f>
        <v>0</v>
      </c>
      <c r="DV49" s="144">
        <f>SUM(AH49*'C.Davis-Inputs'!$H$32*365)</f>
        <v>0</v>
      </c>
      <c r="DW49" s="141">
        <f>SUM(AD49*'C.Davis-Inputs'!$D$33*365)</f>
        <v>10170.861814772818</v>
      </c>
      <c r="DX49" s="142">
        <f>SUM(AE49*'C.Davis-Inputs'!$E$33*365)</f>
        <v>203417.236295457</v>
      </c>
      <c r="DY49" s="142">
        <f>SUM(AF49*'C.Davis-Inputs'!$F$33*365)</f>
        <v>1502.5136771823479</v>
      </c>
      <c r="DZ49" s="143">
        <f>SUM(AG49*'C.Davis-Inputs'!$G$33*365)</f>
        <v>0</v>
      </c>
      <c r="EA49" s="144">
        <f>SUM(AH49*'C.Davis-Inputs'!$H$33*365)</f>
        <v>0</v>
      </c>
      <c r="EB49" s="145">
        <f>DR49*'C.Davis-Inputs'!$D$6*'C.Davis-Inputs'!$D$12</f>
        <v>17562.840764513407</v>
      </c>
      <c r="EC49" s="146">
        <f>DS49*'C.Davis-Inputs'!$D$6*'C.Davis-Inputs'!$E$12</f>
        <v>336309.71676727908</v>
      </c>
      <c r="ED49" s="146">
        <f>DT49*'C.Davis-Inputs'!$D$6*'C.Davis-Inputs'!$F$12</f>
        <v>2649.7129199846149</v>
      </c>
      <c r="EE49" s="147">
        <f>DU49*'C.Davis-Inputs'!$D$6*'C.Davis-Inputs'!$G$12</f>
        <v>0</v>
      </c>
      <c r="EF49" s="148">
        <f>DV49*'C.Davis-Inputs'!$D$6*'C.Davis-Inputs'!$H$12</f>
        <v>0</v>
      </c>
      <c r="EG49" s="145">
        <f>DR49*'C.Davis-Inputs'!$D$7*'C.Davis-Inputs'!$D$13</f>
        <v>671.27687977500591</v>
      </c>
      <c r="EH49" s="146">
        <f>DS49*'C.Davis-Inputs'!$D$7*'C.Davis-Inputs'!$E$13</f>
        <v>22375.895992500271</v>
      </c>
      <c r="EI49" s="146">
        <f>DT49*'C.Davis-Inputs'!$D$7*'C.Davis-Inputs'!$F$13</f>
        <v>66.110601796023332</v>
      </c>
      <c r="EJ49" s="147">
        <f>DU49*'C.Davis-Inputs'!$D$7*'C.Davis-Inputs'!$G$13</f>
        <v>0</v>
      </c>
      <c r="EK49" s="148">
        <f>DV49*'C.Davis-Inputs'!$D$7*'C.Davis-Inputs'!$H$13</f>
        <v>0</v>
      </c>
      <c r="EL49" s="149">
        <f>IF($D49&lt;'C.Davis-Inputs'!$D$8,EB49,DW49*'C.Davis-Inputs'!$D$6*'C.Davis-Inputs'!$D$12)</f>
        <v>17562.840764513407</v>
      </c>
      <c r="EM49" s="150">
        <f>IF($D49&lt;'C.Davis-Inputs'!$D$8,EC49,DX49*'C.Davis-Inputs'!$D$6*'C.Davis-Inputs'!$E$12)</f>
        <v>336309.71676727908</v>
      </c>
      <c r="EN49" s="150">
        <f>IF($D49&lt;'C.Davis-Inputs'!$D$8,ED49,DY49*'C.Davis-Inputs'!$D$6*'C.Davis-Inputs'!$F$12)</f>
        <v>2649.7129199846149</v>
      </c>
      <c r="EO49" s="151">
        <f>IF($D49&lt;'C.Davis-Inputs'!$D$8,EE49,DZ49*'C.Davis-Inputs'!$D$6*'C.Davis-Inputs'!$G$12)</f>
        <v>0</v>
      </c>
      <c r="EP49" s="152">
        <f>IF($D49&lt;'C.Davis-Inputs'!$D$8,EF49,EA49*'C.Davis-Inputs'!$D$6*'C.Davis-Inputs'!$H$12)</f>
        <v>0</v>
      </c>
      <c r="EQ49" s="149">
        <f>IF($D49&lt;'C.Davis-Inputs'!$D$8,EG49,'C.Davis-Inputs'!$D$13*DW49)</f>
        <v>671.27687977500591</v>
      </c>
      <c r="ER49" s="150">
        <f>IF($D49&lt;'C.Davis-Inputs'!$D$8,EH49,'C.Davis-Inputs'!$E$13*DX49)</f>
        <v>22375.895992500271</v>
      </c>
      <c r="ES49" s="150">
        <f>IF($D49&lt;'C.Davis-Inputs'!$D$8,EI49,'C.Davis-Inputs'!$F$13*DY49)</f>
        <v>66.110601796023332</v>
      </c>
      <c r="ET49" s="151">
        <f>IF($D49&lt;'C.Davis-Inputs'!$D$8,EJ49,'C.Davis-Inputs'!$G$13*EJ49)</f>
        <v>0</v>
      </c>
      <c r="EU49" s="152">
        <f>IF($D49&lt;'C.Davis-Inputs'!$D$8,EK49,'C.Davis-Inputs'!$H$13*EK49)</f>
        <v>0</v>
      </c>
      <c r="EV49" s="153">
        <f t="shared" si="9"/>
        <v>0</v>
      </c>
      <c r="EW49" s="154">
        <f t="shared" si="9"/>
        <v>0</v>
      </c>
      <c r="EX49" s="154">
        <f t="shared" si="9"/>
        <v>0</v>
      </c>
      <c r="EY49" s="155">
        <f t="shared" si="9"/>
        <v>0</v>
      </c>
      <c r="EZ49" s="156">
        <f t="shared" si="16"/>
        <v>0</v>
      </c>
      <c r="FA49" s="153">
        <f t="shared" si="16"/>
        <v>0</v>
      </c>
      <c r="FB49" s="154">
        <f t="shared" si="16"/>
        <v>0</v>
      </c>
      <c r="FC49" s="154">
        <f t="shared" si="16"/>
        <v>0</v>
      </c>
      <c r="FD49" s="155">
        <f t="shared" si="16"/>
        <v>0</v>
      </c>
      <c r="FE49" s="156">
        <f t="shared" si="16"/>
        <v>0</v>
      </c>
      <c r="FF49" s="340"/>
      <c r="FG49" s="340"/>
      <c r="FH49" s="105"/>
      <c r="FI49" s="142">
        <f>'C.Davis-Inputs'!$E$15</f>
        <v>29.15</v>
      </c>
      <c r="FJ49" s="142">
        <f>IF($D49&lt;'C.Davis-Inputs'!$D$8,FI49,0)</f>
        <v>29.15</v>
      </c>
      <c r="FK49" s="154">
        <f t="shared" si="10"/>
        <v>0</v>
      </c>
      <c r="FL49" s="338">
        <f>SUM(FK49*'C.Davis-Inputs'!$D$60,FK49*'C.Davis-Inputs'!$D$58*'C.Davis-Inputs'!$D$59)</f>
        <v>0</v>
      </c>
      <c r="FM49" s="338">
        <f>(FK49*'C.Davis-Inputs'!$D$61)</f>
        <v>0</v>
      </c>
      <c r="FN49" s="338">
        <f>(FK49*'C.Davis-Inputs'!$D$62)</f>
        <v>0</v>
      </c>
      <c r="FO49" s="105"/>
      <c r="FP49" s="142">
        <f>'C.Davis-Inputs'!$E$32*365</f>
        <v>403.02083333333337</v>
      </c>
      <c r="FQ49" s="142">
        <f>IF($D49&lt;'C.Davis-Inputs'!$D$8,FP49,'C.Davis-Inputs'!$E$33*365)</f>
        <v>403.02083333333337</v>
      </c>
      <c r="FR49" s="154">
        <f t="shared" si="11"/>
        <v>0</v>
      </c>
      <c r="FS49" s="338">
        <f>SUM(FR49*'C.Davis-Inputs'!$D$63,FR49*'C.Davis-Inputs'!$D$58*'C.Davis-Inputs'!$D$59)</f>
        <v>0</v>
      </c>
      <c r="FT49" s="338">
        <f>(FR49*'C.Davis-Inputs'!$D$64)</f>
        <v>0</v>
      </c>
      <c r="FU49" s="338">
        <f>(FR49*'C.Davis-Inputs'!$D$65)</f>
        <v>0</v>
      </c>
      <c r="FV49" s="105"/>
      <c r="FW49" s="142">
        <f>'C.Davis-Inputs'!$E$44*365</f>
        <v>113.15</v>
      </c>
      <c r="FX49" s="142">
        <f>IF($D49&lt;'C.Davis-Inputs'!$D$8,FW49,'C.Davis-Inputs'!$D$45*365)</f>
        <v>113.15</v>
      </c>
      <c r="FY49" s="154">
        <f t="shared" si="12"/>
        <v>0</v>
      </c>
      <c r="FZ49" s="338">
        <f>SUM(FY49*'C.Davis-Inputs'!$D$67)</f>
        <v>0</v>
      </c>
      <c r="GA49" s="338">
        <f>(FY49*'C.Davis-Inputs'!$D$68)</f>
        <v>0</v>
      </c>
      <c r="GB49" s="338">
        <f>(FY49*'C.Davis-Inputs'!$D$69)</f>
        <v>0</v>
      </c>
      <c r="GC49" s="105"/>
      <c r="GD49" s="141">
        <f>IF($D49&lt;'C.Davis-Inputs'!$D$47,0,IF($D49='C.Davis-Inputs'!$D$47,'C.Davis-Inputs'!$D$53,IF(AND($D49&gt;'C.Davis-Inputs'!$D$47,$D49&lt;='C.Davis-Inputs'!$E$47),GD48*(1+'C.Davis-Inputs'!$E$49),IF($D49&gt;'C.Davis-Inputs'!$E$47,GD48*(1+'C.Davis-Inputs'!$F$49)))))</f>
        <v>19390.448108035118</v>
      </c>
      <c r="GE49" s="144">
        <f>IF($D49&lt;'C.Davis-Inputs'!$D$47,0,IF($D49='C.Davis-Inputs'!$D$47,'C.Davis-Inputs'!$D$54,IF(AND($D49&gt;'C.Davis-Inputs'!$D$47,$D49&lt;='C.Davis-Inputs'!$E$47),GE48*(1+'C.Davis-Inputs'!$E$49),IF($D49&gt;'C.Davis-Inputs'!$E$47,GE48*(1+'C.Davis-Inputs'!$F$49)))))</f>
        <v>17627.680098213739</v>
      </c>
      <c r="GF49" s="799">
        <f t="shared" si="13"/>
        <v>1762.7680098213787</v>
      </c>
    </row>
    <row r="50" spans="1:188" x14ac:dyDescent="0.25">
      <c r="A50" s="105"/>
      <c r="B50" s="105"/>
      <c r="C50" s="159"/>
      <c r="D50" s="140">
        <f t="shared" si="6"/>
        <v>2026</v>
      </c>
      <c r="E50" s="141">
        <f>E49*(1+'C.Davis-Inputs'!$D$14)</f>
        <v>599.34953233261422</v>
      </c>
      <c r="F50" s="142">
        <f>F49*(1+'C.Davis-Inputs'!$E$14)</f>
        <v>11986.990646652323</v>
      </c>
      <c r="G50" s="142">
        <f>G49*(1+'C.Davis-Inputs'!$F$14)</f>
        <v>74.918691541576777</v>
      </c>
      <c r="H50" s="143">
        <f>H49*(1+'C.Davis-Inputs'!$G$14)</f>
        <v>44.951214924946051</v>
      </c>
      <c r="I50" s="144">
        <f>I49*(1+'C.Davis-Inputs'!$H$14)</f>
        <v>899.02429849892178</v>
      </c>
      <c r="J50" s="141">
        <f t="shared" si="18"/>
        <v>53.941457909935281</v>
      </c>
      <c r="K50" s="142">
        <f t="shared" si="18"/>
        <v>1078.8291581987089</v>
      </c>
      <c r="L50" s="142">
        <f t="shared" si="18"/>
        <v>6.7426822387419101</v>
      </c>
      <c r="M50" s="143">
        <f t="shared" si="18"/>
        <v>4.0456093432451441</v>
      </c>
      <c r="N50" s="144">
        <f t="shared" si="18"/>
        <v>80.912186864902964</v>
      </c>
      <c r="O50" s="141">
        <f t="shared" si="19"/>
        <v>29.967476616630712</v>
      </c>
      <c r="P50" s="142">
        <f t="shared" si="19"/>
        <v>599.34953233261615</v>
      </c>
      <c r="Q50" s="142">
        <f t="shared" si="19"/>
        <v>3.745934577078839</v>
      </c>
      <c r="R50" s="143">
        <f t="shared" si="19"/>
        <v>2.2475607462473026</v>
      </c>
      <c r="S50" s="144">
        <f t="shared" si="19"/>
        <v>44.951214924946093</v>
      </c>
      <c r="T50" s="141">
        <f t="shared" si="14"/>
        <v>46.749263521943909</v>
      </c>
      <c r="U50" s="142">
        <f t="shared" si="14"/>
        <v>934.985270438881</v>
      </c>
      <c r="V50" s="142">
        <f t="shared" si="14"/>
        <v>5.8436579402429887</v>
      </c>
      <c r="W50" s="143">
        <f t="shared" si="14"/>
        <v>3.5061947641457913</v>
      </c>
      <c r="X50" s="143">
        <f t="shared" si="14"/>
        <v>70.123895282915896</v>
      </c>
      <c r="Y50" s="141">
        <f>T50*'C.Davis-Inputs'!$D$17</f>
        <v>18.699705408777564</v>
      </c>
      <c r="Z50" s="142">
        <f>U50*'C.Davis-Inputs'!$E$17</f>
        <v>373.99410817555241</v>
      </c>
      <c r="AA50" s="142">
        <f>V50*'C.Davis-Inputs'!$F$17</f>
        <v>2.3374631760971956</v>
      </c>
      <c r="AB50" s="143">
        <f>W50*'C.Davis-Inputs'!$G$17</f>
        <v>0</v>
      </c>
      <c r="AC50" s="144">
        <f>X50*'C.Davis-Inputs'!$H$17</f>
        <v>0</v>
      </c>
      <c r="AD50" s="141">
        <f>T50*(1-'C.Davis-Inputs'!$D$17)</f>
        <v>28.049558113166345</v>
      </c>
      <c r="AE50" s="142">
        <f>U50*(1-'C.Davis-Inputs'!$E$17)</f>
        <v>560.99116226332853</v>
      </c>
      <c r="AF50" s="142">
        <f>V50*(1-'C.Davis-Inputs'!$F$17)</f>
        <v>3.5061947641457931</v>
      </c>
      <c r="AG50" s="143">
        <f>W50*(1-'C.Davis-Inputs'!$G$17)</f>
        <v>3.5061947641457913</v>
      </c>
      <c r="AH50" s="144">
        <f>X50*(1-'C.Davis-Inputs'!$H$17)</f>
        <v>70.123895282915896</v>
      </c>
      <c r="AI50" s="187"/>
      <c r="AJ50" s="141">
        <f>SUM(AD50*'C.Davis-Inputs'!$D$15,Y50*'C.Davis-Inputs'!$D$15*'C.Davis-Inputs'!$D$19)</f>
        <v>488.68563468272032</v>
      </c>
      <c r="AK50" s="142">
        <f>SUM(AE50*'C.Davis-Inputs'!$E$15,Z50*'C.Davis-Inputs'!$E$15*'C.Davis-Inputs'!$E$19)</f>
        <v>17806.482813751671</v>
      </c>
      <c r="AL50" s="142">
        <f>SUM(AF50*'C.Davis-Inputs'!$F$15,AA50*'C.Davis-Inputs'!$F$15*'C.Davis-Inputs'!$F$19)</f>
        <v>14.094902951866088</v>
      </c>
      <c r="AM50" s="143">
        <f>SUM(AG50*'C.Davis-Inputs'!$G$15,AB50*'C.Davis-Inputs'!$G$15*'C.Davis-Inputs'!$G$19)</f>
        <v>14.024779056583165</v>
      </c>
      <c r="AN50" s="144">
        <f>SUM(AH50*'C.Davis-Inputs'!$H$15,AC50*'C.Davis-Inputs'!$H$15*'C.Davis-Inputs'!$H$19)</f>
        <v>666.17700518770107</v>
      </c>
      <c r="AO50" s="141">
        <f>IF($D50&lt;'C.Davis-Inputs'!$D$8,AJ50,AJ50*(1-'C.Davis-Inputs'!$D$16))</f>
        <v>488.68563468272032</v>
      </c>
      <c r="AP50" s="142">
        <f>IF($D50&lt;'C.Davis-Inputs'!$D$8,AK50,AK50*(1-'C.Davis-Inputs'!$E$16))</f>
        <v>17806.482813751671</v>
      </c>
      <c r="AQ50" s="142">
        <f>IF($D50&lt;'C.Davis-Inputs'!$D$8,AL50,AL50*(1-'C.Davis-Inputs'!$F$16))</f>
        <v>14.094902951866088</v>
      </c>
      <c r="AR50" s="143">
        <f>IF($D50&lt;'C.Davis-Inputs'!$D$8,AM50,AM50*(1-'C.Davis-Inputs'!$G$16))</f>
        <v>14.024779056583165</v>
      </c>
      <c r="AS50" s="144">
        <f>IF($D50&lt;'C.Davis-Inputs'!$D$8,AN50,AN50*(1-'C.Davis-Inputs'!$H$16))</f>
        <v>666.17700518770107</v>
      </c>
      <c r="AT50" s="145">
        <f>AJ50*'C.Davis-Inputs'!$D$6*'C.Davis-Inputs'!$D$12</f>
        <v>767.13870932493433</v>
      </c>
      <c r="AU50" s="146">
        <f>AK50*'C.Davis-Inputs'!$D$6*'C.Davis-Inputs'!$E$12</f>
        <v>26763.143669068762</v>
      </c>
      <c r="AV50" s="146">
        <f>AL50*'C.Davis-Inputs'!$D$6*'C.Davis-Inputs'!$F$12</f>
        <v>22.596948412431711</v>
      </c>
      <c r="AW50" s="147">
        <f>AM50*'C.Davis-Inputs'!$D$6*'C.Davis-Inputs'!$G$12</f>
        <v>22.48452578351413</v>
      </c>
      <c r="AX50" s="148">
        <f>AN50*'C.Davis-Inputs'!$D$6*'C.Davis-Inputs'!$H$12</f>
        <v>1045.7646627436529</v>
      </c>
      <c r="AY50" s="145">
        <f>AJ50*'C.Davis-Inputs'!$D$7*'C.Davis-Inputs'!$D$13</f>
        <v>29.32113808096322</v>
      </c>
      <c r="AZ50" s="146">
        <f>AK50*'C.Davis-Inputs'!$D$7*'C.Davis-Inputs'!$E$13</f>
        <v>1780.6482813751672</v>
      </c>
      <c r="BA50" s="146">
        <f>AL50*'C.Davis-Inputs'!$D$7*'C.Davis-Inputs'!$F$13</f>
        <v>0.56379611807464347</v>
      </c>
      <c r="BB50" s="147">
        <f>AM50*'C.Davis-Inputs'!$D$7*'C.Davis-Inputs'!$G$13</f>
        <v>0.56099116226332668</v>
      </c>
      <c r="BC50" s="148">
        <f>AN50*'C.Davis-Inputs'!$D$7*'C.Davis-Inputs'!$H$13</f>
        <v>39.97062031126206</v>
      </c>
      <c r="BD50" s="149">
        <f>AO50*'C.Davis-Inputs'!$D$6*'C.Davis-Inputs'!$D$12</f>
        <v>767.13870932493433</v>
      </c>
      <c r="BE50" s="150">
        <f>AP50*'C.Davis-Inputs'!$D$6*'C.Davis-Inputs'!$E$12</f>
        <v>26763.143669068762</v>
      </c>
      <c r="BF50" s="150">
        <f>AQ50*'C.Davis-Inputs'!$D$6*'C.Davis-Inputs'!$F$12</f>
        <v>22.596948412431711</v>
      </c>
      <c r="BG50" s="151">
        <f>AR50*'C.Davis-Inputs'!$D$6*'C.Davis-Inputs'!$G$12</f>
        <v>22.48452578351413</v>
      </c>
      <c r="BH50" s="152">
        <f>AS50*'C.Davis-Inputs'!$D$6*'C.Davis-Inputs'!$H$12</f>
        <v>1045.7646627436529</v>
      </c>
      <c r="BI50" s="149">
        <f>AO50*'C.Davis-Inputs'!$D$7*'C.Davis-Inputs'!$D$13</f>
        <v>29.32113808096322</v>
      </c>
      <c r="BJ50" s="150">
        <f>AP50*'C.Davis-Inputs'!$D$7*'C.Davis-Inputs'!$E$13</f>
        <v>1780.6482813751672</v>
      </c>
      <c r="BK50" s="150">
        <f>AQ50*'C.Davis-Inputs'!$D$7*'C.Davis-Inputs'!$F$13</f>
        <v>0.56379611807464347</v>
      </c>
      <c r="BL50" s="151">
        <f>AR50*'C.Davis-Inputs'!$D$7*'C.Davis-Inputs'!$G$13</f>
        <v>0.56099116226332668</v>
      </c>
      <c r="BM50" s="152">
        <f>AS50*'C.Davis-Inputs'!$D$7*'C.Davis-Inputs'!$H$13</f>
        <v>39.97062031126206</v>
      </c>
      <c r="BN50" s="153">
        <f t="shared" si="15"/>
        <v>0</v>
      </c>
      <c r="BO50" s="154">
        <f t="shared" si="15"/>
        <v>0</v>
      </c>
      <c r="BP50" s="154">
        <f t="shared" si="15"/>
        <v>0</v>
      </c>
      <c r="BQ50" s="155">
        <f t="shared" si="15"/>
        <v>0</v>
      </c>
      <c r="BR50" s="156">
        <f t="shared" si="15"/>
        <v>0</v>
      </c>
      <c r="BS50" s="153">
        <f t="shared" si="15"/>
        <v>0</v>
      </c>
      <c r="BT50" s="154">
        <f t="shared" si="15"/>
        <v>0</v>
      </c>
      <c r="BU50" s="154">
        <f t="shared" si="15"/>
        <v>0</v>
      </c>
      <c r="BV50" s="155">
        <f t="shared" si="15"/>
        <v>0</v>
      </c>
      <c r="BW50" s="155">
        <f t="shared" si="15"/>
        <v>0</v>
      </c>
      <c r="BX50" s="343">
        <f>SUM(BN50:BR50)</f>
        <v>0</v>
      </c>
      <c r="BY50" s="344">
        <f>SUM(BS50:BW50)</f>
        <v>0</v>
      </c>
      <c r="BZ50" s="105"/>
      <c r="CA50" s="141">
        <f>Y50*'C.Davis-Inputs'!$D$15*'C.Davis-Inputs'!$D$18</f>
        <v>1525.8959613562492</v>
      </c>
      <c r="CB50" s="142">
        <f>Z50*'C.Davis-Inputs'!$E$15*'C.Davis-Inputs'!$E$18</f>
        <v>55599.834091918492</v>
      </c>
      <c r="CC50" s="142">
        <f>AA50*'C.Davis-Inputs'!$F$15*'C.Davis-Inputs'!$F$18</f>
        <v>2.8049558113166344</v>
      </c>
      <c r="CD50" s="143">
        <f>AB50*'C.Davis-Inputs'!$G$15*'C.Davis-Inputs'!$G$18</f>
        <v>0</v>
      </c>
      <c r="CE50" s="144">
        <f>AC50*'C.Davis-Inputs'!$H$15*'C.Davis-Inputs'!$H$18</f>
        <v>0</v>
      </c>
      <c r="CF50" s="141">
        <f>IF($D50&lt;'C.Davis-Inputs'!$D$8,CA50,CA50*(1-'C.Davis-Inputs'!$D$16))</f>
        <v>1525.8959613562492</v>
      </c>
      <c r="CG50" s="142">
        <f>IF($D50&lt;'C.Davis-Inputs'!$D$8,CB50,CB50*(1-'C.Davis-Inputs'!$E$16))</f>
        <v>55599.834091918492</v>
      </c>
      <c r="CH50" s="142">
        <f>IF($D50&lt;'C.Davis-Inputs'!$D$8,CC50,CC50*(1-'C.Davis-Inputs'!$F$16))</f>
        <v>2.8049558113166344</v>
      </c>
      <c r="CI50" s="143">
        <f>IF($D50&lt;'C.Davis-Inputs'!$D$8,CD50,CD50*(1-'C.Davis-Inputs'!$G$16))</f>
        <v>0</v>
      </c>
      <c r="CJ50" s="144">
        <f>IF($D50&lt;'C.Davis-Inputs'!$D$8,CE50,CE50*(1-'C.Davis-Inputs'!$H$16))</f>
        <v>0</v>
      </c>
      <c r="CK50" s="145">
        <f>CA50*'C.Davis-Inputs'!$D$6*'C.Davis-Inputs'!$D$12</f>
        <v>2395.3514801370397</v>
      </c>
      <c r="CL50" s="146">
        <f>CB50*'C.Davis-Inputs'!$D$6*'C.Davis-Inputs'!$E$12</f>
        <v>83566.55064015348</v>
      </c>
      <c r="CM50" s="146">
        <f>CC50*'C.Davis-Inputs'!$D$6*'C.Davis-Inputs'!$F$12</f>
        <v>4.4969051567028284</v>
      </c>
      <c r="CN50" s="147">
        <f>CD50*'C.Davis-Inputs'!$D$6*'C.Davis-Inputs'!$G$12</f>
        <v>0</v>
      </c>
      <c r="CO50" s="148">
        <f>CE50*'C.Davis-Inputs'!$D$6*'C.Davis-Inputs'!$H$12</f>
        <v>0</v>
      </c>
      <c r="CP50" s="145">
        <f>CA50*'C.Davis-Inputs'!$D$7*'C.Davis-Inputs'!$D$13</f>
        <v>91.553757681374947</v>
      </c>
      <c r="CQ50" s="146">
        <f>CB50*'C.Davis-Inputs'!$D$7*'C.Davis-Inputs'!$E$13</f>
        <v>5559.9834091918492</v>
      </c>
      <c r="CR50" s="146">
        <f>CC50*'C.Davis-Inputs'!$D$7*'C.Davis-Inputs'!$F$13</f>
        <v>0.11219823245266537</v>
      </c>
      <c r="CS50" s="147">
        <f>CD50*'C.Davis-Inputs'!$D$7*'C.Davis-Inputs'!$G$13</f>
        <v>0</v>
      </c>
      <c r="CT50" s="148">
        <f>CE50*'C.Davis-Inputs'!$D$7*'C.Davis-Inputs'!$H$13</f>
        <v>0</v>
      </c>
      <c r="CU50" s="149">
        <f>CF50*'C.Davis-Inputs'!$D$6*'C.Davis-Inputs'!$D$12</f>
        <v>2395.3514801370397</v>
      </c>
      <c r="CV50" s="150">
        <f>CG50*'C.Davis-Inputs'!$D$6*'C.Davis-Inputs'!$E$12</f>
        <v>83566.55064015348</v>
      </c>
      <c r="CW50" s="150">
        <f>CH50*'C.Davis-Inputs'!$D$6*'C.Davis-Inputs'!$F$12</f>
        <v>4.4969051567028284</v>
      </c>
      <c r="CX50" s="151">
        <f>CI50*'C.Davis-Inputs'!$D$6*'C.Davis-Inputs'!$G$12</f>
        <v>0</v>
      </c>
      <c r="CY50" s="152">
        <f>CJ50*'C.Davis-Inputs'!$D$6*'C.Davis-Inputs'!$H$12</f>
        <v>0</v>
      </c>
      <c r="CZ50" s="149">
        <f>CF50*'C.Davis-Inputs'!$D$7*'C.Davis-Inputs'!$D$13</f>
        <v>91.553757681374947</v>
      </c>
      <c r="DA50" s="150">
        <f>CG50*'C.Davis-Inputs'!$D$7*'C.Davis-Inputs'!$E$13</f>
        <v>5559.9834091918492</v>
      </c>
      <c r="DB50" s="150">
        <f>CH50*'C.Davis-Inputs'!$D$7*'C.Davis-Inputs'!$F$13</f>
        <v>0.11219823245266537</v>
      </c>
      <c r="DC50" s="151">
        <f>CI50*'C.Davis-Inputs'!$D$7*'C.Davis-Inputs'!$G$13</f>
        <v>0</v>
      </c>
      <c r="DD50" s="152">
        <f>CJ50*'C.Davis-Inputs'!$D$7*'C.Davis-Inputs'!$H$13</f>
        <v>0</v>
      </c>
      <c r="DE50" s="153">
        <f t="shared" si="3"/>
        <v>0</v>
      </c>
      <c r="DF50" s="154">
        <f t="shared" si="3"/>
        <v>0</v>
      </c>
      <c r="DG50" s="154">
        <f t="shared" si="3"/>
        <v>0</v>
      </c>
      <c r="DH50" s="155">
        <f t="shared" si="3"/>
        <v>0</v>
      </c>
      <c r="DI50" s="156">
        <f t="shared" si="3"/>
        <v>0</v>
      </c>
      <c r="DJ50" s="153">
        <f t="shared" si="3"/>
        <v>0</v>
      </c>
      <c r="DK50" s="154">
        <f t="shared" si="3"/>
        <v>0</v>
      </c>
      <c r="DL50" s="154">
        <f t="shared" si="3"/>
        <v>0</v>
      </c>
      <c r="DM50" s="155">
        <f t="shared" si="3"/>
        <v>0</v>
      </c>
      <c r="DN50" s="155">
        <f t="shared" si="17"/>
        <v>0</v>
      </c>
      <c r="DO50" s="343">
        <f>SUM(DE50:DI50)</f>
        <v>0</v>
      </c>
      <c r="DP50" s="344">
        <f>SUM(DJ50:DN50)</f>
        <v>0</v>
      </c>
      <c r="DQ50" s="105"/>
      <c r="DR50" s="141">
        <f>SUM(AD50*'C.Davis-Inputs'!$D$32*365)</f>
        <v>11304.556285400062</v>
      </c>
      <c r="DS50" s="142">
        <f>SUM(AE50*'C.Davis-Inputs'!$E$32*365)</f>
        <v>226091.1257080019</v>
      </c>
      <c r="DT50" s="142">
        <f>SUM(AF50*'C.Davis-Inputs'!$F$32*365)</f>
        <v>1669.9912694341003</v>
      </c>
      <c r="DU50" s="143">
        <f>SUM(AG50*'C.Davis-Inputs'!$G$32*365)</f>
        <v>0</v>
      </c>
      <c r="DV50" s="144">
        <f>SUM(AH50*'C.Davis-Inputs'!$H$32*365)</f>
        <v>0</v>
      </c>
      <c r="DW50" s="141">
        <f>SUM(AD50*'C.Davis-Inputs'!$D$33*365)</f>
        <v>10276.869350363693</v>
      </c>
      <c r="DX50" s="142">
        <f>SUM(AE50*'C.Davis-Inputs'!$E$33*365)</f>
        <v>205537.38700727446</v>
      </c>
      <c r="DY50" s="142">
        <f>SUM(AF50*'C.Davis-Inputs'!$F$33*365)</f>
        <v>1518.1738813037275</v>
      </c>
      <c r="DZ50" s="143">
        <f>SUM(AG50*'C.Davis-Inputs'!$G$33*365)</f>
        <v>0</v>
      </c>
      <c r="EA50" s="144">
        <f>SUM(AH50*'C.Davis-Inputs'!$H$33*365)</f>
        <v>0</v>
      </c>
      <c r="EB50" s="145">
        <f>DR50*'C.Davis-Inputs'!$D$6*'C.Davis-Inputs'!$D$12</f>
        <v>17745.892456821017</v>
      </c>
      <c r="EC50" s="146">
        <f>DS50*'C.Davis-Inputs'!$D$6*'C.Davis-Inputs'!$E$12</f>
        <v>339814.96193912684</v>
      </c>
      <c r="ED50" s="146">
        <f>DT50*'C.Davis-Inputs'!$D$6*'C.Davis-Inputs'!$F$12</f>
        <v>2677.3300031567492</v>
      </c>
      <c r="EE50" s="147">
        <f>DU50*'C.Davis-Inputs'!$D$6*'C.Davis-Inputs'!$G$12</f>
        <v>0</v>
      </c>
      <c r="EF50" s="148">
        <f>DV50*'C.Davis-Inputs'!$D$6*'C.Davis-Inputs'!$H$12</f>
        <v>0</v>
      </c>
      <c r="EG50" s="145">
        <f>DR50*'C.Davis-Inputs'!$D$7*'C.Davis-Inputs'!$D$13</f>
        <v>678.27337712400367</v>
      </c>
      <c r="EH50" s="146">
        <f>DS50*'C.Davis-Inputs'!$D$7*'C.Davis-Inputs'!$E$13</f>
        <v>22609.112570800193</v>
      </c>
      <c r="EI50" s="146">
        <f>DT50*'C.Davis-Inputs'!$D$7*'C.Davis-Inputs'!$F$13</f>
        <v>66.799650777364008</v>
      </c>
      <c r="EJ50" s="147">
        <f>DU50*'C.Davis-Inputs'!$D$7*'C.Davis-Inputs'!$G$13</f>
        <v>0</v>
      </c>
      <c r="EK50" s="148">
        <f>DV50*'C.Davis-Inputs'!$D$7*'C.Davis-Inputs'!$H$13</f>
        <v>0</v>
      </c>
      <c r="EL50" s="149">
        <f>IF($D50&lt;'C.Davis-Inputs'!$D$8,EB50,DW50*'C.Davis-Inputs'!$D$6*'C.Davis-Inputs'!$D$12)</f>
        <v>17745.892456821017</v>
      </c>
      <c r="EM50" s="150">
        <f>IF($D50&lt;'C.Davis-Inputs'!$D$8,EC50,DX50*'C.Davis-Inputs'!$D$6*'C.Davis-Inputs'!$E$12)</f>
        <v>339814.96193912684</v>
      </c>
      <c r="EN50" s="150">
        <f>IF($D50&lt;'C.Davis-Inputs'!$D$8,ED50,DY50*'C.Davis-Inputs'!$D$6*'C.Davis-Inputs'!$F$12)</f>
        <v>2677.3300031567492</v>
      </c>
      <c r="EO50" s="151">
        <f>IF($D50&lt;'C.Davis-Inputs'!$D$8,EE50,DZ50*'C.Davis-Inputs'!$D$6*'C.Davis-Inputs'!$G$12)</f>
        <v>0</v>
      </c>
      <c r="EP50" s="152">
        <f>IF($D50&lt;'C.Davis-Inputs'!$D$8,EF50,EA50*'C.Davis-Inputs'!$D$6*'C.Davis-Inputs'!$H$12)</f>
        <v>0</v>
      </c>
      <c r="EQ50" s="149">
        <f>IF($D50&lt;'C.Davis-Inputs'!$D$8,EG50,'C.Davis-Inputs'!$D$13*DW50)</f>
        <v>678.27337712400367</v>
      </c>
      <c r="ER50" s="150">
        <f>IF($D50&lt;'C.Davis-Inputs'!$D$8,EH50,'C.Davis-Inputs'!$E$13*DX50)</f>
        <v>22609.112570800193</v>
      </c>
      <c r="ES50" s="150">
        <f>IF($D50&lt;'C.Davis-Inputs'!$D$8,EI50,'C.Davis-Inputs'!$F$13*DY50)</f>
        <v>66.799650777364008</v>
      </c>
      <c r="ET50" s="151">
        <f>IF($D50&lt;'C.Davis-Inputs'!$D$8,EJ50,'C.Davis-Inputs'!$G$13*EJ50)</f>
        <v>0</v>
      </c>
      <c r="EU50" s="152">
        <f>IF($D50&lt;'C.Davis-Inputs'!$D$8,EK50,'C.Davis-Inputs'!$H$13*EK50)</f>
        <v>0</v>
      </c>
      <c r="EV50" s="153">
        <f t="shared" si="9"/>
        <v>0</v>
      </c>
      <c r="EW50" s="154">
        <f t="shared" si="9"/>
        <v>0</v>
      </c>
      <c r="EX50" s="154">
        <f t="shared" si="9"/>
        <v>0</v>
      </c>
      <c r="EY50" s="155">
        <f t="shared" si="9"/>
        <v>0</v>
      </c>
      <c r="EZ50" s="156">
        <f t="shared" si="16"/>
        <v>0</v>
      </c>
      <c r="FA50" s="153">
        <f t="shared" si="16"/>
        <v>0</v>
      </c>
      <c r="FB50" s="154">
        <f t="shared" si="16"/>
        <v>0</v>
      </c>
      <c r="FC50" s="154">
        <f t="shared" si="16"/>
        <v>0</v>
      </c>
      <c r="FD50" s="155">
        <f t="shared" si="16"/>
        <v>0</v>
      </c>
      <c r="FE50" s="156">
        <f t="shared" si="16"/>
        <v>0</v>
      </c>
      <c r="FF50" s="365">
        <f>SUM(EV50:EZ50)</f>
        <v>0</v>
      </c>
      <c r="FG50" s="365">
        <f>SUM(FA50:FE50)</f>
        <v>0</v>
      </c>
      <c r="FH50" s="105"/>
      <c r="FI50" s="142">
        <f>'C.Davis-Inputs'!$E$15</f>
        <v>29.15</v>
      </c>
      <c r="FJ50" s="142">
        <f>IF($D50&lt;'C.Davis-Inputs'!$D$8,FI50,0)</f>
        <v>29.15</v>
      </c>
      <c r="FK50" s="154">
        <f t="shared" si="10"/>
        <v>0</v>
      </c>
      <c r="FL50" s="338">
        <f>SUM(FK50*'C.Davis-Inputs'!$D$60,FK50*'C.Davis-Inputs'!$D$58*'C.Davis-Inputs'!$D$59)</f>
        <v>0</v>
      </c>
      <c r="FM50" s="338">
        <f>(FK50*'C.Davis-Inputs'!$D$61)</f>
        <v>0</v>
      </c>
      <c r="FN50" s="338">
        <f>(FK50*'C.Davis-Inputs'!$D$62)</f>
        <v>0</v>
      </c>
      <c r="FO50" s="105"/>
      <c r="FP50" s="142">
        <f>'C.Davis-Inputs'!$E$32*365</f>
        <v>403.02083333333337</v>
      </c>
      <c r="FQ50" s="142">
        <f>IF($D50&lt;'C.Davis-Inputs'!$D$8,FP50,'C.Davis-Inputs'!$E$33*365)</f>
        <v>403.02083333333337</v>
      </c>
      <c r="FR50" s="154">
        <f t="shared" si="11"/>
        <v>0</v>
      </c>
      <c r="FS50" s="338">
        <f>SUM(FR50*'C.Davis-Inputs'!$D$63,FR50*'C.Davis-Inputs'!$D$58*'C.Davis-Inputs'!$D$59)</f>
        <v>0</v>
      </c>
      <c r="FT50" s="338">
        <f>(FR50*'C.Davis-Inputs'!$D$64)</f>
        <v>0</v>
      </c>
      <c r="FU50" s="338">
        <f>(FR50*'C.Davis-Inputs'!$D$65)</f>
        <v>0</v>
      </c>
      <c r="FV50" s="105"/>
      <c r="FW50" s="142">
        <f>'C.Davis-Inputs'!$E$44*365</f>
        <v>113.15</v>
      </c>
      <c r="FX50" s="142">
        <f>IF($D50&lt;'C.Davis-Inputs'!$D$8,FW50,'C.Davis-Inputs'!$D$45*365)</f>
        <v>113.15</v>
      </c>
      <c r="FY50" s="154">
        <f t="shared" si="12"/>
        <v>0</v>
      </c>
      <c r="FZ50" s="338">
        <f>SUM(FY50*'C.Davis-Inputs'!$D$67)</f>
        <v>0</v>
      </c>
      <c r="GA50" s="338">
        <f>(FY50*'C.Davis-Inputs'!$D$68)</f>
        <v>0</v>
      </c>
      <c r="GB50" s="338">
        <f>(FY50*'C.Davis-Inputs'!$D$69)</f>
        <v>0</v>
      </c>
      <c r="GC50" s="105"/>
      <c r="GD50" s="141">
        <f>IF($D50&lt;'C.Davis-Inputs'!$D$47,0,IF($D50='C.Davis-Inputs'!$D$47,'C.Davis-Inputs'!$D$53,IF(AND($D50&gt;'C.Davis-Inputs'!$D$47,$D50&lt;='C.Davis-Inputs'!$E$47),GD49*(1+'C.Davis-Inputs'!$E$49),IF($D50&gt;'C.Davis-Inputs'!$E$47,GD49*(1+'C.Davis-Inputs'!$F$49)))))</f>
        <v>21118.264382855094</v>
      </c>
      <c r="GE50" s="144">
        <f>IF($D50&lt;'C.Davis-Inputs'!$D$47,0,IF($D50='C.Davis-Inputs'!$D$47,'C.Davis-Inputs'!$D$54,IF(AND($D50&gt;'C.Davis-Inputs'!$D$47,$D50&lt;='C.Davis-Inputs'!$E$47),GE49*(1+'C.Davis-Inputs'!$E$49),IF($D50&gt;'C.Davis-Inputs'!$E$47,GE49*(1+'C.Davis-Inputs'!$F$49)))))</f>
        <v>19198.4221662319</v>
      </c>
      <c r="GF50" s="799">
        <f t="shared" si="13"/>
        <v>1919.842216623194</v>
      </c>
    </row>
    <row r="51" spans="1:188" x14ac:dyDescent="0.25">
      <c r="A51" s="105"/>
      <c r="B51" s="105"/>
      <c r="C51" s="159"/>
      <c r="D51" s="140">
        <f t="shared" si="6"/>
        <v>2027</v>
      </c>
      <c r="E51" s="141">
        <f>E50*(1+'C.Davis-Inputs'!$D$14)</f>
        <v>605.59635468033696</v>
      </c>
      <c r="F51" s="142">
        <f>F50*(1+'C.Davis-Inputs'!$E$14)</f>
        <v>12111.927093606777</v>
      </c>
      <c r="G51" s="142">
        <f>G50*(1+'C.Davis-Inputs'!$F$14)</f>
        <v>75.69954433504212</v>
      </c>
      <c r="H51" s="143">
        <f>H50*(1+'C.Davis-Inputs'!$G$14)</f>
        <v>45.419726601025253</v>
      </c>
      <c r="I51" s="144">
        <f>I50*(1+'C.Davis-Inputs'!$H$14)</f>
        <v>908.39453202050584</v>
      </c>
      <c r="J51" s="141">
        <f t="shared" si="18"/>
        <v>54.503671921230321</v>
      </c>
      <c r="K51" s="142">
        <f t="shared" si="18"/>
        <v>1090.0734384246098</v>
      </c>
      <c r="L51" s="142">
        <f t="shared" si="18"/>
        <v>6.8129589901537901</v>
      </c>
      <c r="M51" s="143">
        <f t="shared" si="18"/>
        <v>4.0877753940922723</v>
      </c>
      <c r="N51" s="144">
        <f t="shared" si="18"/>
        <v>81.755507881845517</v>
      </c>
      <c r="O51" s="141">
        <f t="shared" si="19"/>
        <v>30.279817734016849</v>
      </c>
      <c r="P51" s="142">
        <f t="shared" si="19"/>
        <v>605.59635468033889</v>
      </c>
      <c r="Q51" s="142">
        <f t="shared" si="19"/>
        <v>3.7849772167521061</v>
      </c>
      <c r="R51" s="143">
        <f t="shared" si="19"/>
        <v>2.2709863300512629</v>
      </c>
      <c r="S51" s="144">
        <f t="shared" si="19"/>
        <v>45.419726601025296</v>
      </c>
      <c r="T51" s="141">
        <f t="shared" si="14"/>
        <v>47.236515665066278</v>
      </c>
      <c r="U51" s="142">
        <f t="shared" si="14"/>
        <v>944.73031330132847</v>
      </c>
      <c r="V51" s="142">
        <f t="shared" si="14"/>
        <v>5.9045644581332848</v>
      </c>
      <c r="W51" s="143">
        <f t="shared" si="14"/>
        <v>3.5427386748799696</v>
      </c>
      <c r="X51" s="143">
        <f t="shared" si="14"/>
        <v>70.854773497599439</v>
      </c>
      <c r="Y51" s="141">
        <f>T51*'C.Davis-Inputs'!$D$17</f>
        <v>18.894606266026511</v>
      </c>
      <c r="Z51" s="142">
        <f>U51*'C.Davis-Inputs'!$E$17</f>
        <v>377.89212532053142</v>
      </c>
      <c r="AA51" s="142">
        <f>V51*'C.Davis-Inputs'!$F$17</f>
        <v>2.3618257832533138</v>
      </c>
      <c r="AB51" s="143">
        <f>W51*'C.Davis-Inputs'!$G$17</f>
        <v>0</v>
      </c>
      <c r="AC51" s="144">
        <f>X51*'C.Davis-Inputs'!$H$17</f>
        <v>0</v>
      </c>
      <c r="AD51" s="141">
        <f>T51*(1-'C.Davis-Inputs'!$D$17)</f>
        <v>28.341909399039768</v>
      </c>
      <c r="AE51" s="142">
        <f>U51*(1-'C.Davis-Inputs'!$E$17)</f>
        <v>566.8381879807971</v>
      </c>
      <c r="AF51" s="142">
        <f>V51*(1-'C.Davis-Inputs'!$F$17)</f>
        <v>3.542738674879971</v>
      </c>
      <c r="AG51" s="143">
        <f>W51*(1-'C.Davis-Inputs'!$G$17)</f>
        <v>3.5427386748799696</v>
      </c>
      <c r="AH51" s="144">
        <f>X51*(1-'C.Davis-Inputs'!$H$17)</f>
        <v>70.854773497599439</v>
      </c>
      <c r="AI51" s="187"/>
      <c r="AJ51" s="141">
        <f>SUM(AD51*'C.Davis-Inputs'!$D$15,Y51*'C.Davis-Inputs'!$D$15*'C.Davis-Inputs'!$D$19)</f>
        <v>493.77904375215951</v>
      </c>
      <c r="AK51" s="142">
        <f>SUM(AE51*'C.Davis-Inputs'!$E$15,Z51*'C.Davis-Inputs'!$E$15*'C.Davis-Inputs'!$E$19)</f>
        <v>17992.073906719364</v>
      </c>
      <c r="AL51" s="142">
        <f>SUM(AF51*'C.Davis-Inputs'!$F$15,AA51*'C.Davis-Inputs'!$F$15*'C.Davis-Inputs'!$F$19)</f>
        <v>14.241809473017483</v>
      </c>
      <c r="AM51" s="143">
        <f>SUM(AG51*'C.Davis-Inputs'!$G$15,AB51*'C.Davis-Inputs'!$G$15*'C.Davis-Inputs'!$G$19)</f>
        <v>14.170954699519879</v>
      </c>
      <c r="AN51" s="144">
        <f>SUM(AH51*'C.Davis-Inputs'!$H$15,AC51*'C.Davis-Inputs'!$H$15*'C.Davis-Inputs'!$H$19)</f>
        <v>673.12034822719465</v>
      </c>
      <c r="AO51" s="141">
        <f>IF($D51&lt;'C.Davis-Inputs'!$D$8,AJ51,AJ51*(1-'C.Davis-Inputs'!$D$16))</f>
        <v>493.77904375215951</v>
      </c>
      <c r="AP51" s="142">
        <f>IF($D51&lt;'C.Davis-Inputs'!$D$8,AK51,AK51*(1-'C.Davis-Inputs'!$E$16))</f>
        <v>17992.073906719364</v>
      </c>
      <c r="AQ51" s="142">
        <f>IF($D51&lt;'C.Davis-Inputs'!$D$8,AL51,AL51*(1-'C.Davis-Inputs'!$F$16))</f>
        <v>14.241809473017483</v>
      </c>
      <c r="AR51" s="143">
        <f>IF($D51&lt;'C.Davis-Inputs'!$D$8,AM51,AM51*(1-'C.Davis-Inputs'!$G$16))</f>
        <v>14.170954699519879</v>
      </c>
      <c r="AS51" s="144">
        <f>IF($D51&lt;'C.Davis-Inputs'!$D$8,AN51,AN51*(1-'C.Davis-Inputs'!$H$16))</f>
        <v>673.12034822719465</v>
      </c>
      <c r="AT51" s="145">
        <f>AJ51*'C.Davis-Inputs'!$D$6*'C.Davis-Inputs'!$D$12</f>
        <v>775.13434288214</v>
      </c>
      <c r="AU51" s="146">
        <f>AK51*'C.Davis-Inputs'!$D$6*'C.Davis-Inputs'!$E$12</f>
        <v>27042.087081799207</v>
      </c>
      <c r="AV51" s="146">
        <f>AL51*'C.Davis-Inputs'!$D$6*'C.Davis-Inputs'!$F$12</f>
        <v>22.832468947141628</v>
      </c>
      <c r="AW51" s="147">
        <f>AM51*'C.Davis-Inputs'!$D$6*'C.Davis-Inputs'!$G$12</f>
        <v>22.718874574270266</v>
      </c>
      <c r="AX51" s="148">
        <f>AN51*'C.Davis-Inputs'!$D$6*'C.Davis-Inputs'!$H$12</f>
        <v>1056.6643226470501</v>
      </c>
      <c r="AY51" s="145">
        <f>AJ51*'C.Davis-Inputs'!$D$7*'C.Davis-Inputs'!$D$13</f>
        <v>29.62674262512957</v>
      </c>
      <c r="AZ51" s="146">
        <f>AK51*'C.Davis-Inputs'!$D$7*'C.Davis-Inputs'!$E$13</f>
        <v>1799.2073906719365</v>
      </c>
      <c r="BA51" s="146">
        <f>AL51*'C.Davis-Inputs'!$D$7*'C.Davis-Inputs'!$F$13</f>
        <v>0.56967237892069933</v>
      </c>
      <c r="BB51" s="147">
        <f>AM51*'C.Davis-Inputs'!$D$7*'C.Davis-Inputs'!$G$13</f>
        <v>0.56683818798079511</v>
      </c>
      <c r="BC51" s="148">
        <f>AN51*'C.Davis-Inputs'!$D$7*'C.Davis-Inputs'!$H$13</f>
        <v>40.387220893631678</v>
      </c>
      <c r="BD51" s="149">
        <f>AO51*'C.Davis-Inputs'!$D$6*'C.Davis-Inputs'!$D$12</f>
        <v>775.13434288214</v>
      </c>
      <c r="BE51" s="150">
        <f>AP51*'C.Davis-Inputs'!$D$6*'C.Davis-Inputs'!$E$12</f>
        <v>27042.087081799207</v>
      </c>
      <c r="BF51" s="150">
        <f>AQ51*'C.Davis-Inputs'!$D$6*'C.Davis-Inputs'!$F$12</f>
        <v>22.832468947141628</v>
      </c>
      <c r="BG51" s="151">
        <f>AR51*'C.Davis-Inputs'!$D$6*'C.Davis-Inputs'!$G$12</f>
        <v>22.718874574270266</v>
      </c>
      <c r="BH51" s="152">
        <f>AS51*'C.Davis-Inputs'!$D$6*'C.Davis-Inputs'!$H$12</f>
        <v>1056.6643226470501</v>
      </c>
      <c r="BI51" s="149">
        <f>AO51*'C.Davis-Inputs'!$D$7*'C.Davis-Inputs'!$D$13</f>
        <v>29.62674262512957</v>
      </c>
      <c r="BJ51" s="150">
        <f>AP51*'C.Davis-Inputs'!$D$7*'C.Davis-Inputs'!$E$13</f>
        <v>1799.2073906719365</v>
      </c>
      <c r="BK51" s="150">
        <f>AQ51*'C.Davis-Inputs'!$D$7*'C.Davis-Inputs'!$F$13</f>
        <v>0.56967237892069933</v>
      </c>
      <c r="BL51" s="151">
        <f>AR51*'C.Davis-Inputs'!$D$7*'C.Davis-Inputs'!$G$13</f>
        <v>0.56683818798079511</v>
      </c>
      <c r="BM51" s="152">
        <f>AS51*'C.Davis-Inputs'!$D$7*'C.Davis-Inputs'!$H$13</f>
        <v>40.387220893631678</v>
      </c>
      <c r="BN51" s="153">
        <f t="shared" si="15"/>
        <v>0</v>
      </c>
      <c r="BO51" s="154">
        <f t="shared" si="15"/>
        <v>0</v>
      </c>
      <c r="BP51" s="154">
        <f t="shared" si="15"/>
        <v>0</v>
      </c>
      <c r="BQ51" s="155">
        <f t="shared" si="15"/>
        <v>0</v>
      </c>
      <c r="BR51" s="156">
        <f t="shared" si="15"/>
        <v>0</v>
      </c>
      <c r="BS51" s="153">
        <f t="shared" si="15"/>
        <v>0</v>
      </c>
      <c r="BT51" s="154">
        <f t="shared" si="15"/>
        <v>0</v>
      </c>
      <c r="BU51" s="154">
        <f t="shared" si="15"/>
        <v>0</v>
      </c>
      <c r="BV51" s="155">
        <f t="shared" si="15"/>
        <v>0</v>
      </c>
      <c r="BW51" s="155">
        <f t="shared" si="15"/>
        <v>0</v>
      </c>
      <c r="BX51" s="343">
        <f t="shared" ref="BX51:BX84" si="20">SUM(BN51:BR51)</f>
        <v>0</v>
      </c>
      <c r="BY51" s="344">
        <f t="shared" ref="BY51:BY84" si="21">SUM(BS51:BW51)</f>
        <v>0</v>
      </c>
      <c r="BZ51" s="105"/>
      <c r="CA51" s="141">
        <f>Y51*'C.Davis-Inputs'!$D$15*'C.Davis-Inputs'!$D$18</f>
        <v>1541.7998713077632</v>
      </c>
      <c r="CB51" s="142">
        <f>Z51*'C.Davis-Inputs'!$E$15*'C.Davis-Inputs'!$E$18</f>
        <v>56179.332810776796</v>
      </c>
      <c r="CC51" s="142">
        <f>AA51*'C.Davis-Inputs'!$F$15*'C.Davis-Inputs'!$F$18</f>
        <v>2.8341909399039764</v>
      </c>
      <c r="CD51" s="143">
        <f>AB51*'C.Davis-Inputs'!$G$15*'C.Davis-Inputs'!$G$18</f>
        <v>0</v>
      </c>
      <c r="CE51" s="144">
        <f>AC51*'C.Davis-Inputs'!$H$15*'C.Davis-Inputs'!$H$18</f>
        <v>0</v>
      </c>
      <c r="CF51" s="141">
        <f>IF($D51&lt;'C.Davis-Inputs'!$D$8,CA51,CA51*(1-'C.Davis-Inputs'!$D$16))</f>
        <v>1541.7998713077632</v>
      </c>
      <c r="CG51" s="142">
        <f>IF($D51&lt;'C.Davis-Inputs'!$D$8,CB51,CB51*(1-'C.Davis-Inputs'!$E$16))</f>
        <v>56179.332810776796</v>
      </c>
      <c r="CH51" s="142">
        <f>IF($D51&lt;'C.Davis-Inputs'!$D$8,CC51,CC51*(1-'C.Davis-Inputs'!$F$16))</f>
        <v>2.8341909399039764</v>
      </c>
      <c r="CI51" s="143">
        <f>IF($D51&lt;'C.Davis-Inputs'!$D$8,CD51,CD51*(1-'C.Davis-Inputs'!$G$16))</f>
        <v>0</v>
      </c>
      <c r="CJ51" s="144">
        <f>IF($D51&lt;'C.Davis-Inputs'!$D$8,CE51,CE51*(1-'C.Davis-Inputs'!$H$16))</f>
        <v>0</v>
      </c>
      <c r="CK51" s="145">
        <f>CA51*'C.Davis-Inputs'!$D$6*'C.Davis-Inputs'!$D$12</f>
        <v>2420.3174379789266</v>
      </c>
      <c r="CL51" s="146">
        <f>CB51*'C.Davis-Inputs'!$D$6*'C.Davis-Inputs'!$E$12</f>
        <v>84437.537214597527</v>
      </c>
      <c r="CM51" s="146">
        <f>CC51*'C.Davis-Inputs'!$D$6*'C.Davis-Inputs'!$F$12</f>
        <v>4.5437749148540547</v>
      </c>
      <c r="CN51" s="147">
        <f>CD51*'C.Davis-Inputs'!$D$6*'C.Davis-Inputs'!$G$12</f>
        <v>0</v>
      </c>
      <c r="CO51" s="148">
        <f>CE51*'C.Davis-Inputs'!$D$6*'C.Davis-Inputs'!$H$12</f>
        <v>0</v>
      </c>
      <c r="CP51" s="145">
        <f>CA51*'C.Davis-Inputs'!$D$7*'C.Davis-Inputs'!$D$13</f>
        <v>92.507992278465792</v>
      </c>
      <c r="CQ51" s="146">
        <f>CB51*'C.Davis-Inputs'!$D$7*'C.Davis-Inputs'!$E$13</f>
        <v>5617.9332810776796</v>
      </c>
      <c r="CR51" s="146">
        <f>CC51*'C.Davis-Inputs'!$D$7*'C.Davis-Inputs'!$F$13</f>
        <v>0.11336763759615906</v>
      </c>
      <c r="CS51" s="147">
        <f>CD51*'C.Davis-Inputs'!$D$7*'C.Davis-Inputs'!$G$13</f>
        <v>0</v>
      </c>
      <c r="CT51" s="148">
        <f>CE51*'C.Davis-Inputs'!$D$7*'C.Davis-Inputs'!$H$13</f>
        <v>0</v>
      </c>
      <c r="CU51" s="149">
        <f>CF51*'C.Davis-Inputs'!$D$6*'C.Davis-Inputs'!$D$12</f>
        <v>2420.3174379789266</v>
      </c>
      <c r="CV51" s="150">
        <f>CG51*'C.Davis-Inputs'!$D$6*'C.Davis-Inputs'!$E$12</f>
        <v>84437.537214597527</v>
      </c>
      <c r="CW51" s="150">
        <f>CH51*'C.Davis-Inputs'!$D$6*'C.Davis-Inputs'!$F$12</f>
        <v>4.5437749148540547</v>
      </c>
      <c r="CX51" s="151">
        <f>CI51*'C.Davis-Inputs'!$D$6*'C.Davis-Inputs'!$G$12</f>
        <v>0</v>
      </c>
      <c r="CY51" s="152">
        <f>CJ51*'C.Davis-Inputs'!$D$6*'C.Davis-Inputs'!$H$12</f>
        <v>0</v>
      </c>
      <c r="CZ51" s="149">
        <f>CF51*'C.Davis-Inputs'!$D$7*'C.Davis-Inputs'!$D$13</f>
        <v>92.507992278465792</v>
      </c>
      <c r="DA51" s="150">
        <f>CG51*'C.Davis-Inputs'!$D$7*'C.Davis-Inputs'!$E$13</f>
        <v>5617.9332810776796</v>
      </c>
      <c r="DB51" s="150">
        <f>CH51*'C.Davis-Inputs'!$D$7*'C.Davis-Inputs'!$F$13</f>
        <v>0.11336763759615906</v>
      </c>
      <c r="DC51" s="151">
        <f>CI51*'C.Davis-Inputs'!$D$7*'C.Davis-Inputs'!$G$13</f>
        <v>0</v>
      </c>
      <c r="DD51" s="152">
        <f>CJ51*'C.Davis-Inputs'!$D$7*'C.Davis-Inputs'!$H$13</f>
        <v>0</v>
      </c>
      <c r="DE51" s="153">
        <f t="shared" si="3"/>
        <v>0</v>
      </c>
      <c r="DF51" s="154">
        <f t="shared" si="3"/>
        <v>0</v>
      </c>
      <c r="DG51" s="154">
        <f t="shared" si="3"/>
        <v>0</v>
      </c>
      <c r="DH51" s="155">
        <f t="shared" si="3"/>
        <v>0</v>
      </c>
      <c r="DI51" s="156">
        <f t="shared" si="3"/>
        <v>0</v>
      </c>
      <c r="DJ51" s="153">
        <f t="shared" si="3"/>
        <v>0</v>
      </c>
      <c r="DK51" s="154">
        <f t="shared" si="3"/>
        <v>0</v>
      </c>
      <c r="DL51" s="154">
        <f t="shared" si="3"/>
        <v>0</v>
      </c>
      <c r="DM51" s="155">
        <f t="shared" si="3"/>
        <v>0</v>
      </c>
      <c r="DN51" s="155">
        <f t="shared" si="17"/>
        <v>0</v>
      </c>
      <c r="DO51" s="343">
        <f t="shared" ref="DO51:DO84" si="22">SUM(DE51:DI51)</f>
        <v>0</v>
      </c>
      <c r="DP51" s="344">
        <f t="shared" ref="DP51:DP84" si="23">SUM(DJ51:DN51)</f>
        <v>0</v>
      </c>
      <c r="DQ51" s="105"/>
      <c r="DR51" s="141">
        <f>SUM(AD51*'C.Davis-Inputs'!$D$32*365)</f>
        <v>11422.379944258841</v>
      </c>
      <c r="DS51" s="142">
        <f>SUM(AE51*'C.Davis-Inputs'!$E$32*365)</f>
        <v>228447.59888517749</v>
      </c>
      <c r="DT51" s="142">
        <f>SUM(AF51*'C.Davis-Inputs'!$F$32*365)</f>
        <v>1687.3970372200561</v>
      </c>
      <c r="DU51" s="143">
        <f>SUM(AG51*'C.Davis-Inputs'!$G$32*365)</f>
        <v>0</v>
      </c>
      <c r="DV51" s="144">
        <f>SUM(AH51*'C.Davis-Inputs'!$H$32*365)</f>
        <v>0</v>
      </c>
      <c r="DW51" s="141">
        <f>SUM(AD51*'C.Davis-Inputs'!$D$33*365)</f>
        <v>10383.981767508036</v>
      </c>
      <c r="DX51" s="142">
        <f>SUM(AE51*'C.Davis-Inputs'!$E$33*365)</f>
        <v>207679.63535016138</v>
      </c>
      <c r="DY51" s="142">
        <f>SUM(AF51*'C.Davis-Inputs'!$F$33*365)</f>
        <v>1533.9973065636873</v>
      </c>
      <c r="DZ51" s="143">
        <f>SUM(AG51*'C.Davis-Inputs'!$G$33*365)</f>
        <v>0</v>
      </c>
      <c r="EA51" s="144">
        <f>SUM(AH51*'C.Davis-Inputs'!$H$33*365)</f>
        <v>0</v>
      </c>
      <c r="EB51" s="145">
        <f>DR51*'C.Davis-Inputs'!$D$6*'C.Davis-Inputs'!$D$12</f>
        <v>17930.852036497527</v>
      </c>
      <c r="EC51" s="146">
        <f>DS51*'C.Davis-Inputs'!$D$6*'C.Davis-Inputs'!$E$12</f>
        <v>343356.74112442177</v>
      </c>
      <c r="ED51" s="146">
        <f>DT51*'C.Davis-Inputs'!$D$6*'C.Davis-Inputs'!$F$12</f>
        <v>2705.2349300711935</v>
      </c>
      <c r="EE51" s="147">
        <f>DU51*'C.Davis-Inputs'!$D$6*'C.Davis-Inputs'!$G$12</f>
        <v>0</v>
      </c>
      <c r="EF51" s="148">
        <f>DV51*'C.Davis-Inputs'!$D$6*'C.Davis-Inputs'!$H$12</f>
        <v>0</v>
      </c>
      <c r="EG51" s="145">
        <f>DR51*'C.Davis-Inputs'!$D$7*'C.Davis-Inputs'!$D$13</f>
        <v>685.34279665553038</v>
      </c>
      <c r="EH51" s="146">
        <f>DS51*'C.Davis-Inputs'!$D$7*'C.Davis-Inputs'!$E$13</f>
        <v>22844.75988851775</v>
      </c>
      <c r="EI51" s="146">
        <f>DT51*'C.Davis-Inputs'!$D$7*'C.Davis-Inputs'!$F$13</f>
        <v>67.49588148880224</v>
      </c>
      <c r="EJ51" s="147">
        <f>DU51*'C.Davis-Inputs'!$D$7*'C.Davis-Inputs'!$G$13</f>
        <v>0</v>
      </c>
      <c r="EK51" s="148">
        <f>DV51*'C.Davis-Inputs'!$D$7*'C.Davis-Inputs'!$H$13</f>
        <v>0</v>
      </c>
      <c r="EL51" s="149">
        <f>IF($D51&lt;'C.Davis-Inputs'!$D$8,EB51,DW51*'C.Davis-Inputs'!$D$6*'C.Davis-Inputs'!$D$12)</f>
        <v>17930.852036497527</v>
      </c>
      <c r="EM51" s="150">
        <f>IF($D51&lt;'C.Davis-Inputs'!$D$8,EC51,DX51*'C.Davis-Inputs'!$D$6*'C.Davis-Inputs'!$E$12)</f>
        <v>343356.74112442177</v>
      </c>
      <c r="EN51" s="150">
        <f>IF($D51&lt;'C.Davis-Inputs'!$D$8,ED51,DY51*'C.Davis-Inputs'!$D$6*'C.Davis-Inputs'!$F$12)</f>
        <v>2705.2349300711935</v>
      </c>
      <c r="EO51" s="151">
        <f>IF($D51&lt;'C.Davis-Inputs'!$D$8,EE51,DZ51*'C.Davis-Inputs'!$D$6*'C.Davis-Inputs'!$G$12)</f>
        <v>0</v>
      </c>
      <c r="EP51" s="152">
        <f>IF($D51&lt;'C.Davis-Inputs'!$D$8,EF51,EA51*'C.Davis-Inputs'!$D$6*'C.Davis-Inputs'!$H$12)</f>
        <v>0</v>
      </c>
      <c r="EQ51" s="149">
        <f>IF($D51&lt;'C.Davis-Inputs'!$D$8,EG51,'C.Davis-Inputs'!$D$13*DW51)</f>
        <v>685.34279665553038</v>
      </c>
      <c r="ER51" s="150">
        <f>IF($D51&lt;'C.Davis-Inputs'!$D$8,EH51,'C.Davis-Inputs'!$E$13*DX51)</f>
        <v>22844.75988851775</v>
      </c>
      <c r="ES51" s="150">
        <f>IF($D51&lt;'C.Davis-Inputs'!$D$8,EI51,'C.Davis-Inputs'!$F$13*DY51)</f>
        <v>67.49588148880224</v>
      </c>
      <c r="ET51" s="151">
        <f>IF($D51&lt;'C.Davis-Inputs'!$D$8,EJ51,'C.Davis-Inputs'!$G$13*EJ51)</f>
        <v>0</v>
      </c>
      <c r="EU51" s="152">
        <f>IF($D51&lt;'C.Davis-Inputs'!$D$8,EK51,'C.Davis-Inputs'!$H$13*EK51)</f>
        <v>0</v>
      </c>
      <c r="EV51" s="153">
        <f t="shared" si="9"/>
        <v>0</v>
      </c>
      <c r="EW51" s="154">
        <f t="shared" si="9"/>
        <v>0</v>
      </c>
      <c r="EX51" s="154">
        <f t="shared" si="9"/>
        <v>0</v>
      </c>
      <c r="EY51" s="155">
        <f t="shared" si="9"/>
        <v>0</v>
      </c>
      <c r="EZ51" s="156">
        <f t="shared" si="16"/>
        <v>0</v>
      </c>
      <c r="FA51" s="153">
        <f t="shared" si="16"/>
        <v>0</v>
      </c>
      <c r="FB51" s="154">
        <f t="shared" si="16"/>
        <v>0</v>
      </c>
      <c r="FC51" s="154">
        <f t="shared" si="16"/>
        <v>0</v>
      </c>
      <c r="FD51" s="155">
        <f t="shared" si="16"/>
        <v>0</v>
      </c>
      <c r="FE51" s="156">
        <f t="shared" si="16"/>
        <v>0</v>
      </c>
      <c r="FF51" s="365">
        <f t="shared" ref="FF51:FF84" si="24">SUM(EV51:EZ51)</f>
        <v>0</v>
      </c>
      <c r="FG51" s="365">
        <f t="shared" ref="FG51:FG84" si="25">SUM(FA51:FE51)</f>
        <v>0</v>
      </c>
      <c r="FH51" s="105"/>
      <c r="FI51" s="142">
        <f>'C.Davis-Inputs'!$E$15</f>
        <v>29.15</v>
      </c>
      <c r="FJ51" s="142">
        <f>IF($D51&lt;'C.Davis-Inputs'!$D$8,FI51,0)</f>
        <v>29.15</v>
      </c>
      <c r="FK51" s="154">
        <f t="shared" si="10"/>
        <v>0</v>
      </c>
      <c r="FL51" s="338">
        <f>SUM(FK51*'C.Davis-Inputs'!$D$60,FK51*'C.Davis-Inputs'!$D$58*'C.Davis-Inputs'!$D$59)</f>
        <v>0</v>
      </c>
      <c r="FM51" s="338">
        <f>(FK51*'C.Davis-Inputs'!$D$61)</f>
        <v>0</v>
      </c>
      <c r="FN51" s="338">
        <f>(FK51*'C.Davis-Inputs'!$D$62)</f>
        <v>0</v>
      </c>
      <c r="FO51" s="105"/>
      <c r="FP51" s="142">
        <f>'C.Davis-Inputs'!$E$32*365</f>
        <v>403.02083333333337</v>
      </c>
      <c r="FQ51" s="142">
        <f>IF($D51&lt;'C.Davis-Inputs'!$D$8,FP51,'C.Davis-Inputs'!$E$33*365)</f>
        <v>403.02083333333337</v>
      </c>
      <c r="FR51" s="154">
        <f t="shared" si="11"/>
        <v>0</v>
      </c>
      <c r="FS51" s="338">
        <f>SUM(FR51*'C.Davis-Inputs'!$D$63,FR51*'C.Davis-Inputs'!$D$58*'C.Davis-Inputs'!$D$59)</f>
        <v>0</v>
      </c>
      <c r="FT51" s="338">
        <f>(FR51*'C.Davis-Inputs'!$D$64)</f>
        <v>0</v>
      </c>
      <c r="FU51" s="338">
        <f>(FR51*'C.Davis-Inputs'!$D$65)</f>
        <v>0</v>
      </c>
      <c r="FV51" s="105"/>
      <c r="FW51" s="142">
        <f>'C.Davis-Inputs'!$E$44*365</f>
        <v>113.15</v>
      </c>
      <c r="FX51" s="142">
        <f>IF($D51&lt;'C.Davis-Inputs'!$D$8,FW51,'C.Davis-Inputs'!$D$45*365)</f>
        <v>113.15</v>
      </c>
      <c r="FY51" s="154">
        <f t="shared" si="12"/>
        <v>0</v>
      </c>
      <c r="FZ51" s="338">
        <f>SUM(FY51*'C.Davis-Inputs'!$D$67)</f>
        <v>0</v>
      </c>
      <c r="GA51" s="338">
        <f>(FY51*'C.Davis-Inputs'!$D$68)</f>
        <v>0</v>
      </c>
      <c r="GB51" s="338">
        <f>(FY51*'C.Davis-Inputs'!$D$69)</f>
        <v>0</v>
      </c>
      <c r="GC51" s="105"/>
      <c r="GD51" s="141">
        <f>IF($D51&lt;'C.Davis-Inputs'!$D$47,0,IF($D51='C.Davis-Inputs'!$D$47,'C.Davis-Inputs'!$D$53,IF(AND($D51&gt;'C.Davis-Inputs'!$D$47,$D51&lt;='C.Davis-Inputs'!$E$47),GD50*(1+'C.Davis-Inputs'!$E$49),IF($D51&gt;'C.Davis-Inputs'!$E$47,GD50*(1+'C.Davis-Inputs'!$F$49)))))</f>
        <v>23000.040435339808</v>
      </c>
      <c r="GE51" s="144">
        <f>IF($D51&lt;'C.Davis-Inputs'!$D$47,0,IF($D51='C.Davis-Inputs'!$D$47,'C.Davis-Inputs'!$D$54,IF(AND($D51&gt;'C.Davis-Inputs'!$D$47,$D51&lt;='C.Davis-Inputs'!$E$47),GE50*(1+'C.Davis-Inputs'!$E$49),IF($D51&gt;'C.Davis-Inputs'!$E$47,GE50*(1+'C.Davis-Inputs'!$F$49)))))</f>
        <v>20909.127668490732</v>
      </c>
      <c r="GF51" s="799">
        <f t="shared" si="13"/>
        <v>2090.9127668490764</v>
      </c>
    </row>
    <row r="52" spans="1:188" x14ac:dyDescent="0.25">
      <c r="A52" s="105"/>
      <c r="B52" s="105"/>
      <c r="C52" s="159"/>
      <c r="D52" s="140">
        <f t="shared" si="6"/>
        <v>2028</v>
      </c>
      <c r="E52" s="141">
        <f>E51*(1+'C.Davis-Inputs'!$D$14)</f>
        <v>611.9082855954963</v>
      </c>
      <c r="F52" s="142">
        <f>F51*(1+'C.Davis-Inputs'!$E$14)</f>
        <v>12238.165711909965</v>
      </c>
      <c r="G52" s="142">
        <f>G51*(1+'C.Davis-Inputs'!$F$14)</f>
        <v>76.488535699437037</v>
      </c>
      <c r="H52" s="143">
        <f>H51*(1+'C.Davis-Inputs'!$G$14)</f>
        <v>45.893121419662208</v>
      </c>
      <c r="I52" s="144">
        <f>I51*(1+'C.Davis-Inputs'!$H$14)</f>
        <v>917.86242839324495</v>
      </c>
      <c r="J52" s="141">
        <f t="shared" si="18"/>
        <v>55.071745703594665</v>
      </c>
      <c r="K52" s="142">
        <f t="shared" si="18"/>
        <v>1101.4349140718969</v>
      </c>
      <c r="L52" s="142">
        <f t="shared" si="18"/>
        <v>6.8839682129493331</v>
      </c>
      <c r="M52" s="143">
        <f t="shared" si="18"/>
        <v>4.1303809277695986</v>
      </c>
      <c r="N52" s="144">
        <f t="shared" si="18"/>
        <v>82.607618555392037</v>
      </c>
      <c r="O52" s="141">
        <f t="shared" si="19"/>
        <v>30.595414279774815</v>
      </c>
      <c r="P52" s="142">
        <f t="shared" si="19"/>
        <v>611.90828559549834</v>
      </c>
      <c r="Q52" s="142">
        <f t="shared" si="19"/>
        <v>3.8244267849718518</v>
      </c>
      <c r="R52" s="143">
        <f t="shared" si="19"/>
        <v>2.2946560709831103</v>
      </c>
      <c r="S52" s="144">
        <f t="shared" si="19"/>
        <v>45.893121419662251</v>
      </c>
      <c r="T52" s="141">
        <f t="shared" si="14"/>
        <v>47.728846276448706</v>
      </c>
      <c r="U52" s="142">
        <f t="shared" si="14"/>
        <v>954.57692552897731</v>
      </c>
      <c r="V52" s="142">
        <f t="shared" si="14"/>
        <v>5.9661057845560883</v>
      </c>
      <c r="W52" s="143">
        <f t="shared" si="14"/>
        <v>3.5796634707336517</v>
      </c>
      <c r="X52" s="143">
        <f t="shared" si="14"/>
        <v>71.593269414673102</v>
      </c>
      <c r="Y52" s="141">
        <f>T52*'C.Davis-Inputs'!$D$17</f>
        <v>19.091538510579483</v>
      </c>
      <c r="Z52" s="142">
        <f>U52*'C.Davis-Inputs'!$E$17</f>
        <v>381.83077021159096</v>
      </c>
      <c r="AA52" s="142">
        <f>V52*'C.Davis-Inputs'!$F$17</f>
        <v>2.3864423138224353</v>
      </c>
      <c r="AB52" s="143">
        <f>W52*'C.Davis-Inputs'!$G$17</f>
        <v>0</v>
      </c>
      <c r="AC52" s="144">
        <f>X52*'C.Davis-Inputs'!$H$17</f>
        <v>0</v>
      </c>
      <c r="AD52" s="141">
        <f>T52*(1-'C.Davis-Inputs'!$D$17)</f>
        <v>28.637307765869224</v>
      </c>
      <c r="AE52" s="142">
        <f>U52*(1-'C.Davis-Inputs'!$E$17)</f>
        <v>572.74615531738641</v>
      </c>
      <c r="AF52" s="142">
        <f>V52*(1-'C.Davis-Inputs'!$F$17)</f>
        <v>3.579663470733653</v>
      </c>
      <c r="AG52" s="143">
        <f>W52*(1-'C.Davis-Inputs'!$G$17)</f>
        <v>3.5796634707336517</v>
      </c>
      <c r="AH52" s="144">
        <f>X52*(1-'C.Davis-Inputs'!$H$17)</f>
        <v>71.593269414673102</v>
      </c>
      <c r="AI52" s="187"/>
      <c r="AJ52" s="141">
        <f>SUM(AD52*'C.Davis-Inputs'!$D$15,Y52*'C.Davis-Inputs'!$D$15*'C.Davis-Inputs'!$D$19)</f>
        <v>498.92553974314382</v>
      </c>
      <c r="AK52" s="142">
        <f>SUM(AE52*'C.Davis-Inputs'!$E$15,Z52*'C.Davis-Inputs'!$E$15*'C.Davis-Inputs'!$E$19)</f>
        <v>18179.599354390863</v>
      </c>
      <c r="AL52" s="142">
        <f>SUM(AF52*'C.Davis-Inputs'!$F$15,AA52*'C.Davis-Inputs'!$F$15*'C.Davis-Inputs'!$F$19)</f>
        <v>14.390247152349286</v>
      </c>
      <c r="AM52" s="143">
        <f>SUM(AG52*'C.Davis-Inputs'!$G$15,AB52*'C.Davis-Inputs'!$G$15*'C.Davis-Inputs'!$G$19)</f>
        <v>14.318653882934607</v>
      </c>
      <c r="AN52" s="144">
        <f>SUM(AH52*'C.Davis-Inputs'!$H$15,AC52*'C.Davis-Inputs'!$H$15*'C.Davis-Inputs'!$H$19)</f>
        <v>680.13605943939444</v>
      </c>
      <c r="AO52" s="141">
        <f>IF($D52&lt;'C.Davis-Inputs'!$D$8,AJ52,AJ52*(1-'C.Davis-Inputs'!$D$16))</f>
        <v>0</v>
      </c>
      <c r="AP52" s="142">
        <f>IF($D52&lt;'C.Davis-Inputs'!$D$8,AK52,AK52*(1-'C.Davis-Inputs'!$E$16))</f>
        <v>0</v>
      </c>
      <c r="AQ52" s="142">
        <f>IF($D52&lt;'C.Davis-Inputs'!$D$8,AL52,AL52*(1-'C.Davis-Inputs'!$F$16))</f>
        <v>0</v>
      </c>
      <c r="AR52" s="143">
        <f>IF($D52&lt;'C.Davis-Inputs'!$D$8,AM52,AM52*(1-'C.Davis-Inputs'!$G$16))</f>
        <v>0</v>
      </c>
      <c r="AS52" s="144">
        <f>IF($D52&lt;'C.Davis-Inputs'!$D$8,AN52,AN52*(1-'C.Davis-Inputs'!$H$16))</f>
        <v>0</v>
      </c>
      <c r="AT52" s="145">
        <f>AJ52*'C.Davis-Inputs'!$D$6*'C.Davis-Inputs'!$D$12</f>
        <v>783.21331228878717</v>
      </c>
      <c r="AU52" s="146">
        <f>AK52*'C.Davis-Inputs'!$D$6*'C.Davis-Inputs'!$E$12</f>
        <v>27323.937829649465</v>
      </c>
      <c r="AV52" s="146">
        <f>AL52*'C.Davis-Inputs'!$D$6*'C.Davis-Inputs'!$F$12</f>
        <v>23.070444234646374</v>
      </c>
      <c r="AW52" s="147">
        <f>AM52*'C.Davis-Inputs'!$D$6*'C.Davis-Inputs'!$G$12</f>
        <v>22.95566590512076</v>
      </c>
      <c r="AX52" s="148">
        <f>AN52*'C.Davis-Inputs'!$D$6*'C.Davis-Inputs'!$H$12</f>
        <v>1067.6775861079614</v>
      </c>
      <c r="AY52" s="145">
        <f>AJ52*'C.Davis-Inputs'!$D$7*'C.Davis-Inputs'!$D$13</f>
        <v>29.935532384588626</v>
      </c>
      <c r="AZ52" s="146">
        <f>AK52*'C.Davis-Inputs'!$D$7*'C.Davis-Inputs'!$E$13</f>
        <v>1817.9599354390864</v>
      </c>
      <c r="BA52" s="146">
        <f>AL52*'C.Davis-Inputs'!$D$7*'C.Davis-Inputs'!$F$13</f>
        <v>0.57560988609397146</v>
      </c>
      <c r="BB52" s="147">
        <f>AM52*'C.Davis-Inputs'!$D$7*'C.Davis-Inputs'!$G$13</f>
        <v>0.57274615531738426</v>
      </c>
      <c r="BC52" s="148">
        <f>AN52*'C.Davis-Inputs'!$D$7*'C.Davis-Inputs'!$H$13</f>
        <v>40.808163566363667</v>
      </c>
      <c r="BD52" s="149">
        <f>AO52*'C.Davis-Inputs'!$D$6*'C.Davis-Inputs'!$D$12</f>
        <v>0</v>
      </c>
      <c r="BE52" s="150">
        <f>AP52*'C.Davis-Inputs'!$D$6*'C.Davis-Inputs'!$E$12</f>
        <v>0</v>
      </c>
      <c r="BF52" s="150">
        <f>AQ52*'C.Davis-Inputs'!$D$6*'C.Davis-Inputs'!$F$12</f>
        <v>0</v>
      </c>
      <c r="BG52" s="151">
        <f>AR52*'C.Davis-Inputs'!$D$6*'C.Davis-Inputs'!$G$12</f>
        <v>0</v>
      </c>
      <c r="BH52" s="152">
        <f>AS52*'C.Davis-Inputs'!$D$6*'C.Davis-Inputs'!$H$12</f>
        <v>0</v>
      </c>
      <c r="BI52" s="149">
        <f>AO52*'C.Davis-Inputs'!$D$7*'C.Davis-Inputs'!$D$13</f>
        <v>0</v>
      </c>
      <c r="BJ52" s="150">
        <f>AP52*'C.Davis-Inputs'!$D$7*'C.Davis-Inputs'!$E$13</f>
        <v>0</v>
      </c>
      <c r="BK52" s="150">
        <f>AQ52*'C.Davis-Inputs'!$D$7*'C.Davis-Inputs'!$F$13</f>
        <v>0</v>
      </c>
      <c r="BL52" s="151">
        <f>AR52*'C.Davis-Inputs'!$D$7*'C.Davis-Inputs'!$G$13</f>
        <v>0</v>
      </c>
      <c r="BM52" s="152">
        <f>AS52*'C.Davis-Inputs'!$D$7*'C.Davis-Inputs'!$H$13</f>
        <v>0</v>
      </c>
      <c r="BN52" s="153">
        <f t="shared" si="15"/>
        <v>783.21331228878717</v>
      </c>
      <c r="BO52" s="154">
        <f t="shared" si="15"/>
        <v>27323.937829649465</v>
      </c>
      <c r="BP52" s="154">
        <f t="shared" si="15"/>
        <v>23.070444234646374</v>
      </c>
      <c r="BQ52" s="155">
        <f t="shared" si="15"/>
        <v>22.95566590512076</v>
      </c>
      <c r="BR52" s="156">
        <f t="shared" si="15"/>
        <v>1067.6775861079614</v>
      </c>
      <c r="BS52" s="153">
        <f t="shared" ref="BS52:BW83" si="26">AY52-BI52</f>
        <v>29.935532384588626</v>
      </c>
      <c r="BT52" s="154">
        <f t="shared" si="26"/>
        <v>1817.9599354390864</v>
      </c>
      <c r="BU52" s="154">
        <f t="shared" si="26"/>
        <v>0.57560988609397146</v>
      </c>
      <c r="BV52" s="155">
        <f t="shared" si="26"/>
        <v>0.57274615531738426</v>
      </c>
      <c r="BW52" s="155">
        <f t="shared" si="26"/>
        <v>40.808163566363667</v>
      </c>
      <c r="BX52" s="343">
        <f t="shared" si="20"/>
        <v>29220.85483818598</v>
      </c>
      <c r="BY52" s="344">
        <f t="shared" si="21"/>
        <v>1889.8519874314502</v>
      </c>
      <c r="BZ52" s="105"/>
      <c r="CA52" s="141">
        <f>Y52*'C.Davis-Inputs'!$D$15*'C.Davis-Inputs'!$D$18</f>
        <v>1557.8695424632856</v>
      </c>
      <c r="CB52" s="142">
        <f>Z52*'C.Davis-Inputs'!$E$15*'C.Davis-Inputs'!$E$18</f>
        <v>56764.871453506166</v>
      </c>
      <c r="CC52" s="142">
        <f>AA52*'C.Davis-Inputs'!$F$15*'C.Davis-Inputs'!$F$18</f>
        <v>2.8637307765869222</v>
      </c>
      <c r="CD52" s="143">
        <f>AB52*'C.Davis-Inputs'!$G$15*'C.Davis-Inputs'!$G$18</f>
        <v>0</v>
      </c>
      <c r="CE52" s="144">
        <f>AC52*'C.Davis-Inputs'!$H$15*'C.Davis-Inputs'!$H$18</f>
        <v>0</v>
      </c>
      <c r="CF52" s="141">
        <f>IF($D52&lt;'C.Davis-Inputs'!$D$8,CA52,CA52*(1-'C.Davis-Inputs'!$D$16))</f>
        <v>0</v>
      </c>
      <c r="CG52" s="142">
        <f>IF($D52&lt;'C.Davis-Inputs'!$D$8,CB52,CB52*(1-'C.Davis-Inputs'!$E$16))</f>
        <v>0</v>
      </c>
      <c r="CH52" s="142">
        <f>IF($D52&lt;'C.Davis-Inputs'!$D$8,CC52,CC52*(1-'C.Davis-Inputs'!$F$16))</f>
        <v>0</v>
      </c>
      <c r="CI52" s="143">
        <f>IF($D52&lt;'C.Davis-Inputs'!$D$8,CD52,CD52*(1-'C.Davis-Inputs'!$G$16))</f>
        <v>0</v>
      </c>
      <c r="CJ52" s="144">
        <f>IF($D52&lt;'C.Davis-Inputs'!$D$8,CE52,CE52*(1-'C.Davis-Inputs'!$H$16))</f>
        <v>0</v>
      </c>
      <c r="CK52" s="145">
        <f>CA52*'C.Davis-Inputs'!$D$6*'C.Davis-Inputs'!$D$12</f>
        <v>2445.5436077588652</v>
      </c>
      <c r="CL52" s="146">
        <f>CB52*'C.Davis-Inputs'!$D$6*'C.Davis-Inputs'!$E$12</f>
        <v>85317.601794619768</v>
      </c>
      <c r="CM52" s="146">
        <f>CC52*'C.Davis-Inputs'!$D$6*'C.Davis-Inputs'!$F$12</f>
        <v>4.5911331810241531</v>
      </c>
      <c r="CN52" s="147">
        <f>CD52*'C.Davis-Inputs'!$D$6*'C.Davis-Inputs'!$G$12</f>
        <v>0</v>
      </c>
      <c r="CO52" s="148">
        <f>CE52*'C.Davis-Inputs'!$D$6*'C.Davis-Inputs'!$H$12</f>
        <v>0</v>
      </c>
      <c r="CP52" s="145">
        <f>CA52*'C.Davis-Inputs'!$D$7*'C.Davis-Inputs'!$D$13</f>
        <v>93.472172547797129</v>
      </c>
      <c r="CQ52" s="146">
        <f>CB52*'C.Davis-Inputs'!$D$7*'C.Davis-Inputs'!$E$13</f>
        <v>5676.4871453506166</v>
      </c>
      <c r="CR52" s="146">
        <f>CC52*'C.Davis-Inputs'!$D$7*'C.Davis-Inputs'!$F$13</f>
        <v>0.11454923106347689</v>
      </c>
      <c r="CS52" s="147">
        <f>CD52*'C.Davis-Inputs'!$D$7*'C.Davis-Inputs'!$G$13</f>
        <v>0</v>
      </c>
      <c r="CT52" s="148">
        <f>CE52*'C.Davis-Inputs'!$D$7*'C.Davis-Inputs'!$H$13</f>
        <v>0</v>
      </c>
      <c r="CU52" s="149">
        <f>CF52*'C.Davis-Inputs'!$D$6*'C.Davis-Inputs'!$D$12</f>
        <v>0</v>
      </c>
      <c r="CV52" s="150">
        <f>CG52*'C.Davis-Inputs'!$D$6*'C.Davis-Inputs'!$E$12</f>
        <v>0</v>
      </c>
      <c r="CW52" s="150">
        <f>CH52*'C.Davis-Inputs'!$D$6*'C.Davis-Inputs'!$F$12</f>
        <v>0</v>
      </c>
      <c r="CX52" s="151">
        <f>CI52*'C.Davis-Inputs'!$D$6*'C.Davis-Inputs'!$G$12</f>
        <v>0</v>
      </c>
      <c r="CY52" s="152">
        <f>CJ52*'C.Davis-Inputs'!$D$6*'C.Davis-Inputs'!$H$12</f>
        <v>0</v>
      </c>
      <c r="CZ52" s="149">
        <f>CF52*'C.Davis-Inputs'!$D$7*'C.Davis-Inputs'!$D$13</f>
        <v>0</v>
      </c>
      <c r="DA52" s="150">
        <f>CG52*'C.Davis-Inputs'!$D$7*'C.Davis-Inputs'!$E$13</f>
        <v>0</v>
      </c>
      <c r="DB52" s="150">
        <f>CH52*'C.Davis-Inputs'!$D$7*'C.Davis-Inputs'!$F$13</f>
        <v>0</v>
      </c>
      <c r="DC52" s="151">
        <f>CI52*'C.Davis-Inputs'!$D$7*'C.Davis-Inputs'!$G$13</f>
        <v>0</v>
      </c>
      <c r="DD52" s="152">
        <f>CJ52*'C.Davis-Inputs'!$D$7*'C.Davis-Inputs'!$H$13</f>
        <v>0</v>
      </c>
      <c r="DE52" s="153">
        <f t="shared" si="3"/>
        <v>2445.5436077588652</v>
      </c>
      <c r="DF52" s="154">
        <f t="shared" si="3"/>
        <v>85317.601794619768</v>
      </c>
      <c r="DG52" s="154">
        <f t="shared" si="3"/>
        <v>4.5911331810241531</v>
      </c>
      <c r="DH52" s="155">
        <f t="shared" si="3"/>
        <v>0</v>
      </c>
      <c r="DI52" s="156">
        <f t="shared" si="3"/>
        <v>0</v>
      </c>
      <c r="DJ52" s="153">
        <f t="shared" si="3"/>
        <v>93.472172547797129</v>
      </c>
      <c r="DK52" s="154">
        <f t="shared" si="3"/>
        <v>5676.4871453506166</v>
      </c>
      <c r="DL52" s="154">
        <f t="shared" si="3"/>
        <v>0.11454923106347689</v>
      </c>
      <c r="DM52" s="155">
        <f t="shared" si="3"/>
        <v>0</v>
      </c>
      <c r="DN52" s="155">
        <f t="shared" si="17"/>
        <v>0</v>
      </c>
      <c r="DO52" s="343">
        <f t="shared" si="22"/>
        <v>87767.736535559656</v>
      </c>
      <c r="DP52" s="344">
        <f t="shared" si="23"/>
        <v>5770.0738671294775</v>
      </c>
      <c r="DQ52" s="105"/>
      <c r="DR52" s="141">
        <f>SUM(AD52*'C.Davis-Inputs'!$D$32*365)</f>
        <v>11541.431640223753</v>
      </c>
      <c r="DS52" s="142">
        <f>SUM(AE52*'C.Davis-Inputs'!$E$32*365)</f>
        <v>230828.63280447584</v>
      </c>
      <c r="DT52" s="142">
        <f>SUM(AF52*'C.Davis-Inputs'!$F$32*365)</f>
        <v>1704.9842195785093</v>
      </c>
      <c r="DU52" s="143">
        <f>SUM(AG52*'C.Davis-Inputs'!$G$32*365)</f>
        <v>0</v>
      </c>
      <c r="DV52" s="144">
        <f>SUM(AH52*'C.Davis-Inputs'!$H$32*365)</f>
        <v>0</v>
      </c>
      <c r="DW52" s="141">
        <f>SUM(AD52*'C.Davis-Inputs'!$D$33*365)</f>
        <v>10492.210582021595</v>
      </c>
      <c r="DX52" s="142">
        <f>SUM(AE52*'C.Davis-Inputs'!$E$33*365)</f>
        <v>209844.21164043259</v>
      </c>
      <c r="DY52" s="142">
        <f>SUM(AF52*'C.Davis-Inputs'!$F$33*365)</f>
        <v>1549.985654162281</v>
      </c>
      <c r="DZ52" s="143">
        <f>SUM(AG52*'C.Davis-Inputs'!$G$33*365)</f>
        <v>0</v>
      </c>
      <c r="EA52" s="144">
        <f>SUM(AH52*'C.Davis-Inputs'!$H$33*365)</f>
        <v>0</v>
      </c>
      <c r="EB52" s="145">
        <f>DR52*'C.Davis-Inputs'!$D$6*'C.Davis-Inputs'!$D$12</f>
        <v>18117.739388823244</v>
      </c>
      <c r="EC52" s="146">
        <f>DS52*'C.Davis-Inputs'!$D$6*'C.Davis-Inputs'!$E$12</f>
        <v>346935.43510512717</v>
      </c>
      <c r="ED52" s="146">
        <f>DT52*'C.Davis-Inputs'!$D$6*'C.Davis-Inputs'!$F$12</f>
        <v>2733.4307008282658</v>
      </c>
      <c r="EE52" s="147">
        <f>DU52*'C.Davis-Inputs'!$D$6*'C.Davis-Inputs'!$G$12</f>
        <v>0</v>
      </c>
      <c r="EF52" s="148">
        <f>DV52*'C.Davis-Inputs'!$D$6*'C.Davis-Inputs'!$H$12</f>
        <v>0</v>
      </c>
      <c r="EG52" s="145">
        <f>DR52*'C.Davis-Inputs'!$D$7*'C.Davis-Inputs'!$D$13</f>
        <v>692.48589841342516</v>
      </c>
      <c r="EH52" s="146">
        <f>DS52*'C.Davis-Inputs'!$D$7*'C.Davis-Inputs'!$E$13</f>
        <v>23082.863280447586</v>
      </c>
      <c r="EI52" s="146">
        <f>DT52*'C.Davis-Inputs'!$D$7*'C.Davis-Inputs'!$F$13</f>
        <v>68.199368783140372</v>
      </c>
      <c r="EJ52" s="147">
        <f>DU52*'C.Davis-Inputs'!$D$7*'C.Davis-Inputs'!$G$13</f>
        <v>0</v>
      </c>
      <c r="EK52" s="148">
        <f>DV52*'C.Davis-Inputs'!$D$7*'C.Davis-Inputs'!$H$13</f>
        <v>0</v>
      </c>
      <c r="EL52" s="149">
        <f>IF($D52&lt;'C.Davis-Inputs'!$D$8,EB52,DW52*'C.Davis-Inputs'!$D$6*'C.Davis-Inputs'!$D$12)</f>
        <v>16470.672171657498</v>
      </c>
      <c r="EM52" s="150">
        <f>IF($D52&lt;'C.Davis-Inputs'!$D$8,EC52,DX52*'C.Davis-Inputs'!$D$6*'C.Davis-Inputs'!$E$12)</f>
        <v>315395.8500955702</v>
      </c>
      <c r="EN52" s="150">
        <f>IF($D52&lt;'C.Davis-Inputs'!$D$8,ED52,DY52*'C.Davis-Inputs'!$D$6*'C.Davis-Inputs'!$F$12)</f>
        <v>2484.9370007529687</v>
      </c>
      <c r="EO52" s="151">
        <f>IF($D52&lt;'C.Davis-Inputs'!$D$8,EE52,DZ52*'C.Davis-Inputs'!$D$6*'C.Davis-Inputs'!$G$12)</f>
        <v>0</v>
      </c>
      <c r="EP52" s="152">
        <f>IF($D52&lt;'C.Davis-Inputs'!$D$8,EF52,EA52*'C.Davis-Inputs'!$D$6*'C.Davis-Inputs'!$H$12)</f>
        <v>0</v>
      </c>
      <c r="EQ52" s="149">
        <f>IF($D52&lt;'C.Davis-Inputs'!$D$8,EG52,'C.Davis-Inputs'!$D$13*DW52)</f>
        <v>629.53263492129565</v>
      </c>
      <c r="ER52" s="150">
        <f>IF($D52&lt;'C.Davis-Inputs'!$D$8,EH52,'C.Davis-Inputs'!$E$13*DX52)</f>
        <v>20984.421164043262</v>
      </c>
      <c r="ES52" s="150">
        <f>IF($D52&lt;'C.Davis-Inputs'!$D$8,EI52,'C.Davis-Inputs'!$F$13*DY52)</f>
        <v>61.99942616649124</v>
      </c>
      <c r="ET52" s="151">
        <f>IF($D52&lt;'C.Davis-Inputs'!$D$8,EJ52,'C.Davis-Inputs'!$G$13*EJ52)</f>
        <v>0</v>
      </c>
      <c r="EU52" s="152">
        <f>IF($D52&lt;'C.Davis-Inputs'!$D$8,EK52,'C.Davis-Inputs'!$H$13*EK52)</f>
        <v>0</v>
      </c>
      <c r="EV52" s="153">
        <f t="shared" si="9"/>
        <v>1647.0672171657461</v>
      </c>
      <c r="EW52" s="154">
        <f t="shared" si="9"/>
        <v>31539.585009556962</v>
      </c>
      <c r="EX52" s="154">
        <f t="shared" si="9"/>
        <v>248.49370007529706</v>
      </c>
      <c r="EY52" s="155">
        <f t="shared" si="9"/>
        <v>0</v>
      </c>
      <c r="EZ52" s="156">
        <f t="shared" si="16"/>
        <v>0</v>
      </c>
      <c r="FA52" s="153">
        <f t="shared" si="16"/>
        <v>62.953263492129508</v>
      </c>
      <c r="FB52" s="154">
        <f t="shared" si="16"/>
        <v>2098.4421164043233</v>
      </c>
      <c r="FC52" s="154">
        <f t="shared" si="16"/>
        <v>6.1999426166491318</v>
      </c>
      <c r="FD52" s="155">
        <f t="shared" si="16"/>
        <v>0</v>
      </c>
      <c r="FE52" s="156">
        <f t="shared" si="16"/>
        <v>0</v>
      </c>
      <c r="FF52" s="365">
        <f t="shared" si="24"/>
        <v>33435.14592679801</v>
      </c>
      <c r="FG52" s="365">
        <f t="shared" si="25"/>
        <v>2167.595322513102</v>
      </c>
      <c r="FH52" s="105"/>
      <c r="FI52" s="142">
        <f>'C.Davis-Inputs'!$E$15</f>
        <v>29.15</v>
      </c>
      <c r="FJ52" s="142">
        <f>IF($D52&lt;'C.Davis-Inputs'!$D$8,FI52,0)</f>
        <v>0</v>
      </c>
      <c r="FK52" s="154">
        <f t="shared" si="10"/>
        <v>29.15</v>
      </c>
      <c r="FL52" s="338">
        <f>SUM(FK52*'C.Davis-Inputs'!$D$60,FK52*'C.Davis-Inputs'!$D$58*'C.Davis-Inputs'!$D$59)</f>
        <v>8858.6849999999995</v>
      </c>
      <c r="FM52" s="338">
        <f>(FK52*'C.Davis-Inputs'!$D$61)</f>
        <v>21833.35</v>
      </c>
      <c r="FN52" s="338">
        <f>(FK52*'C.Davis-Inputs'!$D$62)</f>
        <v>816.19999999999993</v>
      </c>
      <c r="FO52" s="105"/>
      <c r="FP52" s="142">
        <f>'C.Davis-Inputs'!$E$32*365</f>
        <v>403.02083333333337</v>
      </c>
      <c r="FQ52" s="142">
        <f>IF($D52&lt;'C.Davis-Inputs'!$D$8,FP52,'C.Davis-Inputs'!$E$33*365)</f>
        <v>366.38257575757581</v>
      </c>
      <c r="FR52" s="154">
        <f t="shared" si="11"/>
        <v>36.638257575757564</v>
      </c>
      <c r="FS52" s="338">
        <f>SUM(FR52*'C.Davis-Inputs'!$D$63,FR52*'C.Davis-Inputs'!$D$58*'C.Davis-Inputs'!$D$59)</f>
        <v>27768.135416666657</v>
      </c>
      <c r="FT52" s="338">
        <f>(FR52*'C.Davis-Inputs'!$D$64)</f>
        <v>80677.443181818162</v>
      </c>
      <c r="FU52" s="338">
        <f>(FR52*'C.Davis-Inputs'!$D$65)</f>
        <v>10258.712121212118</v>
      </c>
      <c r="FV52" s="105"/>
      <c r="FW52" s="142">
        <f>'C.Davis-Inputs'!$E$44*365</f>
        <v>113.15</v>
      </c>
      <c r="FX52" s="142">
        <f>IF($D52&lt;'C.Davis-Inputs'!$D$8,FW52,'C.Davis-Inputs'!$D$45*365)</f>
        <v>102.86363636363636</v>
      </c>
      <c r="FY52" s="154">
        <f t="shared" si="12"/>
        <v>10.286363636363646</v>
      </c>
      <c r="FZ52" s="338">
        <f>SUM(FY52*'C.Davis-Inputs'!$D$67)</f>
        <v>8218.8045454545536</v>
      </c>
      <c r="GA52" s="338">
        <f>(FY52*'C.Davis-Inputs'!$D$68)</f>
        <v>22650.572727272749</v>
      </c>
      <c r="GB52" s="338">
        <f>(FY52*'C.Davis-Inputs'!$D$69)</f>
        <v>2880.1818181818207</v>
      </c>
      <c r="GC52" s="105"/>
      <c r="GD52" s="141">
        <f>IF($D52&lt;'C.Davis-Inputs'!$D$47,0,IF($D52='C.Davis-Inputs'!$D$47,'C.Davis-Inputs'!$D$53,IF(AND($D52&gt;'C.Davis-Inputs'!$D$47,$D52&lt;='C.Davis-Inputs'!$E$47),GD51*(1+'C.Davis-Inputs'!$E$49),IF($D52&gt;'C.Davis-Inputs'!$E$47,GD51*(1+'C.Davis-Inputs'!$F$49)))))</f>
        <v>25049.495092822945</v>
      </c>
      <c r="GE52" s="144">
        <f>IF($D52&lt;'C.Davis-Inputs'!$D$47,0,IF($D52='C.Davis-Inputs'!$D$47,'C.Davis-Inputs'!$D$54,IF(AND($D52&gt;'C.Davis-Inputs'!$D$47,$D52&lt;='C.Davis-Inputs'!$E$47),GE51*(1+'C.Davis-Inputs'!$E$49),IF($D52&gt;'C.Davis-Inputs'!$E$47,GE51*(1+'C.Davis-Inputs'!$F$49)))))</f>
        <v>22772.268266202675</v>
      </c>
      <c r="GF52" s="799">
        <f t="shared" si="13"/>
        <v>2277.22682662027</v>
      </c>
    </row>
    <row r="53" spans="1:188" x14ac:dyDescent="0.25">
      <c r="A53" s="105"/>
      <c r="B53" s="105"/>
      <c r="C53" s="159"/>
      <c r="D53" s="140">
        <f t="shared" si="6"/>
        <v>2029</v>
      </c>
      <c r="E53" s="141">
        <f>E52*(1+'C.Davis-Inputs'!$D$14)</f>
        <v>618.28600368320031</v>
      </c>
      <c r="F53" s="142">
        <f>F52*(1+'C.Davis-Inputs'!$E$14)</f>
        <v>12365.720073664046</v>
      </c>
      <c r="G53" s="142">
        <f>G52*(1+'C.Davis-Inputs'!$F$14)</f>
        <v>77.285750460400038</v>
      </c>
      <c r="H53" s="143">
        <f>H52*(1+'C.Davis-Inputs'!$G$14)</f>
        <v>46.371450276240004</v>
      </c>
      <c r="I53" s="144">
        <f>I52*(1+'C.Davis-Inputs'!$H$14)</f>
        <v>927.42900552480091</v>
      </c>
      <c r="J53" s="141">
        <f t="shared" si="18"/>
        <v>55.645740331488028</v>
      </c>
      <c r="K53" s="142">
        <f t="shared" si="18"/>
        <v>1112.9148066297641</v>
      </c>
      <c r="L53" s="142">
        <f t="shared" si="18"/>
        <v>6.9557175414360035</v>
      </c>
      <c r="M53" s="143">
        <f t="shared" si="18"/>
        <v>4.1734305248616002</v>
      </c>
      <c r="N53" s="144">
        <f t="shared" si="18"/>
        <v>83.468610497232078</v>
      </c>
      <c r="O53" s="141">
        <f t="shared" si="19"/>
        <v>30.914300184160016</v>
      </c>
      <c r="P53" s="142">
        <f t="shared" si="19"/>
        <v>618.28600368320235</v>
      </c>
      <c r="Q53" s="142">
        <f t="shared" si="19"/>
        <v>3.864287523020002</v>
      </c>
      <c r="R53" s="143">
        <f t="shared" si="19"/>
        <v>2.3185725138120001</v>
      </c>
      <c r="S53" s="144">
        <f t="shared" si="19"/>
        <v>46.371450276240047</v>
      </c>
      <c r="T53" s="141">
        <f t="shared" si="14"/>
        <v>48.226308287289619</v>
      </c>
      <c r="U53" s="142">
        <f t="shared" si="14"/>
        <v>964.52616574579554</v>
      </c>
      <c r="V53" s="142">
        <f t="shared" si="14"/>
        <v>6.0282885359112024</v>
      </c>
      <c r="W53" s="143">
        <f t="shared" si="14"/>
        <v>3.61697312154672</v>
      </c>
      <c r="X53" s="143">
        <f t="shared" si="14"/>
        <v>72.339462430934461</v>
      </c>
      <c r="Y53" s="141">
        <f>T53*'C.Davis-Inputs'!$D$17</f>
        <v>19.290523314915848</v>
      </c>
      <c r="Z53" s="142">
        <f>U53*'C.Davis-Inputs'!$E$17</f>
        <v>385.81046629831826</v>
      </c>
      <c r="AA53" s="142">
        <f>V53*'C.Davis-Inputs'!$F$17</f>
        <v>2.411315414364481</v>
      </c>
      <c r="AB53" s="143">
        <f>W53*'C.Davis-Inputs'!$G$17</f>
        <v>0</v>
      </c>
      <c r="AC53" s="144">
        <f>X53*'C.Davis-Inputs'!$H$17</f>
        <v>0</v>
      </c>
      <c r="AD53" s="141">
        <f>T53*(1-'C.Davis-Inputs'!$D$17)</f>
        <v>28.935784972373771</v>
      </c>
      <c r="AE53" s="142">
        <f>U53*(1-'C.Davis-Inputs'!$E$17)</f>
        <v>578.71569944747728</v>
      </c>
      <c r="AF53" s="142">
        <f>V53*(1-'C.Davis-Inputs'!$F$17)</f>
        <v>3.6169731215467213</v>
      </c>
      <c r="AG53" s="143">
        <f>W53*(1-'C.Davis-Inputs'!$G$17)</f>
        <v>3.61697312154672</v>
      </c>
      <c r="AH53" s="144">
        <f>X53*(1-'C.Davis-Inputs'!$H$17)</f>
        <v>72.339462430934461</v>
      </c>
      <c r="AI53" s="187"/>
      <c r="AJ53" s="141">
        <f>SUM(AD53*'C.Davis-Inputs'!$D$15,Y53*'C.Davis-Inputs'!$D$15*'C.Davis-Inputs'!$D$19)</f>
        <v>504.12567596313414</v>
      </c>
      <c r="AK53" s="142">
        <f>SUM(AE53*'C.Davis-Inputs'!$E$15,Z53*'C.Davis-Inputs'!$E$15*'C.Davis-Inputs'!$E$19)</f>
        <v>18369.079317906762</v>
      </c>
      <c r="AL53" s="142">
        <f>SUM(AF53*'C.Davis-Inputs'!$F$15,AA53*'C.Davis-Inputs'!$F$15*'C.Davis-Inputs'!$F$19)</f>
        <v>14.540231948617819</v>
      </c>
      <c r="AM53" s="143">
        <f>SUM(AG53*'C.Davis-Inputs'!$G$15,AB53*'C.Davis-Inputs'!$G$15*'C.Davis-Inputs'!$G$19)</f>
        <v>14.46789248618688</v>
      </c>
      <c r="AN53" s="144">
        <f>SUM(AH53*'C.Davis-Inputs'!$H$15,AC53*'C.Davis-Inputs'!$H$15*'C.Davis-Inputs'!$H$19)</f>
        <v>687.22489309387743</v>
      </c>
      <c r="AO53" s="141">
        <f>IF($D53&lt;'C.Davis-Inputs'!$D$8,AJ53,AJ53*(1-'C.Davis-Inputs'!$D$16))</f>
        <v>0</v>
      </c>
      <c r="AP53" s="142">
        <f>IF($D53&lt;'C.Davis-Inputs'!$D$8,AK53,AK53*(1-'C.Davis-Inputs'!$E$16))</f>
        <v>0</v>
      </c>
      <c r="AQ53" s="142">
        <f>IF($D53&lt;'C.Davis-Inputs'!$D$8,AL53,AL53*(1-'C.Davis-Inputs'!$F$16))</f>
        <v>0</v>
      </c>
      <c r="AR53" s="143">
        <f>IF($D53&lt;'C.Davis-Inputs'!$D$8,AM53,AM53*(1-'C.Davis-Inputs'!$G$16))</f>
        <v>0</v>
      </c>
      <c r="AS53" s="144">
        <f>IF($D53&lt;'C.Davis-Inputs'!$D$8,AN53,AN53*(1-'C.Davis-Inputs'!$H$16))</f>
        <v>0</v>
      </c>
      <c r="AT53" s="145">
        <f>AJ53*'C.Davis-Inputs'!$D$6*'C.Davis-Inputs'!$D$12</f>
        <v>791.37648612692794</v>
      </c>
      <c r="AU53" s="146">
        <f>AK53*'C.Davis-Inputs'!$D$6*'C.Davis-Inputs'!$E$12</f>
        <v>27608.726214813865</v>
      </c>
      <c r="AV53" s="146">
        <f>AL53*'C.Davis-Inputs'!$D$6*'C.Davis-Inputs'!$F$12</f>
        <v>23.310899860024083</v>
      </c>
      <c r="AW53" s="147">
        <f>AM53*'C.Davis-Inputs'!$D$6*'C.Davis-Inputs'!$G$12</f>
        <v>23.194925233854804</v>
      </c>
      <c r="AX53" s="148">
        <f>AN53*'C.Davis-Inputs'!$D$6*'C.Davis-Inputs'!$H$12</f>
        <v>1078.8056371787686</v>
      </c>
      <c r="AY53" s="145">
        <f>AJ53*'C.Davis-Inputs'!$D$7*'C.Davis-Inputs'!$D$13</f>
        <v>30.247540557788046</v>
      </c>
      <c r="AZ53" s="146">
        <f>AK53*'C.Davis-Inputs'!$D$7*'C.Davis-Inputs'!$E$13</f>
        <v>1836.9079317906762</v>
      </c>
      <c r="BA53" s="146">
        <f>AL53*'C.Davis-Inputs'!$D$7*'C.Davis-Inputs'!$F$13</f>
        <v>0.58160927794471273</v>
      </c>
      <c r="BB53" s="147">
        <f>AM53*'C.Davis-Inputs'!$D$7*'C.Davis-Inputs'!$G$13</f>
        <v>0.57871569944747525</v>
      </c>
      <c r="BC53" s="148">
        <f>AN53*'C.Davis-Inputs'!$D$7*'C.Davis-Inputs'!$H$13</f>
        <v>41.233493585632644</v>
      </c>
      <c r="BD53" s="149">
        <f>AO53*'C.Davis-Inputs'!$D$6*'C.Davis-Inputs'!$D$12</f>
        <v>0</v>
      </c>
      <c r="BE53" s="150">
        <f>AP53*'C.Davis-Inputs'!$D$6*'C.Davis-Inputs'!$E$12</f>
        <v>0</v>
      </c>
      <c r="BF53" s="150">
        <f>AQ53*'C.Davis-Inputs'!$D$6*'C.Davis-Inputs'!$F$12</f>
        <v>0</v>
      </c>
      <c r="BG53" s="151">
        <f>AR53*'C.Davis-Inputs'!$D$6*'C.Davis-Inputs'!$G$12</f>
        <v>0</v>
      </c>
      <c r="BH53" s="152">
        <f>AS53*'C.Davis-Inputs'!$D$6*'C.Davis-Inputs'!$H$12</f>
        <v>0</v>
      </c>
      <c r="BI53" s="149">
        <f>AO53*'C.Davis-Inputs'!$D$7*'C.Davis-Inputs'!$D$13</f>
        <v>0</v>
      </c>
      <c r="BJ53" s="150">
        <f>AP53*'C.Davis-Inputs'!$D$7*'C.Davis-Inputs'!$E$13</f>
        <v>0</v>
      </c>
      <c r="BK53" s="150">
        <f>AQ53*'C.Davis-Inputs'!$D$7*'C.Davis-Inputs'!$F$13</f>
        <v>0</v>
      </c>
      <c r="BL53" s="151">
        <f>AR53*'C.Davis-Inputs'!$D$7*'C.Davis-Inputs'!$G$13</f>
        <v>0</v>
      </c>
      <c r="BM53" s="152">
        <f>AS53*'C.Davis-Inputs'!$D$7*'C.Davis-Inputs'!$H$13</f>
        <v>0</v>
      </c>
      <c r="BN53" s="153">
        <f t="shared" ref="BN53:BW84" si="27">AT53-BD53</f>
        <v>791.37648612692794</v>
      </c>
      <c r="BO53" s="154">
        <f t="shared" si="27"/>
        <v>27608.726214813865</v>
      </c>
      <c r="BP53" s="154">
        <f t="shared" si="27"/>
        <v>23.310899860024083</v>
      </c>
      <c r="BQ53" s="155">
        <f t="shared" si="27"/>
        <v>23.194925233854804</v>
      </c>
      <c r="BR53" s="156">
        <f t="shared" si="27"/>
        <v>1078.8056371787686</v>
      </c>
      <c r="BS53" s="153">
        <f t="shared" si="26"/>
        <v>30.247540557788046</v>
      </c>
      <c r="BT53" s="154">
        <f t="shared" si="26"/>
        <v>1836.9079317906762</v>
      </c>
      <c r="BU53" s="154">
        <f t="shared" si="26"/>
        <v>0.58160927794471273</v>
      </c>
      <c r="BV53" s="155">
        <f t="shared" si="26"/>
        <v>0.57871569944747525</v>
      </c>
      <c r="BW53" s="155">
        <f t="shared" si="26"/>
        <v>41.233493585632644</v>
      </c>
      <c r="BX53" s="343">
        <f t="shared" si="20"/>
        <v>29525.414163213441</v>
      </c>
      <c r="BY53" s="344">
        <f t="shared" si="21"/>
        <v>1909.5492909114889</v>
      </c>
      <c r="BZ53" s="105"/>
      <c r="CA53" s="141">
        <f>Y53*'C.Davis-Inputs'!$D$15*'C.Davis-Inputs'!$D$18</f>
        <v>1574.106702497133</v>
      </c>
      <c r="CB53" s="142">
        <f>Z53*'C.Davis-Inputs'!$E$15*'C.Davis-Inputs'!$E$18</f>
        <v>57356.512972239485</v>
      </c>
      <c r="CC53" s="142">
        <f>AA53*'C.Davis-Inputs'!$F$15*'C.Davis-Inputs'!$F$18</f>
        <v>2.8935784972373773</v>
      </c>
      <c r="CD53" s="143">
        <f>AB53*'C.Davis-Inputs'!$G$15*'C.Davis-Inputs'!$G$18</f>
        <v>0</v>
      </c>
      <c r="CE53" s="144">
        <f>AC53*'C.Davis-Inputs'!$H$15*'C.Davis-Inputs'!$H$18</f>
        <v>0</v>
      </c>
      <c r="CF53" s="141">
        <f>IF($D53&lt;'C.Davis-Inputs'!$D$8,CA53,CA53*(1-'C.Davis-Inputs'!$D$16))</f>
        <v>0</v>
      </c>
      <c r="CG53" s="142">
        <f>IF($D53&lt;'C.Davis-Inputs'!$D$8,CB53,CB53*(1-'C.Davis-Inputs'!$E$16))</f>
        <v>0</v>
      </c>
      <c r="CH53" s="142">
        <f>IF($D53&lt;'C.Davis-Inputs'!$D$8,CC53,CC53*(1-'C.Davis-Inputs'!$F$16))</f>
        <v>0</v>
      </c>
      <c r="CI53" s="143">
        <f>IF($D53&lt;'C.Davis-Inputs'!$D$8,CD53,CD53*(1-'C.Davis-Inputs'!$G$16))</f>
        <v>0</v>
      </c>
      <c r="CJ53" s="144">
        <f>IF($D53&lt;'C.Davis-Inputs'!$D$8,CE53,CE53*(1-'C.Davis-Inputs'!$H$16))</f>
        <v>0</v>
      </c>
      <c r="CK53" s="145">
        <f>CA53*'C.Davis-Inputs'!$D$6*'C.Davis-Inputs'!$D$12</f>
        <v>2471.0327015799994</v>
      </c>
      <c r="CL53" s="146">
        <f>CB53*'C.Davis-Inputs'!$D$6*'C.Davis-Inputs'!$E$12</f>
        <v>86206.838997275947</v>
      </c>
      <c r="CM53" s="146">
        <f>CC53*'C.Davis-Inputs'!$D$6*'C.Davis-Inputs'!$F$12</f>
        <v>4.6389850467709621</v>
      </c>
      <c r="CN53" s="147">
        <f>CD53*'C.Davis-Inputs'!$D$6*'C.Davis-Inputs'!$G$12</f>
        <v>0</v>
      </c>
      <c r="CO53" s="148">
        <f>CE53*'C.Davis-Inputs'!$D$6*'C.Davis-Inputs'!$H$12</f>
        <v>0</v>
      </c>
      <c r="CP53" s="145">
        <f>CA53*'C.Davis-Inputs'!$D$7*'C.Davis-Inputs'!$D$13</f>
        <v>94.446402149827975</v>
      </c>
      <c r="CQ53" s="146">
        <f>CB53*'C.Davis-Inputs'!$D$7*'C.Davis-Inputs'!$E$13</f>
        <v>5735.6512972239489</v>
      </c>
      <c r="CR53" s="146">
        <f>CC53*'C.Davis-Inputs'!$D$7*'C.Davis-Inputs'!$F$13</f>
        <v>0.1157431398894951</v>
      </c>
      <c r="CS53" s="147">
        <f>CD53*'C.Davis-Inputs'!$D$7*'C.Davis-Inputs'!$G$13</f>
        <v>0</v>
      </c>
      <c r="CT53" s="148">
        <f>CE53*'C.Davis-Inputs'!$D$7*'C.Davis-Inputs'!$H$13</f>
        <v>0</v>
      </c>
      <c r="CU53" s="149">
        <f>CF53*'C.Davis-Inputs'!$D$6*'C.Davis-Inputs'!$D$12</f>
        <v>0</v>
      </c>
      <c r="CV53" s="150">
        <f>CG53*'C.Davis-Inputs'!$D$6*'C.Davis-Inputs'!$E$12</f>
        <v>0</v>
      </c>
      <c r="CW53" s="150">
        <f>CH53*'C.Davis-Inputs'!$D$6*'C.Davis-Inputs'!$F$12</f>
        <v>0</v>
      </c>
      <c r="CX53" s="151">
        <f>CI53*'C.Davis-Inputs'!$D$6*'C.Davis-Inputs'!$G$12</f>
        <v>0</v>
      </c>
      <c r="CY53" s="152">
        <f>CJ53*'C.Davis-Inputs'!$D$6*'C.Davis-Inputs'!$H$12</f>
        <v>0</v>
      </c>
      <c r="CZ53" s="149">
        <f>CF53*'C.Davis-Inputs'!$D$7*'C.Davis-Inputs'!$D$13</f>
        <v>0</v>
      </c>
      <c r="DA53" s="150">
        <f>CG53*'C.Davis-Inputs'!$D$7*'C.Davis-Inputs'!$E$13</f>
        <v>0</v>
      </c>
      <c r="DB53" s="150">
        <f>CH53*'C.Davis-Inputs'!$D$7*'C.Davis-Inputs'!$F$13</f>
        <v>0</v>
      </c>
      <c r="DC53" s="151">
        <f>CI53*'C.Davis-Inputs'!$D$7*'C.Davis-Inputs'!$G$13</f>
        <v>0</v>
      </c>
      <c r="DD53" s="152">
        <f>CJ53*'C.Davis-Inputs'!$D$7*'C.Davis-Inputs'!$H$13</f>
        <v>0</v>
      </c>
      <c r="DE53" s="153">
        <f t="shared" si="3"/>
        <v>2471.0327015799994</v>
      </c>
      <c r="DF53" s="154">
        <f t="shared" si="3"/>
        <v>86206.838997275947</v>
      </c>
      <c r="DG53" s="154">
        <f t="shared" si="3"/>
        <v>4.6389850467709621</v>
      </c>
      <c r="DH53" s="155">
        <f t="shared" si="3"/>
        <v>0</v>
      </c>
      <c r="DI53" s="156">
        <f t="shared" si="3"/>
        <v>0</v>
      </c>
      <c r="DJ53" s="153">
        <f t="shared" si="3"/>
        <v>94.446402149827975</v>
      </c>
      <c r="DK53" s="154">
        <f t="shared" si="3"/>
        <v>5735.6512972239489</v>
      </c>
      <c r="DL53" s="154">
        <f t="shared" si="3"/>
        <v>0.1157431398894951</v>
      </c>
      <c r="DM53" s="155">
        <f t="shared" si="3"/>
        <v>0</v>
      </c>
      <c r="DN53" s="155">
        <f t="shared" si="17"/>
        <v>0</v>
      </c>
      <c r="DO53" s="343">
        <f t="shared" si="22"/>
        <v>88682.510683902714</v>
      </c>
      <c r="DP53" s="344">
        <f t="shared" si="23"/>
        <v>5830.2134425136665</v>
      </c>
      <c r="DQ53" s="105"/>
      <c r="DR53" s="141">
        <f>SUM(AD53*'C.Davis-Inputs'!$D$32*365)</f>
        <v>11661.724172720222</v>
      </c>
      <c r="DS53" s="142">
        <f>SUM(AE53*'C.Davis-Inputs'!$E$32*365)</f>
        <v>233234.48345440518</v>
      </c>
      <c r="DT53" s="142">
        <f>SUM(AF53*'C.Davis-Inputs'!$F$32*365)</f>
        <v>1722.7547073336693</v>
      </c>
      <c r="DU53" s="143">
        <f>SUM(AG53*'C.Davis-Inputs'!$G$32*365)</f>
        <v>0</v>
      </c>
      <c r="DV53" s="144">
        <f>SUM(AH53*'C.Davis-Inputs'!$H$32*365)</f>
        <v>0</v>
      </c>
      <c r="DW53" s="141">
        <f>SUM(AD53*'C.Davis-Inputs'!$D$33*365)</f>
        <v>10601.567429745657</v>
      </c>
      <c r="DX53" s="142">
        <f>SUM(AE53*'C.Davis-Inputs'!$E$33*365)</f>
        <v>212031.34859491381</v>
      </c>
      <c r="DY53" s="142">
        <f>SUM(AF53*'C.Davis-Inputs'!$F$33*365)</f>
        <v>1566.1406430306085</v>
      </c>
      <c r="DZ53" s="143">
        <f>SUM(AG53*'C.Davis-Inputs'!$G$33*365)</f>
        <v>0</v>
      </c>
      <c r="EA53" s="144">
        <f>SUM(AH53*'C.Davis-Inputs'!$H$33*365)</f>
        <v>0</v>
      </c>
      <c r="EB53" s="145">
        <f>DR53*'C.Davis-Inputs'!$D$6*'C.Davis-Inputs'!$D$12</f>
        <v>18306.574606336202</v>
      </c>
      <c r="EC53" s="146">
        <f>DS53*'C.Davis-Inputs'!$D$6*'C.Davis-Inputs'!$E$12</f>
        <v>350551.42863197101</v>
      </c>
      <c r="ED53" s="146">
        <f>DT53*'C.Davis-Inputs'!$D$6*'C.Davis-Inputs'!$F$12</f>
        <v>2761.9203467973384</v>
      </c>
      <c r="EE53" s="147">
        <f>DU53*'C.Davis-Inputs'!$D$6*'C.Davis-Inputs'!$G$12</f>
        <v>0</v>
      </c>
      <c r="EF53" s="148">
        <f>DV53*'C.Davis-Inputs'!$D$6*'C.Davis-Inputs'!$H$12</f>
        <v>0</v>
      </c>
      <c r="EG53" s="145">
        <f>DR53*'C.Davis-Inputs'!$D$7*'C.Davis-Inputs'!$D$13</f>
        <v>699.70345036321328</v>
      </c>
      <c r="EH53" s="146">
        <f>DS53*'C.Davis-Inputs'!$D$7*'C.Davis-Inputs'!$E$13</f>
        <v>23323.44834544052</v>
      </c>
      <c r="EI53" s="146">
        <f>DT53*'C.Davis-Inputs'!$D$7*'C.Davis-Inputs'!$F$13</f>
        <v>68.910188293346778</v>
      </c>
      <c r="EJ53" s="147">
        <f>DU53*'C.Davis-Inputs'!$D$7*'C.Davis-Inputs'!$G$13</f>
        <v>0</v>
      </c>
      <c r="EK53" s="148">
        <f>DV53*'C.Davis-Inputs'!$D$7*'C.Davis-Inputs'!$H$13</f>
        <v>0</v>
      </c>
      <c r="EL53" s="149">
        <f>IF($D53&lt;'C.Davis-Inputs'!$D$8,EB53,DW53*'C.Davis-Inputs'!$D$6*'C.Davis-Inputs'!$D$12)</f>
        <v>16642.340551214729</v>
      </c>
      <c r="EM53" s="150">
        <f>IF($D53&lt;'C.Davis-Inputs'!$D$8,EC53,DX53*'C.Davis-Inputs'!$D$6*'C.Davis-Inputs'!$E$12)</f>
        <v>318683.11693815549</v>
      </c>
      <c r="EN53" s="150">
        <f>IF($D53&lt;'C.Davis-Inputs'!$D$8,ED53,DY53*'C.Davis-Inputs'!$D$6*'C.Davis-Inputs'!$F$12)</f>
        <v>2510.8366789066713</v>
      </c>
      <c r="EO53" s="151">
        <f>IF($D53&lt;'C.Davis-Inputs'!$D$8,EE53,DZ53*'C.Davis-Inputs'!$D$6*'C.Davis-Inputs'!$G$12)</f>
        <v>0</v>
      </c>
      <c r="EP53" s="152">
        <f>IF($D53&lt;'C.Davis-Inputs'!$D$8,EF53,EA53*'C.Davis-Inputs'!$D$6*'C.Davis-Inputs'!$H$12)</f>
        <v>0</v>
      </c>
      <c r="EQ53" s="149">
        <f>IF($D53&lt;'C.Davis-Inputs'!$D$8,EG53,'C.Davis-Inputs'!$D$13*DW53)</f>
        <v>636.09404578473936</v>
      </c>
      <c r="ER53" s="150">
        <f>IF($D53&lt;'C.Davis-Inputs'!$D$8,EH53,'C.Davis-Inputs'!$E$13*DX53)</f>
        <v>21203.134859491383</v>
      </c>
      <c r="ES53" s="150">
        <f>IF($D53&lt;'C.Davis-Inputs'!$D$8,EI53,'C.Davis-Inputs'!$F$13*DY53)</f>
        <v>62.645625721224341</v>
      </c>
      <c r="ET53" s="151">
        <f>IF($D53&lt;'C.Davis-Inputs'!$D$8,EJ53,'C.Davis-Inputs'!$G$13*EJ53)</f>
        <v>0</v>
      </c>
      <c r="EU53" s="152">
        <f>IF($D53&lt;'C.Davis-Inputs'!$D$8,EK53,'C.Davis-Inputs'!$H$13*EK53)</f>
        <v>0</v>
      </c>
      <c r="EV53" s="153">
        <f t="shared" si="9"/>
        <v>1664.2340551214729</v>
      </c>
      <c r="EW53" s="154">
        <f t="shared" si="9"/>
        <v>31868.311693815514</v>
      </c>
      <c r="EX53" s="154">
        <f t="shared" si="9"/>
        <v>251.08366789066713</v>
      </c>
      <c r="EY53" s="155">
        <f t="shared" si="9"/>
        <v>0</v>
      </c>
      <c r="EZ53" s="156">
        <f t="shared" si="16"/>
        <v>0</v>
      </c>
      <c r="FA53" s="153">
        <f t="shared" si="16"/>
        <v>63.609404578473914</v>
      </c>
      <c r="FB53" s="154">
        <f t="shared" si="16"/>
        <v>2120.3134859491365</v>
      </c>
      <c r="FC53" s="154">
        <f t="shared" si="16"/>
        <v>6.2645625721224363</v>
      </c>
      <c r="FD53" s="155">
        <f t="shared" si="16"/>
        <v>0</v>
      </c>
      <c r="FE53" s="156">
        <f t="shared" si="16"/>
        <v>0</v>
      </c>
      <c r="FF53" s="365">
        <f t="shared" si="24"/>
        <v>33783.629416827651</v>
      </c>
      <c r="FG53" s="365">
        <f t="shared" si="25"/>
        <v>2190.1874530997329</v>
      </c>
      <c r="FH53" s="105"/>
      <c r="FI53" s="142">
        <f>'C.Davis-Inputs'!$E$15</f>
        <v>29.15</v>
      </c>
      <c r="FJ53" s="142">
        <f>IF($D53&lt;'C.Davis-Inputs'!$D$8,FI53,0)</f>
        <v>0</v>
      </c>
      <c r="FK53" s="154">
        <f t="shared" si="10"/>
        <v>29.15</v>
      </c>
      <c r="FL53" s="338">
        <f>SUM(FK53*'C.Davis-Inputs'!$D$60,FK53*'C.Davis-Inputs'!$D$58*'C.Davis-Inputs'!$D$59)</f>
        <v>8858.6849999999995</v>
      </c>
      <c r="FM53" s="338">
        <f>(FK53*'C.Davis-Inputs'!$D$61)</f>
        <v>21833.35</v>
      </c>
      <c r="FN53" s="338">
        <f>(FK53*'C.Davis-Inputs'!$D$62)</f>
        <v>816.19999999999993</v>
      </c>
      <c r="FO53" s="105"/>
      <c r="FP53" s="142">
        <f>'C.Davis-Inputs'!$E$32*365</f>
        <v>403.02083333333337</v>
      </c>
      <c r="FQ53" s="142">
        <f>IF($D53&lt;'C.Davis-Inputs'!$D$8,FP53,'C.Davis-Inputs'!$E$33*365)</f>
        <v>366.38257575757581</v>
      </c>
      <c r="FR53" s="154">
        <f t="shared" si="11"/>
        <v>36.638257575757564</v>
      </c>
      <c r="FS53" s="338">
        <f>SUM(FR53*'C.Davis-Inputs'!$D$63,FR53*'C.Davis-Inputs'!$D$58*'C.Davis-Inputs'!$D$59)</f>
        <v>27768.135416666657</v>
      </c>
      <c r="FT53" s="338">
        <f>(FR53*'C.Davis-Inputs'!$D$64)</f>
        <v>80677.443181818162</v>
      </c>
      <c r="FU53" s="338">
        <f>(FR53*'C.Davis-Inputs'!$D$65)</f>
        <v>10258.712121212118</v>
      </c>
      <c r="FV53" s="105"/>
      <c r="FW53" s="142">
        <f>'C.Davis-Inputs'!$E$44*365</f>
        <v>113.15</v>
      </c>
      <c r="FX53" s="142">
        <f>IF($D53&lt;'C.Davis-Inputs'!$D$8,FW53,'C.Davis-Inputs'!$D$45*365)</f>
        <v>102.86363636363636</v>
      </c>
      <c r="FY53" s="154">
        <f t="shared" si="12"/>
        <v>10.286363636363646</v>
      </c>
      <c r="FZ53" s="338">
        <f>SUM(FY53*'C.Davis-Inputs'!$D$67)</f>
        <v>8218.8045454545536</v>
      </c>
      <c r="GA53" s="338">
        <f>(FY53*'C.Davis-Inputs'!$D$68)</f>
        <v>22650.572727272749</v>
      </c>
      <c r="GB53" s="338">
        <f>(FY53*'C.Davis-Inputs'!$D$69)</f>
        <v>2880.1818181818207</v>
      </c>
      <c r="GC53" s="105"/>
      <c r="GD53" s="141">
        <f>IF($D53&lt;'C.Davis-Inputs'!$D$47,0,IF($D53='C.Davis-Inputs'!$D$47,'C.Davis-Inputs'!$D$53,IF(AND($D53&gt;'C.Davis-Inputs'!$D$47,$D53&lt;='C.Davis-Inputs'!$E$47),GD52*(1+'C.Davis-Inputs'!$E$49),IF($D53&gt;'C.Davis-Inputs'!$E$47,GD52*(1+'C.Davis-Inputs'!$F$49)))))</f>
        <v>27281.569620253158</v>
      </c>
      <c r="GE53" s="144">
        <f>IF($D53&lt;'C.Davis-Inputs'!$D$47,0,IF($D53='C.Davis-Inputs'!$D$47,'C.Davis-Inputs'!$D$54,IF(AND($D53&gt;'C.Davis-Inputs'!$D$47,$D53&lt;='C.Davis-Inputs'!$E$47),GE52*(1+'C.Davis-Inputs'!$E$49),IF($D53&gt;'C.Davis-Inputs'!$E$47,GE52*(1+'C.Davis-Inputs'!$F$49)))))</f>
        <v>24801.426927502871</v>
      </c>
      <c r="GF53" s="799">
        <f t="shared" si="13"/>
        <v>2480.1426927502871</v>
      </c>
    </row>
    <row r="54" spans="1:188" x14ac:dyDescent="0.25">
      <c r="A54" s="105"/>
      <c r="B54" s="105"/>
      <c r="C54" s="159"/>
      <c r="D54" s="140">
        <f t="shared" si="6"/>
        <v>2030</v>
      </c>
      <c r="E54" s="141">
        <f>E53*(1+'C.Davis-Inputs'!$D$14)</f>
        <v>624.73019462143395</v>
      </c>
      <c r="F54" s="142">
        <f>F53*(1+'C.Davis-Inputs'!$E$14)</f>
        <v>12494.603892428719</v>
      </c>
      <c r="G54" s="142">
        <f>G53*(1+'C.Davis-Inputs'!$F$14)</f>
        <v>78.091274327679244</v>
      </c>
      <c r="H54" s="143">
        <f>H53*(1+'C.Davis-Inputs'!$G$14)</f>
        <v>46.854764596607524</v>
      </c>
      <c r="I54" s="144">
        <f>I53*(1+'C.Davis-Inputs'!$H$14)</f>
        <v>937.09529193215133</v>
      </c>
      <c r="J54" s="141">
        <f t="shared" si="18"/>
        <v>56.225717515929055</v>
      </c>
      <c r="K54" s="142">
        <f t="shared" si="18"/>
        <v>1124.5143503185845</v>
      </c>
      <c r="L54" s="142">
        <f t="shared" si="18"/>
        <v>7.0282146894911319</v>
      </c>
      <c r="M54" s="143">
        <f t="shared" si="18"/>
        <v>4.2169288136946772</v>
      </c>
      <c r="N54" s="144">
        <f t="shared" si="18"/>
        <v>84.338576273893622</v>
      </c>
      <c r="O54" s="141">
        <f t="shared" si="19"/>
        <v>31.236509731071699</v>
      </c>
      <c r="P54" s="142">
        <f t="shared" si="19"/>
        <v>624.730194621436</v>
      </c>
      <c r="Q54" s="142">
        <f t="shared" si="19"/>
        <v>3.9045637163839624</v>
      </c>
      <c r="R54" s="143">
        <f t="shared" si="19"/>
        <v>2.3427382298303763</v>
      </c>
      <c r="S54" s="144">
        <f t="shared" si="19"/>
        <v>46.854764596607566</v>
      </c>
      <c r="T54" s="141">
        <f t="shared" si="14"/>
        <v>48.72895518047185</v>
      </c>
      <c r="U54" s="142">
        <f t="shared" si="14"/>
        <v>974.57910360943993</v>
      </c>
      <c r="V54" s="142">
        <f t="shared" si="14"/>
        <v>6.0911193975589812</v>
      </c>
      <c r="W54" s="143">
        <f t="shared" si="14"/>
        <v>3.6546716385353868</v>
      </c>
      <c r="X54" s="143">
        <f t="shared" si="14"/>
        <v>73.093432770707807</v>
      </c>
      <c r="Y54" s="141">
        <f>T54*'C.Davis-Inputs'!$D$17</f>
        <v>19.491582072188741</v>
      </c>
      <c r="Z54" s="142">
        <f>U54*'C.Davis-Inputs'!$E$17</f>
        <v>389.83164144377599</v>
      </c>
      <c r="AA54" s="142">
        <f>V54*'C.Davis-Inputs'!$F$17</f>
        <v>2.4364477590235927</v>
      </c>
      <c r="AB54" s="143">
        <f>W54*'C.Davis-Inputs'!$G$17</f>
        <v>0</v>
      </c>
      <c r="AC54" s="144">
        <f>X54*'C.Davis-Inputs'!$H$17</f>
        <v>0</v>
      </c>
      <c r="AD54" s="141">
        <f>T54*(1-'C.Davis-Inputs'!$D$17)</f>
        <v>29.237373108283109</v>
      </c>
      <c r="AE54" s="142">
        <f>U54*(1-'C.Davis-Inputs'!$E$17)</f>
        <v>584.74746216566393</v>
      </c>
      <c r="AF54" s="142">
        <f>V54*(1-'C.Davis-Inputs'!$F$17)</f>
        <v>3.6546716385353886</v>
      </c>
      <c r="AG54" s="143">
        <f>W54*(1-'C.Davis-Inputs'!$G$17)</f>
        <v>3.6546716385353868</v>
      </c>
      <c r="AH54" s="144">
        <f>X54*(1-'C.Davis-Inputs'!$H$17)</f>
        <v>73.093432770707807</v>
      </c>
      <c r="AI54" s="187"/>
      <c r="AJ54" s="141">
        <f>SUM(AD54*'C.Davis-Inputs'!$D$15,Y54*'C.Davis-Inputs'!$D$15*'C.Davis-Inputs'!$D$19)</f>
        <v>509.3800114865324</v>
      </c>
      <c r="AK54" s="142">
        <f>SUM(AE54*'C.Davis-Inputs'!$E$15,Z54*'C.Davis-Inputs'!$E$15*'C.Davis-Inputs'!$E$19)</f>
        <v>18560.534168540577</v>
      </c>
      <c r="AL54" s="142">
        <f>SUM(AF54*'C.Davis-Inputs'!$F$15,AA54*'C.Davis-Inputs'!$F$15*'C.Davis-Inputs'!$F$19)</f>
        <v>14.691779986912263</v>
      </c>
      <c r="AM54" s="143">
        <f>SUM(AG54*'C.Davis-Inputs'!$G$15,AB54*'C.Davis-Inputs'!$G$15*'C.Davis-Inputs'!$G$19)</f>
        <v>14.618686554141547</v>
      </c>
      <c r="AN54" s="144">
        <f>SUM(AH54*'C.Davis-Inputs'!$H$15,AC54*'C.Davis-Inputs'!$H$15*'C.Davis-Inputs'!$H$19)</f>
        <v>694.38761132172419</v>
      </c>
      <c r="AO54" s="141">
        <f>IF($D54&lt;'C.Davis-Inputs'!$D$8,AJ54,AJ54*(1-'C.Davis-Inputs'!$D$16))</f>
        <v>0</v>
      </c>
      <c r="AP54" s="142">
        <f>IF($D54&lt;'C.Davis-Inputs'!$D$8,AK54,AK54*(1-'C.Davis-Inputs'!$E$16))</f>
        <v>0</v>
      </c>
      <c r="AQ54" s="142">
        <f>IF($D54&lt;'C.Davis-Inputs'!$D$8,AL54,AL54*(1-'C.Davis-Inputs'!$F$16))</f>
        <v>0</v>
      </c>
      <c r="AR54" s="143">
        <f>IF($D54&lt;'C.Davis-Inputs'!$D$8,AM54,AM54*(1-'C.Davis-Inputs'!$G$16))</f>
        <v>0</v>
      </c>
      <c r="AS54" s="144">
        <f>IF($D54&lt;'C.Davis-Inputs'!$D$8,AN54,AN54*(1-'C.Davis-Inputs'!$H$16))</f>
        <v>0</v>
      </c>
      <c r="AT54" s="145">
        <f>AJ54*'C.Davis-Inputs'!$D$6*'C.Davis-Inputs'!$D$12</f>
        <v>799.62474203155853</v>
      </c>
      <c r="AU54" s="146">
        <f>AK54*'C.Davis-Inputs'!$D$6*'C.Davis-Inputs'!$E$12</f>
        <v>27896.482855316484</v>
      </c>
      <c r="AV54" s="146">
        <f>AL54*'C.Davis-Inputs'!$D$6*'C.Davis-Inputs'!$F$12</f>
        <v>23.553861675017735</v>
      </c>
      <c r="AW54" s="147">
        <f>AM54*'C.Davis-Inputs'!$D$6*'C.Davis-Inputs'!$G$12</f>
        <v>23.436678283599726</v>
      </c>
      <c r="AX54" s="148">
        <f>AN54*'C.Davis-Inputs'!$D$6*'C.Davis-Inputs'!$H$12</f>
        <v>1090.0496722528424</v>
      </c>
      <c r="AY54" s="145">
        <f>AJ54*'C.Davis-Inputs'!$D$7*'C.Davis-Inputs'!$D$13</f>
        <v>30.562800689191942</v>
      </c>
      <c r="AZ54" s="146">
        <f>AK54*'C.Davis-Inputs'!$D$7*'C.Davis-Inputs'!$E$13</f>
        <v>1856.0534168540578</v>
      </c>
      <c r="BA54" s="146">
        <f>AL54*'C.Davis-Inputs'!$D$7*'C.Davis-Inputs'!$F$13</f>
        <v>0.58767119947649049</v>
      </c>
      <c r="BB54" s="147">
        <f>AM54*'C.Davis-Inputs'!$D$7*'C.Davis-Inputs'!$G$13</f>
        <v>0.58474746216566187</v>
      </c>
      <c r="BC54" s="148">
        <f>AN54*'C.Davis-Inputs'!$D$7*'C.Davis-Inputs'!$H$13</f>
        <v>41.663256679303451</v>
      </c>
      <c r="BD54" s="149">
        <f>AO54*'C.Davis-Inputs'!$D$6*'C.Davis-Inputs'!$D$12</f>
        <v>0</v>
      </c>
      <c r="BE54" s="150">
        <f>AP54*'C.Davis-Inputs'!$D$6*'C.Davis-Inputs'!$E$12</f>
        <v>0</v>
      </c>
      <c r="BF54" s="150">
        <f>AQ54*'C.Davis-Inputs'!$D$6*'C.Davis-Inputs'!$F$12</f>
        <v>0</v>
      </c>
      <c r="BG54" s="151">
        <f>AR54*'C.Davis-Inputs'!$D$6*'C.Davis-Inputs'!$G$12</f>
        <v>0</v>
      </c>
      <c r="BH54" s="152">
        <f>AS54*'C.Davis-Inputs'!$D$6*'C.Davis-Inputs'!$H$12</f>
        <v>0</v>
      </c>
      <c r="BI54" s="149">
        <f>AO54*'C.Davis-Inputs'!$D$7*'C.Davis-Inputs'!$D$13</f>
        <v>0</v>
      </c>
      <c r="BJ54" s="150">
        <f>AP54*'C.Davis-Inputs'!$D$7*'C.Davis-Inputs'!$E$13</f>
        <v>0</v>
      </c>
      <c r="BK54" s="150">
        <f>AQ54*'C.Davis-Inputs'!$D$7*'C.Davis-Inputs'!$F$13</f>
        <v>0</v>
      </c>
      <c r="BL54" s="151">
        <f>AR54*'C.Davis-Inputs'!$D$7*'C.Davis-Inputs'!$G$13</f>
        <v>0</v>
      </c>
      <c r="BM54" s="152">
        <f>AS54*'C.Davis-Inputs'!$D$7*'C.Davis-Inputs'!$H$13</f>
        <v>0</v>
      </c>
      <c r="BN54" s="153">
        <f t="shared" si="27"/>
        <v>799.62474203155853</v>
      </c>
      <c r="BO54" s="154">
        <f t="shared" si="27"/>
        <v>27896.482855316484</v>
      </c>
      <c r="BP54" s="154">
        <f t="shared" si="27"/>
        <v>23.553861675017735</v>
      </c>
      <c r="BQ54" s="155">
        <f t="shared" si="27"/>
        <v>23.436678283599726</v>
      </c>
      <c r="BR54" s="156">
        <f t="shared" si="27"/>
        <v>1090.0496722528424</v>
      </c>
      <c r="BS54" s="153">
        <f t="shared" si="26"/>
        <v>30.562800689191942</v>
      </c>
      <c r="BT54" s="154">
        <f t="shared" si="26"/>
        <v>1856.0534168540578</v>
      </c>
      <c r="BU54" s="154">
        <f t="shared" si="26"/>
        <v>0.58767119947649049</v>
      </c>
      <c r="BV54" s="155">
        <f t="shared" si="26"/>
        <v>0.58474746216566187</v>
      </c>
      <c r="BW54" s="155">
        <f t="shared" si="26"/>
        <v>41.663256679303451</v>
      </c>
      <c r="BX54" s="343">
        <f t="shared" si="20"/>
        <v>29833.147809559501</v>
      </c>
      <c r="BY54" s="344">
        <f t="shared" si="21"/>
        <v>1929.4518928841956</v>
      </c>
      <c r="BZ54" s="105"/>
      <c r="CA54" s="141">
        <f>Y54*'C.Davis-Inputs'!$D$15*'C.Davis-Inputs'!$D$18</f>
        <v>1590.5130970906011</v>
      </c>
      <c r="CB54" s="142">
        <f>Z54*'C.Davis-Inputs'!$E$15*'C.Davis-Inputs'!$E$18</f>
        <v>57954.320975238952</v>
      </c>
      <c r="CC54" s="142">
        <f>AA54*'C.Davis-Inputs'!$F$15*'C.Davis-Inputs'!$F$18</f>
        <v>2.9237373108283111</v>
      </c>
      <c r="CD54" s="143">
        <f>AB54*'C.Davis-Inputs'!$G$15*'C.Davis-Inputs'!$G$18</f>
        <v>0</v>
      </c>
      <c r="CE54" s="144">
        <f>AC54*'C.Davis-Inputs'!$H$15*'C.Davis-Inputs'!$H$18</f>
        <v>0</v>
      </c>
      <c r="CF54" s="141">
        <f>IF($D54&lt;'C.Davis-Inputs'!$D$8,CA54,CA54*(1-'C.Davis-Inputs'!$D$16))</f>
        <v>0</v>
      </c>
      <c r="CG54" s="142">
        <f>IF($D54&lt;'C.Davis-Inputs'!$D$8,CB54,CB54*(1-'C.Davis-Inputs'!$E$16))</f>
        <v>0</v>
      </c>
      <c r="CH54" s="142">
        <f>IF($D54&lt;'C.Davis-Inputs'!$D$8,CC54,CC54*(1-'C.Davis-Inputs'!$F$16))</f>
        <v>0</v>
      </c>
      <c r="CI54" s="143">
        <f>IF($D54&lt;'C.Davis-Inputs'!$D$8,CD54,CD54*(1-'C.Davis-Inputs'!$G$16))</f>
        <v>0</v>
      </c>
      <c r="CJ54" s="144">
        <f>IF($D54&lt;'C.Davis-Inputs'!$D$8,CE54,CE54*(1-'C.Davis-Inputs'!$H$16))</f>
        <v>0</v>
      </c>
      <c r="CK54" s="145">
        <f>CA54*'C.Davis-Inputs'!$D$6*'C.Davis-Inputs'!$D$12</f>
        <v>2496.7874598128251</v>
      </c>
      <c r="CL54" s="146">
        <f>CB54*'C.Davis-Inputs'!$D$6*'C.Davis-Inputs'!$E$12</f>
        <v>87105.344425784133</v>
      </c>
      <c r="CM54" s="146">
        <f>CC54*'C.Davis-Inputs'!$D$6*'C.Davis-Inputs'!$F$12</f>
        <v>4.6873356567199478</v>
      </c>
      <c r="CN54" s="147">
        <f>CD54*'C.Davis-Inputs'!$D$6*'C.Davis-Inputs'!$G$12</f>
        <v>0</v>
      </c>
      <c r="CO54" s="148">
        <f>CE54*'C.Davis-Inputs'!$D$6*'C.Davis-Inputs'!$H$12</f>
        <v>0</v>
      </c>
      <c r="CP54" s="145">
        <f>CA54*'C.Davis-Inputs'!$D$7*'C.Davis-Inputs'!$D$13</f>
        <v>95.430785825436061</v>
      </c>
      <c r="CQ54" s="146">
        <f>CB54*'C.Davis-Inputs'!$D$7*'C.Davis-Inputs'!$E$13</f>
        <v>5795.4320975238952</v>
      </c>
      <c r="CR54" s="146">
        <f>CC54*'C.Davis-Inputs'!$D$7*'C.Davis-Inputs'!$F$13</f>
        <v>0.11694949243313245</v>
      </c>
      <c r="CS54" s="147">
        <f>CD54*'C.Davis-Inputs'!$D$7*'C.Davis-Inputs'!$G$13</f>
        <v>0</v>
      </c>
      <c r="CT54" s="148">
        <f>CE54*'C.Davis-Inputs'!$D$7*'C.Davis-Inputs'!$H$13</f>
        <v>0</v>
      </c>
      <c r="CU54" s="149">
        <f>CF54*'C.Davis-Inputs'!$D$6*'C.Davis-Inputs'!$D$12</f>
        <v>0</v>
      </c>
      <c r="CV54" s="150">
        <f>CG54*'C.Davis-Inputs'!$D$6*'C.Davis-Inputs'!$E$12</f>
        <v>0</v>
      </c>
      <c r="CW54" s="150">
        <f>CH54*'C.Davis-Inputs'!$D$6*'C.Davis-Inputs'!$F$12</f>
        <v>0</v>
      </c>
      <c r="CX54" s="151">
        <f>CI54*'C.Davis-Inputs'!$D$6*'C.Davis-Inputs'!$G$12</f>
        <v>0</v>
      </c>
      <c r="CY54" s="152">
        <f>CJ54*'C.Davis-Inputs'!$D$6*'C.Davis-Inputs'!$H$12</f>
        <v>0</v>
      </c>
      <c r="CZ54" s="149">
        <f>CF54*'C.Davis-Inputs'!$D$7*'C.Davis-Inputs'!$D$13</f>
        <v>0</v>
      </c>
      <c r="DA54" s="150">
        <f>CG54*'C.Davis-Inputs'!$D$7*'C.Davis-Inputs'!$E$13</f>
        <v>0</v>
      </c>
      <c r="DB54" s="150">
        <f>CH54*'C.Davis-Inputs'!$D$7*'C.Davis-Inputs'!$F$13</f>
        <v>0</v>
      </c>
      <c r="DC54" s="151">
        <f>CI54*'C.Davis-Inputs'!$D$7*'C.Davis-Inputs'!$G$13</f>
        <v>0</v>
      </c>
      <c r="DD54" s="152">
        <f>CJ54*'C.Davis-Inputs'!$D$7*'C.Davis-Inputs'!$H$13</f>
        <v>0</v>
      </c>
      <c r="DE54" s="153">
        <f t="shared" si="3"/>
        <v>2496.7874598128251</v>
      </c>
      <c r="DF54" s="154">
        <f t="shared" si="3"/>
        <v>87105.344425784133</v>
      </c>
      <c r="DG54" s="154">
        <f t="shared" si="3"/>
        <v>4.6873356567199478</v>
      </c>
      <c r="DH54" s="155">
        <f t="shared" si="3"/>
        <v>0</v>
      </c>
      <c r="DI54" s="156">
        <f t="shared" si="3"/>
        <v>0</v>
      </c>
      <c r="DJ54" s="153">
        <f t="shared" si="3"/>
        <v>95.430785825436061</v>
      </c>
      <c r="DK54" s="154">
        <f t="shared" si="3"/>
        <v>5795.4320975238952</v>
      </c>
      <c r="DL54" s="154">
        <f t="shared" si="3"/>
        <v>0.11694949243313245</v>
      </c>
      <c r="DM54" s="155">
        <f t="shared" si="3"/>
        <v>0</v>
      </c>
      <c r="DN54" s="155">
        <f t="shared" si="17"/>
        <v>0</v>
      </c>
      <c r="DO54" s="343">
        <f t="shared" si="22"/>
        <v>89606.819221253681</v>
      </c>
      <c r="DP54" s="344">
        <f t="shared" si="23"/>
        <v>5890.9798328417646</v>
      </c>
      <c r="DQ54" s="105"/>
      <c r="DR54" s="141">
        <f>SUM(AD54*'C.Davis-Inputs'!$D$32*365)</f>
        <v>11783.270474577848</v>
      </c>
      <c r="DS54" s="142">
        <f>SUM(AE54*'C.Davis-Inputs'!$E$32*365)</f>
        <v>235665.40949155769</v>
      </c>
      <c r="DT54" s="142">
        <f>SUM(AF54*'C.Davis-Inputs'!$F$32*365)</f>
        <v>1740.7104110171824</v>
      </c>
      <c r="DU54" s="143">
        <f>SUM(AG54*'C.Davis-Inputs'!$G$32*365)</f>
        <v>0</v>
      </c>
      <c r="DV54" s="144">
        <f>SUM(AH54*'C.Davis-Inputs'!$H$32*365)</f>
        <v>0</v>
      </c>
      <c r="DW54" s="141">
        <f>SUM(AD54*'C.Davis-Inputs'!$D$33*365)</f>
        <v>10712.064067798045</v>
      </c>
      <c r="DX54" s="142">
        <f>SUM(AE54*'C.Davis-Inputs'!$E$33*365)</f>
        <v>214241.28135596155</v>
      </c>
      <c r="DY54" s="142">
        <f>SUM(AF54*'C.Davis-Inputs'!$F$33*365)</f>
        <v>1582.4640100156203</v>
      </c>
      <c r="DZ54" s="143">
        <f>SUM(AG54*'C.Davis-Inputs'!$G$33*365)</f>
        <v>0</v>
      </c>
      <c r="EA54" s="144">
        <f>SUM(AH54*'C.Davis-Inputs'!$H$33*365)</f>
        <v>0</v>
      </c>
      <c r="EB54" s="145">
        <f>DR54*'C.Davis-Inputs'!$D$6*'C.Davis-Inputs'!$D$12</f>
        <v>18497.377990992303</v>
      </c>
      <c r="EC54" s="146">
        <f>DS54*'C.Davis-Inputs'!$D$6*'C.Davis-Inputs'!$E$12</f>
        <v>354205.11046581116</v>
      </c>
      <c r="ED54" s="146">
        <f>DT54*'C.Davis-Inputs'!$D$6*'C.Davis-Inputs'!$F$12</f>
        <v>2790.7069309427466</v>
      </c>
      <c r="EE54" s="147">
        <f>DU54*'C.Davis-Inputs'!$D$6*'C.Davis-Inputs'!$G$12</f>
        <v>0</v>
      </c>
      <c r="EF54" s="148">
        <f>DV54*'C.Davis-Inputs'!$D$6*'C.Davis-Inputs'!$H$12</f>
        <v>0</v>
      </c>
      <c r="EG54" s="145">
        <f>DR54*'C.Davis-Inputs'!$D$7*'C.Davis-Inputs'!$D$13</f>
        <v>706.99622847467083</v>
      </c>
      <c r="EH54" s="146">
        <f>DS54*'C.Davis-Inputs'!$D$7*'C.Davis-Inputs'!$E$13</f>
        <v>23566.540949155769</v>
      </c>
      <c r="EI54" s="146">
        <f>DT54*'C.Davis-Inputs'!$D$7*'C.Davis-Inputs'!$F$13</f>
        <v>69.628416440687303</v>
      </c>
      <c r="EJ54" s="147">
        <f>DU54*'C.Davis-Inputs'!$D$7*'C.Davis-Inputs'!$G$13</f>
        <v>0</v>
      </c>
      <c r="EK54" s="148">
        <f>DV54*'C.Davis-Inputs'!$D$7*'C.Davis-Inputs'!$H$13</f>
        <v>0</v>
      </c>
      <c r="EL54" s="149">
        <f>IF($D54&lt;'C.Davis-Inputs'!$D$8,EB54,DW54*'C.Davis-Inputs'!$D$6*'C.Davis-Inputs'!$D$12)</f>
        <v>16815.79817362937</v>
      </c>
      <c r="EM54" s="150">
        <f>IF($D54&lt;'C.Davis-Inputs'!$D$8,EC54,DX54*'C.Davis-Inputs'!$D$6*'C.Davis-Inputs'!$E$12)</f>
        <v>322004.6458780102</v>
      </c>
      <c r="EN54" s="150">
        <f>IF($D54&lt;'C.Davis-Inputs'!$D$8,ED54,DY54*'C.Davis-Inputs'!$D$6*'C.Davis-Inputs'!$F$12)</f>
        <v>2537.0063008570419</v>
      </c>
      <c r="EO54" s="151">
        <f>IF($D54&lt;'C.Davis-Inputs'!$D$8,EE54,DZ54*'C.Davis-Inputs'!$D$6*'C.Davis-Inputs'!$G$12)</f>
        <v>0</v>
      </c>
      <c r="EP54" s="152">
        <f>IF($D54&lt;'C.Davis-Inputs'!$D$8,EF54,EA54*'C.Davis-Inputs'!$D$6*'C.Davis-Inputs'!$H$12)</f>
        <v>0</v>
      </c>
      <c r="EQ54" s="149">
        <f>IF($D54&lt;'C.Davis-Inputs'!$D$8,EG54,'C.Davis-Inputs'!$D$13*DW54)</f>
        <v>642.72384406788262</v>
      </c>
      <c r="ER54" s="150">
        <f>IF($D54&lt;'C.Davis-Inputs'!$D$8,EH54,'C.Davis-Inputs'!$E$13*DX54)</f>
        <v>21424.128135596155</v>
      </c>
      <c r="ES54" s="150">
        <f>IF($D54&lt;'C.Davis-Inputs'!$D$8,EI54,'C.Davis-Inputs'!$F$13*DY54)</f>
        <v>63.298560400624815</v>
      </c>
      <c r="ET54" s="151">
        <f>IF($D54&lt;'C.Davis-Inputs'!$D$8,EJ54,'C.Davis-Inputs'!$G$13*EJ54)</f>
        <v>0</v>
      </c>
      <c r="EU54" s="152">
        <f>IF($D54&lt;'C.Davis-Inputs'!$D$8,EK54,'C.Davis-Inputs'!$H$13*EK54)</f>
        <v>0</v>
      </c>
      <c r="EV54" s="153">
        <f t="shared" si="9"/>
        <v>1681.5798173629337</v>
      </c>
      <c r="EW54" s="154">
        <f t="shared" si="9"/>
        <v>32200.464587800961</v>
      </c>
      <c r="EX54" s="154">
        <f t="shared" si="9"/>
        <v>253.70063008570469</v>
      </c>
      <c r="EY54" s="155">
        <f t="shared" si="9"/>
        <v>0</v>
      </c>
      <c r="EZ54" s="156">
        <f t="shared" si="16"/>
        <v>0</v>
      </c>
      <c r="FA54" s="153">
        <f t="shared" si="16"/>
        <v>64.272384406788206</v>
      </c>
      <c r="FB54" s="154">
        <f t="shared" si="16"/>
        <v>2142.4128135596147</v>
      </c>
      <c r="FC54" s="154">
        <f t="shared" si="16"/>
        <v>6.3298560400624879</v>
      </c>
      <c r="FD54" s="155">
        <f t="shared" si="16"/>
        <v>0</v>
      </c>
      <c r="FE54" s="156">
        <f t="shared" si="16"/>
        <v>0</v>
      </c>
      <c r="FF54" s="365">
        <f t="shared" si="24"/>
        <v>34135.745035249594</v>
      </c>
      <c r="FG54" s="365">
        <f t="shared" si="25"/>
        <v>2213.0150540064656</v>
      </c>
      <c r="FH54" s="105"/>
      <c r="FI54" s="142">
        <f>'C.Davis-Inputs'!$E$15</f>
        <v>29.15</v>
      </c>
      <c r="FJ54" s="142">
        <f>IF($D54&lt;'C.Davis-Inputs'!$D$8,FI54,0)</f>
        <v>0</v>
      </c>
      <c r="FK54" s="154">
        <f t="shared" si="10"/>
        <v>29.15</v>
      </c>
      <c r="FL54" s="338">
        <f>SUM(FK54*'C.Davis-Inputs'!$D$60,FK54*'C.Davis-Inputs'!$D$58*'C.Davis-Inputs'!$D$59)</f>
        <v>8858.6849999999995</v>
      </c>
      <c r="FM54" s="338">
        <f>(FK54*'C.Davis-Inputs'!$D$61)</f>
        <v>21833.35</v>
      </c>
      <c r="FN54" s="338">
        <f>(FK54*'C.Davis-Inputs'!$D$62)</f>
        <v>816.19999999999993</v>
      </c>
      <c r="FO54" s="105"/>
      <c r="FP54" s="142">
        <f>'C.Davis-Inputs'!$E$32*365</f>
        <v>403.02083333333337</v>
      </c>
      <c r="FQ54" s="142">
        <f>IF($D54&lt;'C.Davis-Inputs'!$D$8,FP54,'C.Davis-Inputs'!$E$33*365)</f>
        <v>366.38257575757581</v>
      </c>
      <c r="FR54" s="154">
        <f t="shared" si="11"/>
        <v>36.638257575757564</v>
      </c>
      <c r="FS54" s="338">
        <f>SUM(FR54*'C.Davis-Inputs'!$D$63,FR54*'C.Davis-Inputs'!$D$58*'C.Davis-Inputs'!$D$59)</f>
        <v>27768.135416666657</v>
      </c>
      <c r="FT54" s="338">
        <f>(FR54*'C.Davis-Inputs'!$D$64)</f>
        <v>80677.443181818162</v>
      </c>
      <c r="FU54" s="338">
        <f>(FR54*'C.Davis-Inputs'!$D$65)</f>
        <v>10258.712121212118</v>
      </c>
      <c r="FV54" s="105"/>
      <c r="FW54" s="142">
        <f>'C.Davis-Inputs'!$E$44*365</f>
        <v>113.15</v>
      </c>
      <c r="FX54" s="142">
        <f>IF($D54&lt;'C.Davis-Inputs'!$D$8,FW54,'C.Davis-Inputs'!$D$45*365)</f>
        <v>102.86363636363636</v>
      </c>
      <c r="FY54" s="154">
        <f t="shared" si="12"/>
        <v>10.286363636363646</v>
      </c>
      <c r="FZ54" s="338">
        <f>SUM(FY54*'C.Davis-Inputs'!$D$67)</f>
        <v>8218.8045454545536</v>
      </c>
      <c r="GA54" s="338">
        <f>(FY54*'C.Davis-Inputs'!$D$68)</f>
        <v>22650.572727272749</v>
      </c>
      <c r="GB54" s="338">
        <f>(FY54*'C.Davis-Inputs'!$D$69)</f>
        <v>2880.1818181818207</v>
      </c>
      <c r="GC54" s="105"/>
      <c r="GD54" s="141">
        <f>IF($D54&lt;'C.Davis-Inputs'!$D$47,0,IF($D54='C.Davis-Inputs'!$D$47,'C.Davis-Inputs'!$D$53,IF(AND($D54&gt;'C.Davis-Inputs'!$D$47,$D54&lt;='C.Davis-Inputs'!$E$47),GD53*(1+'C.Davis-Inputs'!$E$49),IF($D54&gt;'C.Davis-Inputs'!$E$47,GD53*(1+'C.Davis-Inputs'!$F$49)))))</f>
        <v>27554.385316455689</v>
      </c>
      <c r="GE54" s="144">
        <f>IF($D54&lt;'C.Davis-Inputs'!$D$47,0,IF($D54='C.Davis-Inputs'!$D$47,'C.Davis-Inputs'!$D$54,IF(AND($D54&gt;'C.Davis-Inputs'!$D$47,$D54&lt;='C.Davis-Inputs'!$E$47),GE53*(1+'C.Davis-Inputs'!$E$49),IF($D54&gt;'C.Davis-Inputs'!$E$47,GE53*(1+'C.Davis-Inputs'!$F$49)))))</f>
        <v>25049.441196777901</v>
      </c>
      <c r="GF54" s="799">
        <f t="shared" si="13"/>
        <v>2504.944119677788</v>
      </c>
    </row>
    <row r="55" spans="1:188" x14ac:dyDescent="0.25">
      <c r="A55" s="105"/>
      <c r="B55" s="105"/>
      <c r="C55" s="159"/>
      <c r="D55" s="140">
        <f t="shared" si="6"/>
        <v>2031</v>
      </c>
      <c r="E55" s="141">
        <f>E54*(1+'C.Davis-Inputs'!$D$14)</f>
        <v>631.24155123477749</v>
      </c>
      <c r="F55" s="142">
        <f>F54*(1+'C.Davis-Inputs'!$E$14)</f>
        <v>12624.83102469559</v>
      </c>
      <c r="G55" s="142">
        <f>G54*(1+'C.Davis-Inputs'!$F$14)</f>
        <v>78.905193904347186</v>
      </c>
      <c r="H55" s="143">
        <f>H54*(1+'C.Davis-Inputs'!$G$14)</f>
        <v>47.34311634260829</v>
      </c>
      <c r="I55" s="144">
        <f>I54*(1+'C.Davis-Inputs'!$H$14)</f>
        <v>946.86232685216669</v>
      </c>
      <c r="J55" s="141">
        <f t="shared" si="18"/>
        <v>56.811739611129973</v>
      </c>
      <c r="K55" s="142">
        <f t="shared" si="18"/>
        <v>1136.2347922226031</v>
      </c>
      <c r="L55" s="142">
        <f t="shared" si="18"/>
        <v>7.1014674513912466</v>
      </c>
      <c r="M55" s="143">
        <f t="shared" si="18"/>
        <v>4.2608804708347456</v>
      </c>
      <c r="N55" s="144">
        <f t="shared" si="18"/>
        <v>85.217609416694998</v>
      </c>
      <c r="O55" s="141">
        <f t="shared" si="19"/>
        <v>31.562077561738874</v>
      </c>
      <c r="P55" s="142">
        <f t="shared" si="19"/>
        <v>631.24155123477954</v>
      </c>
      <c r="Q55" s="142">
        <f t="shared" si="19"/>
        <v>3.9452596952173593</v>
      </c>
      <c r="R55" s="143">
        <f t="shared" si="19"/>
        <v>2.3671558171304148</v>
      </c>
      <c r="S55" s="144">
        <f t="shared" si="19"/>
        <v>47.34311634260834</v>
      </c>
      <c r="T55" s="141">
        <f t="shared" si="14"/>
        <v>49.236840996312637</v>
      </c>
      <c r="U55" s="142">
        <f t="shared" si="14"/>
        <v>984.73681992625598</v>
      </c>
      <c r="V55" s="142">
        <f t="shared" si="14"/>
        <v>6.1546051245390796</v>
      </c>
      <c r="W55" s="143">
        <f t="shared" si="14"/>
        <v>3.6927630747234463</v>
      </c>
      <c r="X55" s="143">
        <f t="shared" si="14"/>
        <v>73.855261494469005</v>
      </c>
      <c r="Y55" s="141">
        <f>T55*'C.Davis-Inputs'!$D$17</f>
        <v>19.694736398525055</v>
      </c>
      <c r="Z55" s="142">
        <f>U55*'C.Davis-Inputs'!$E$17</f>
        <v>393.8947279705024</v>
      </c>
      <c r="AA55" s="142">
        <f>V55*'C.Davis-Inputs'!$F$17</f>
        <v>2.4618420498156319</v>
      </c>
      <c r="AB55" s="143">
        <f>W55*'C.Davis-Inputs'!$G$17</f>
        <v>0</v>
      </c>
      <c r="AC55" s="144">
        <f>X55*'C.Davis-Inputs'!$H$17</f>
        <v>0</v>
      </c>
      <c r="AD55" s="141">
        <f>T55*(1-'C.Davis-Inputs'!$D$17)</f>
        <v>29.542104597787581</v>
      </c>
      <c r="AE55" s="142">
        <f>U55*(1-'C.Davis-Inputs'!$E$17)</f>
        <v>590.84209195575352</v>
      </c>
      <c r="AF55" s="142">
        <f>V55*(1-'C.Davis-Inputs'!$F$17)</f>
        <v>3.6927630747234477</v>
      </c>
      <c r="AG55" s="143">
        <f>W55*(1-'C.Davis-Inputs'!$G$17)</f>
        <v>3.6927630747234463</v>
      </c>
      <c r="AH55" s="144">
        <f>X55*(1-'C.Davis-Inputs'!$H$17)</f>
        <v>73.855261494469005</v>
      </c>
      <c r="AI55" s="187"/>
      <c r="AJ55" s="141">
        <f>SUM(AD55*'C.Davis-Inputs'!$D$15,Y55*'C.Davis-Inputs'!$D$15*'C.Davis-Inputs'!$D$19)</f>
        <v>514.68911121478811</v>
      </c>
      <c r="AK55" s="142">
        <f>SUM(AE55*'C.Davis-Inputs'!$E$15,Z55*'C.Davis-Inputs'!$E$15*'C.Davis-Inputs'!$E$19)</f>
        <v>18753.984489888899</v>
      </c>
      <c r="AL55" s="142">
        <f>SUM(AF55*'C.Davis-Inputs'!$F$15,AA55*'C.Davis-Inputs'!$F$15*'C.Davis-Inputs'!$F$19)</f>
        <v>14.844907560388259</v>
      </c>
      <c r="AM55" s="143">
        <f>SUM(AG55*'C.Davis-Inputs'!$G$15,AB55*'C.Davis-Inputs'!$G$15*'C.Davis-Inputs'!$G$19)</f>
        <v>14.771052298893785</v>
      </c>
      <c r="AN55" s="144">
        <f>SUM(AH55*'C.Davis-Inputs'!$H$15,AC55*'C.Davis-Inputs'!$H$15*'C.Davis-Inputs'!$H$19)</f>
        <v>701.62498419745555</v>
      </c>
      <c r="AO55" s="141">
        <f>IF($D55&lt;'C.Davis-Inputs'!$D$8,AJ55,AJ55*(1-'C.Davis-Inputs'!$D$16))</f>
        <v>0</v>
      </c>
      <c r="AP55" s="142">
        <f>IF($D55&lt;'C.Davis-Inputs'!$D$8,AK55,AK55*(1-'C.Davis-Inputs'!$E$16))</f>
        <v>0</v>
      </c>
      <c r="AQ55" s="142">
        <f>IF($D55&lt;'C.Davis-Inputs'!$D$8,AL55,AL55*(1-'C.Davis-Inputs'!$F$16))</f>
        <v>0</v>
      </c>
      <c r="AR55" s="143">
        <f>IF($D55&lt;'C.Davis-Inputs'!$D$8,AM55,AM55*(1-'C.Davis-Inputs'!$G$16))</f>
        <v>0</v>
      </c>
      <c r="AS55" s="144">
        <f>IF($D55&lt;'C.Davis-Inputs'!$D$8,AN55,AN55*(1-'C.Davis-Inputs'!$H$16))</f>
        <v>0</v>
      </c>
      <c r="AT55" s="145">
        <f>AJ55*'C.Davis-Inputs'!$D$6*'C.Davis-Inputs'!$D$12</f>
        <v>807.95896678497434</v>
      </c>
      <c r="AU55" s="146">
        <f>AK55*'C.Davis-Inputs'!$D$6*'C.Davis-Inputs'!$E$12</f>
        <v>28187.238688303016</v>
      </c>
      <c r="AV55" s="146">
        <f>AL55*'C.Davis-Inputs'!$D$6*'C.Davis-Inputs'!$F$12</f>
        <v>23.799355800814457</v>
      </c>
      <c r="AW55" s="147">
        <f>AM55*'C.Davis-Inputs'!$D$6*'C.Davis-Inputs'!$G$12</f>
        <v>23.680951045586514</v>
      </c>
      <c r="AX55" s="148">
        <f>AN55*'C.Davis-Inputs'!$D$6*'C.Davis-Inputs'!$H$12</f>
        <v>1101.4109001931656</v>
      </c>
      <c r="AY55" s="145">
        <f>AJ55*'C.Davis-Inputs'!$D$7*'C.Davis-Inputs'!$D$13</f>
        <v>30.881346672887286</v>
      </c>
      <c r="AZ55" s="146">
        <f>AK55*'C.Davis-Inputs'!$D$7*'C.Davis-Inputs'!$E$13</f>
        <v>1875.3984489888899</v>
      </c>
      <c r="BA55" s="146">
        <f>AL55*'C.Davis-Inputs'!$D$7*'C.Davis-Inputs'!$F$13</f>
        <v>0.59379630241553039</v>
      </c>
      <c r="BB55" s="147">
        <f>AM55*'C.Davis-Inputs'!$D$7*'C.Davis-Inputs'!$G$13</f>
        <v>0.59084209195575144</v>
      </c>
      <c r="BC55" s="148">
        <f>AN55*'C.Davis-Inputs'!$D$7*'C.Davis-Inputs'!$H$13</f>
        <v>42.097499051847329</v>
      </c>
      <c r="BD55" s="149">
        <f>AO55*'C.Davis-Inputs'!$D$6*'C.Davis-Inputs'!$D$12</f>
        <v>0</v>
      </c>
      <c r="BE55" s="150">
        <f>AP55*'C.Davis-Inputs'!$D$6*'C.Davis-Inputs'!$E$12</f>
        <v>0</v>
      </c>
      <c r="BF55" s="150">
        <f>AQ55*'C.Davis-Inputs'!$D$6*'C.Davis-Inputs'!$F$12</f>
        <v>0</v>
      </c>
      <c r="BG55" s="151">
        <f>AR55*'C.Davis-Inputs'!$D$6*'C.Davis-Inputs'!$G$12</f>
        <v>0</v>
      </c>
      <c r="BH55" s="152">
        <f>AS55*'C.Davis-Inputs'!$D$6*'C.Davis-Inputs'!$H$12</f>
        <v>0</v>
      </c>
      <c r="BI55" s="149">
        <f>AO55*'C.Davis-Inputs'!$D$7*'C.Davis-Inputs'!$D$13</f>
        <v>0</v>
      </c>
      <c r="BJ55" s="150">
        <f>AP55*'C.Davis-Inputs'!$D$7*'C.Davis-Inputs'!$E$13</f>
        <v>0</v>
      </c>
      <c r="BK55" s="150">
        <f>AQ55*'C.Davis-Inputs'!$D$7*'C.Davis-Inputs'!$F$13</f>
        <v>0</v>
      </c>
      <c r="BL55" s="151">
        <f>AR55*'C.Davis-Inputs'!$D$7*'C.Davis-Inputs'!$G$13</f>
        <v>0</v>
      </c>
      <c r="BM55" s="152">
        <f>AS55*'C.Davis-Inputs'!$D$7*'C.Davis-Inputs'!$H$13</f>
        <v>0</v>
      </c>
      <c r="BN55" s="153">
        <f t="shared" si="27"/>
        <v>807.95896678497434</v>
      </c>
      <c r="BO55" s="154">
        <f t="shared" si="27"/>
        <v>28187.238688303016</v>
      </c>
      <c r="BP55" s="154">
        <f t="shared" si="27"/>
        <v>23.799355800814457</v>
      </c>
      <c r="BQ55" s="155">
        <f t="shared" si="27"/>
        <v>23.680951045586514</v>
      </c>
      <c r="BR55" s="156">
        <f t="shared" si="27"/>
        <v>1101.4109001931656</v>
      </c>
      <c r="BS55" s="153">
        <f t="shared" si="26"/>
        <v>30.881346672887286</v>
      </c>
      <c r="BT55" s="154">
        <f t="shared" si="26"/>
        <v>1875.3984489888899</v>
      </c>
      <c r="BU55" s="154">
        <f t="shared" si="26"/>
        <v>0.59379630241553039</v>
      </c>
      <c r="BV55" s="155">
        <f t="shared" si="26"/>
        <v>0.59084209195575144</v>
      </c>
      <c r="BW55" s="155">
        <f t="shared" si="26"/>
        <v>42.097499051847329</v>
      </c>
      <c r="BX55" s="343">
        <f t="shared" si="20"/>
        <v>30144.088862127555</v>
      </c>
      <c r="BY55" s="344">
        <f t="shared" si="21"/>
        <v>1949.5619331079956</v>
      </c>
      <c r="BZ55" s="105"/>
      <c r="CA55" s="141">
        <f>Y55*'C.Davis-Inputs'!$D$15*'C.Davis-Inputs'!$D$18</f>
        <v>1607.0904901196443</v>
      </c>
      <c r="CB55" s="142">
        <f>Z55*'C.Davis-Inputs'!$E$15*'C.Davis-Inputs'!$E$18</f>
        <v>58558.359733734731</v>
      </c>
      <c r="CC55" s="142">
        <f>AA55*'C.Davis-Inputs'!$F$15*'C.Davis-Inputs'!$F$18</f>
        <v>2.9542104597787584</v>
      </c>
      <c r="CD55" s="143">
        <f>AB55*'C.Davis-Inputs'!$G$15*'C.Davis-Inputs'!$G$18</f>
        <v>0</v>
      </c>
      <c r="CE55" s="144">
        <f>AC55*'C.Davis-Inputs'!$H$15*'C.Davis-Inputs'!$H$18</f>
        <v>0</v>
      </c>
      <c r="CF55" s="141">
        <f>IF($D55&lt;'C.Davis-Inputs'!$D$8,CA55,CA55*(1-'C.Davis-Inputs'!$D$16))</f>
        <v>0</v>
      </c>
      <c r="CG55" s="142">
        <f>IF($D55&lt;'C.Davis-Inputs'!$D$8,CB55,CB55*(1-'C.Davis-Inputs'!$E$16))</f>
        <v>0</v>
      </c>
      <c r="CH55" s="142">
        <f>IF($D55&lt;'C.Davis-Inputs'!$D$8,CC55,CC55*(1-'C.Davis-Inputs'!$F$16))</f>
        <v>0</v>
      </c>
      <c r="CI55" s="143">
        <f>IF($D55&lt;'C.Davis-Inputs'!$D$8,CD55,CD55*(1-'C.Davis-Inputs'!$G$16))</f>
        <v>0</v>
      </c>
      <c r="CJ55" s="144">
        <f>IF($D55&lt;'C.Davis-Inputs'!$D$8,CE55,CE55*(1-'C.Davis-Inputs'!$H$16))</f>
        <v>0</v>
      </c>
      <c r="CK55" s="145">
        <f>CA55*'C.Davis-Inputs'!$D$6*'C.Davis-Inputs'!$D$12</f>
        <v>2522.8106513898174</v>
      </c>
      <c r="CL55" s="146">
        <f>CB55*'C.Davis-Inputs'!$D$6*'C.Davis-Inputs'!$E$12</f>
        <v>88013.214679803306</v>
      </c>
      <c r="CM55" s="146">
        <f>CC55*'C.Davis-Inputs'!$D$6*'C.Davis-Inputs'!$F$12</f>
        <v>4.7361902091173054</v>
      </c>
      <c r="CN55" s="147">
        <f>CD55*'C.Davis-Inputs'!$D$6*'C.Davis-Inputs'!$G$12</f>
        <v>0</v>
      </c>
      <c r="CO55" s="148">
        <f>CE55*'C.Davis-Inputs'!$D$6*'C.Davis-Inputs'!$H$12</f>
        <v>0</v>
      </c>
      <c r="CP55" s="145">
        <f>CA55*'C.Davis-Inputs'!$D$7*'C.Davis-Inputs'!$D$13</f>
        <v>96.425429407178655</v>
      </c>
      <c r="CQ55" s="146">
        <f>CB55*'C.Davis-Inputs'!$D$7*'C.Davis-Inputs'!$E$13</f>
        <v>5855.8359733734733</v>
      </c>
      <c r="CR55" s="146">
        <f>CC55*'C.Davis-Inputs'!$D$7*'C.Davis-Inputs'!$F$13</f>
        <v>0.11816841839115033</v>
      </c>
      <c r="CS55" s="147">
        <f>CD55*'C.Davis-Inputs'!$D$7*'C.Davis-Inputs'!$G$13</f>
        <v>0</v>
      </c>
      <c r="CT55" s="148">
        <f>CE55*'C.Davis-Inputs'!$D$7*'C.Davis-Inputs'!$H$13</f>
        <v>0</v>
      </c>
      <c r="CU55" s="149">
        <f>CF55*'C.Davis-Inputs'!$D$6*'C.Davis-Inputs'!$D$12</f>
        <v>0</v>
      </c>
      <c r="CV55" s="150">
        <f>CG55*'C.Davis-Inputs'!$D$6*'C.Davis-Inputs'!$E$12</f>
        <v>0</v>
      </c>
      <c r="CW55" s="150">
        <f>CH55*'C.Davis-Inputs'!$D$6*'C.Davis-Inputs'!$F$12</f>
        <v>0</v>
      </c>
      <c r="CX55" s="151">
        <f>CI55*'C.Davis-Inputs'!$D$6*'C.Davis-Inputs'!$G$12</f>
        <v>0</v>
      </c>
      <c r="CY55" s="152">
        <f>CJ55*'C.Davis-Inputs'!$D$6*'C.Davis-Inputs'!$H$12</f>
        <v>0</v>
      </c>
      <c r="CZ55" s="149">
        <f>CF55*'C.Davis-Inputs'!$D$7*'C.Davis-Inputs'!$D$13</f>
        <v>0</v>
      </c>
      <c r="DA55" s="150">
        <f>CG55*'C.Davis-Inputs'!$D$7*'C.Davis-Inputs'!$E$13</f>
        <v>0</v>
      </c>
      <c r="DB55" s="150">
        <f>CH55*'C.Davis-Inputs'!$D$7*'C.Davis-Inputs'!$F$13</f>
        <v>0</v>
      </c>
      <c r="DC55" s="151">
        <f>CI55*'C.Davis-Inputs'!$D$7*'C.Davis-Inputs'!$G$13</f>
        <v>0</v>
      </c>
      <c r="DD55" s="152">
        <f>CJ55*'C.Davis-Inputs'!$D$7*'C.Davis-Inputs'!$H$13</f>
        <v>0</v>
      </c>
      <c r="DE55" s="153">
        <f t="shared" si="3"/>
        <v>2522.8106513898174</v>
      </c>
      <c r="DF55" s="154">
        <f t="shared" si="3"/>
        <v>88013.214679803306</v>
      </c>
      <c r="DG55" s="154">
        <f t="shared" si="3"/>
        <v>4.7361902091173054</v>
      </c>
      <c r="DH55" s="155">
        <f t="shared" si="3"/>
        <v>0</v>
      </c>
      <c r="DI55" s="156">
        <f t="shared" si="3"/>
        <v>0</v>
      </c>
      <c r="DJ55" s="153">
        <f t="shared" si="3"/>
        <v>96.425429407178655</v>
      </c>
      <c r="DK55" s="154">
        <f t="shared" si="3"/>
        <v>5855.8359733734733</v>
      </c>
      <c r="DL55" s="154">
        <f t="shared" si="3"/>
        <v>0.11816841839115033</v>
      </c>
      <c r="DM55" s="155">
        <f t="shared" si="3"/>
        <v>0</v>
      </c>
      <c r="DN55" s="155">
        <f t="shared" si="17"/>
        <v>0</v>
      </c>
      <c r="DO55" s="343">
        <f t="shared" si="22"/>
        <v>90540.761521402252</v>
      </c>
      <c r="DP55" s="344">
        <f t="shared" si="23"/>
        <v>5952.3795711990433</v>
      </c>
      <c r="DQ55" s="105"/>
      <c r="DR55" s="141">
        <f>SUM(AD55*'C.Davis-Inputs'!$D$32*365)</f>
        <v>11906.083613420849</v>
      </c>
      <c r="DS55" s="142">
        <f>SUM(AE55*'C.Davis-Inputs'!$E$32*365)</f>
        <v>238121.67226841775</v>
      </c>
      <c r="DT55" s="142">
        <f>SUM(AF55*'C.Davis-Inputs'!$F$32*365)</f>
        <v>1758.8532610735349</v>
      </c>
      <c r="DU55" s="143">
        <f>SUM(AG55*'C.Davis-Inputs'!$G$32*365)</f>
        <v>0</v>
      </c>
      <c r="DV55" s="144">
        <f>SUM(AH55*'C.Davis-Inputs'!$H$32*365)</f>
        <v>0</v>
      </c>
      <c r="DW55" s="141">
        <f>SUM(AD55*'C.Davis-Inputs'!$D$33*365)</f>
        <v>10823.712375837136</v>
      </c>
      <c r="DX55" s="142">
        <f>SUM(AE55*'C.Davis-Inputs'!$E$33*365)</f>
        <v>216474.24751674343</v>
      </c>
      <c r="DY55" s="142">
        <f>SUM(AF55*'C.Davis-Inputs'!$F$33*365)</f>
        <v>1598.9575100668496</v>
      </c>
      <c r="DZ55" s="143">
        <f>SUM(AG55*'C.Davis-Inputs'!$G$33*365)</f>
        <v>0</v>
      </c>
      <c r="EA55" s="144">
        <f>SUM(AH55*'C.Davis-Inputs'!$H$33*365)</f>
        <v>0</v>
      </c>
      <c r="EB55" s="145">
        <f>DR55*'C.Davis-Inputs'!$D$6*'C.Davis-Inputs'!$D$12</f>
        <v>18690.170056348048</v>
      </c>
      <c r="EC55" s="146">
        <f>DS55*'C.Davis-Inputs'!$D$6*'C.Davis-Inputs'!$E$12</f>
        <v>357896.87341943185</v>
      </c>
      <c r="ED55" s="146">
        <f>DT55*'C.Davis-Inputs'!$D$6*'C.Davis-Inputs'!$F$12</f>
        <v>2819.7935481530908</v>
      </c>
      <c r="EE55" s="147">
        <f>DU55*'C.Davis-Inputs'!$D$6*'C.Davis-Inputs'!$G$12</f>
        <v>0</v>
      </c>
      <c r="EF55" s="148">
        <f>DV55*'C.Davis-Inputs'!$D$6*'C.Davis-Inputs'!$H$12</f>
        <v>0</v>
      </c>
      <c r="EG55" s="145">
        <f>DR55*'C.Davis-Inputs'!$D$7*'C.Davis-Inputs'!$D$13</f>
        <v>714.36501680525089</v>
      </c>
      <c r="EH55" s="146">
        <f>DS55*'C.Davis-Inputs'!$D$7*'C.Davis-Inputs'!$E$13</f>
        <v>23812.167226841775</v>
      </c>
      <c r="EI55" s="146">
        <f>DT55*'C.Davis-Inputs'!$D$7*'C.Davis-Inputs'!$F$13</f>
        <v>70.354130442941397</v>
      </c>
      <c r="EJ55" s="147">
        <f>DU55*'C.Davis-Inputs'!$D$7*'C.Davis-Inputs'!$G$13</f>
        <v>0</v>
      </c>
      <c r="EK55" s="148">
        <f>DV55*'C.Davis-Inputs'!$D$7*'C.Davis-Inputs'!$H$13</f>
        <v>0</v>
      </c>
      <c r="EL55" s="149">
        <f>IF($D55&lt;'C.Davis-Inputs'!$D$8,EB55,DW55*'C.Davis-Inputs'!$D$6*'C.Davis-Inputs'!$D$12)</f>
        <v>16991.063687589136</v>
      </c>
      <c r="EM55" s="150">
        <f>IF($D55&lt;'C.Davis-Inputs'!$D$8,EC55,DX55*'C.Davis-Inputs'!$D$6*'C.Davis-Inputs'!$E$12)</f>
        <v>325360.79401766538</v>
      </c>
      <c r="EN55" s="150">
        <f>IF($D55&lt;'C.Davis-Inputs'!$D$8,ED55,DY55*'C.Davis-Inputs'!$D$6*'C.Davis-Inputs'!$F$12)</f>
        <v>2563.4486801391731</v>
      </c>
      <c r="EO55" s="151">
        <f>IF($D55&lt;'C.Davis-Inputs'!$D$8,EE55,DZ55*'C.Davis-Inputs'!$D$6*'C.Davis-Inputs'!$G$12)</f>
        <v>0</v>
      </c>
      <c r="EP55" s="152">
        <f>IF($D55&lt;'C.Davis-Inputs'!$D$8,EF55,EA55*'C.Davis-Inputs'!$D$6*'C.Davis-Inputs'!$H$12)</f>
        <v>0</v>
      </c>
      <c r="EQ55" s="149">
        <f>IF($D55&lt;'C.Davis-Inputs'!$D$8,EG55,'C.Davis-Inputs'!$D$13*DW55)</f>
        <v>649.42274255022812</v>
      </c>
      <c r="ER55" s="150">
        <f>IF($D55&lt;'C.Davis-Inputs'!$D$8,EH55,'C.Davis-Inputs'!$E$13*DX55)</f>
        <v>21647.424751674345</v>
      </c>
      <c r="ES55" s="150">
        <f>IF($D55&lt;'C.Davis-Inputs'!$D$8,EI55,'C.Davis-Inputs'!$F$13*DY55)</f>
        <v>63.958300402673984</v>
      </c>
      <c r="ET55" s="151">
        <f>IF($D55&lt;'C.Davis-Inputs'!$D$8,EJ55,'C.Davis-Inputs'!$G$13*EJ55)</f>
        <v>0</v>
      </c>
      <c r="EU55" s="152">
        <f>IF($D55&lt;'C.Davis-Inputs'!$D$8,EK55,'C.Davis-Inputs'!$H$13*EK55)</f>
        <v>0</v>
      </c>
      <c r="EV55" s="153">
        <f t="shared" si="9"/>
        <v>1699.1063687589121</v>
      </c>
      <c r="EW55" s="154">
        <f t="shared" si="9"/>
        <v>32536.079401766474</v>
      </c>
      <c r="EX55" s="154">
        <f t="shared" si="9"/>
        <v>256.34486801391768</v>
      </c>
      <c r="EY55" s="155">
        <f t="shared" si="9"/>
        <v>0</v>
      </c>
      <c r="EZ55" s="156">
        <f t="shared" si="16"/>
        <v>0</v>
      </c>
      <c r="FA55" s="153">
        <f t="shared" si="16"/>
        <v>64.942274255022767</v>
      </c>
      <c r="FB55" s="154">
        <f t="shared" si="16"/>
        <v>2164.7424751674298</v>
      </c>
      <c r="FC55" s="154">
        <f t="shared" si="16"/>
        <v>6.3958300402674126</v>
      </c>
      <c r="FD55" s="155">
        <f t="shared" si="16"/>
        <v>0</v>
      </c>
      <c r="FE55" s="156">
        <f t="shared" si="16"/>
        <v>0</v>
      </c>
      <c r="FF55" s="365">
        <f t="shared" si="24"/>
        <v>34491.530638539305</v>
      </c>
      <c r="FG55" s="365">
        <f t="shared" si="25"/>
        <v>2236.0805794627199</v>
      </c>
      <c r="FH55" s="105"/>
      <c r="FI55" s="142">
        <f>'C.Davis-Inputs'!$E$15</f>
        <v>29.15</v>
      </c>
      <c r="FJ55" s="142">
        <f>IF($D55&lt;'C.Davis-Inputs'!$D$8,FI55,0)</f>
        <v>0</v>
      </c>
      <c r="FK55" s="154">
        <f t="shared" si="10"/>
        <v>29.15</v>
      </c>
      <c r="FL55" s="338">
        <f>SUM(FK55*'C.Davis-Inputs'!$D$60,FK55*'C.Davis-Inputs'!$D$58*'C.Davis-Inputs'!$D$59)</f>
        <v>8858.6849999999995</v>
      </c>
      <c r="FM55" s="338">
        <f>(FK55*'C.Davis-Inputs'!$D$61)</f>
        <v>21833.35</v>
      </c>
      <c r="FN55" s="338">
        <f>(FK55*'C.Davis-Inputs'!$D$62)</f>
        <v>816.19999999999993</v>
      </c>
      <c r="FO55" s="105"/>
      <c r="FP55" s="142">
        <f>'C.Davis-Inputs'!$E$32*365</f>
        <v>403.02083333333337</v>
      </c>
      <c r="FQ55" s="142">
        <f>IF($D55&lt;'C.Davis-Inputs'!$D$8,FP55,'C.Davis-Inputs'!$E$33*365)</f>
        <v>366.38257575757581</v>
      </c>
      <c r="FR55" s="154">
        <f t="shared" si="11"/>
        <v>36.638257575757564</v>
      </c>
      <c r="FS55" s="338">
        <f>SUM(FR55*'C.Davis-Inputs'!$D$63,FR55*'C.Davis-Inputs'!$D$58*'C.Davis-Inputs'!$D$59)</f>
        <v>27768.135416666657</v>
      </c>
      <c r="FT55" s="338">
        <f>(FR55*'C.Davis-Inputs'!$D$64)</f>
        <v>80677.443181818162</v>
      </c>
      <c r="FU55" s="338">
        <f>(FR55*'C.Davis-Inputs'!$D$65)</f>
        <v>10258.712121212118</v>
      </c>
      <c r="FV55" s="105"/>
      <c r="FW55" s="142">
        <f>'C.Davis-Inputs'!$E$44*365</f>
        <v>113.15</v>
      </c>
      <c r="FX55" s="142">
        <f>IF($D55&lt;'C.Davis-Inputs'!$D$8,FW55,'C.Davis-Inputs'!$D$45*365)</f>
        <v>102.86363636363636</v>
      </c>
      <c r="FY55" s="154">
        <f t="shared" si="12"/>
        <v>10.286363636363646</v>
      </c>
      <c r="FZ55" s="338">
        <f>SUM(FY55*'C.Davis-Inputs'!$D$67)</f>
        <v>8218.8045454545536</v>
      </c>
      <c r="GA55" s="338">
        <f>(FY55*'C.Davis-Inputs'!$D$68)</f>
        <v>22650.572727272749</v>
      </c>
      <c r="GB55" s="338">
        <f>(FY55*'C.Davis-Inputs'!$D$69)</f>
        <v>2880.1818181818207</v>
      </c>
      <c r="GC55" s="105"/>
      <c r="GD55" s="141">
        <f>IF($D55&lt;'C.Davis-Inputs'!$D$47,0,IF($D55='C.Davis-Inputs'!$D$47,'C.Davis-Inputs'!$D$53,IF(AND($D55&gt;'C.Davis-Inputs'!$D$47,$D55&lt;='C.Davis-Inputs'!$E$47),GD54*(1+'C.Davis-Inputs'!$E$49),IF($D55&gt;'C.Davis-Inputs'!$E$47,GD54*(1+'C.Davis-Inputs'!$F$49)))))</f>
        <v>27829.929169620245</v>
      </c>
      <c r="GE55" s="144">
        <f>IF($D55&lt;'C.Davis-Inputs'!$D$47,0,IF($D55='C.Davis-Inputs'!$D$47,'C.Davis-Inputs'!$D$54,IF(AND($D55&gt;'C.Davis-Inputs'!$D$47,$D55&lt;='C.Davis-Inputs'!$E$47),GE54*(1+'C.Davis-Inputs'!$E$49),IF($D55&gt;'C.Davis-Inputs'!$E$47,GE54*(1+'C.Davis-Inputs'!$F$49)))))</f>
        <v>25299.93560874568</v>
      </c>
      <c r="GF55" s="799">
        <f t="shared" si="13"/>
        <v>2529.9935608745654</v>
      </c>
    </row>
    <row r="56" spans="1:188" x14ac:dyDescent="0.25">
      <c r="A56" s="105"/>
      <c r="B56" s="105"/>
      <c r="C56" s="159"/>
      <c r="D56" s="140">
        <f t="shared" si="6"/>
        <v>2032</v>
      </c>
      <c r="E56" s="141">
        <f>E55*(1+'C.Davis-Inputs'!$D$14)</f>
        <v>637.82077356889329</v>
      </c>
      <c r="F56" s="142">
        <f>F55*(1+'C.Davis-Inputs'!$E$14)</f>
        <v>12756.415471377904</v>
      </c>
      <c r="G56" s="142">
        <f>G55*(1+'C.Davis-Inputs'!$F$14)</f>
        <v>79.727596696111661</v>
      </c>
      <c r="H56" s="143">
        <f>H55*(1+'C.Davis-Inputs'!$G$14)</f>
        <v>47.836558017666974</v>
      </c>
      <c r="I56" s="144">
        <f>I55*(1+'C.Davis-Inputs'!$H$14)</f>
        <v>956.73116035334033</v>
      </c>
      <c r="J56" s="141">
        <f t="shared" si="18"/>
        <v>57.403869621200393</v>
      </c>
      <c r="K56" s="142">
        <f t="shared" si="18"/>
        <v>1148.0773924240114</v>
      </c>
      <c r="L56" s="142">
        <f t="shared" si="18"/>
        <v>7.1754837026500491</v>
      </c>
      <c r="M56" s="143">
        <f t="shared" si="18"/>
        <v>4.3052902215900275</v>
      </c>
      <c r="N56" s="144">
        <f t="shared" si="18"/>
        <v>86.105804431800621</v>
      </c>
      <c r="O56" s="141">
        <f t="shared" si="19"/>
        <v>31.891038678444666</v>
      </c>
      <c r="P56" s="142">
        <f t="shared" si="19"/>
        <v>637.82077356889522</v>
      </c>
      <c r="Q56" s="142">
        <f t="shared" si="19"/>
        <v>3.9863798348055832</v>
      </c>
      <c r="R56" s="143">
        <f t="shared" si="19"/>
        <v>2.391827900883349</v>
      </c>
      <c r="S56" s="144">
        <f t="shared" si="19"/>
        <v>47.836558017667016</v>
      </c>
      <c r="T56" s="141">
        <f t="shared" si="14"/>
        <v>49.750020338373673</v>
      </c>
      <c r="U56" s="142">
        <f t="shared" si="14"/>
        <v>995.00040676747642</v>
      </c>
      <c r="V56" s="142">
        <f t="shared" si="14"/>
        <v>6.2187525422967092</v>
      </c>
      <c r="W56" s="143">
        <f t="shared" si="14"/>
        <v>3.7312515253780236</v>
      </c>
      <c r="X56" s="143">
        <f t="shared" si="14"/>
        <v>74.625030507560538</v>
      </c>
      <c r="Y56" s="141">
        <f>T56*'C.Davis-Inputs'!$D$17</f>
        <v>19.90000813534947</v>
      </c>
      <c r="Z56" s="142">
        <f>U56*'C.Davis-Inputs'!$E$17</f>
        <v>398.00016270699058</v>
      </c>
      <c r="AA56" s="142">
        <f>V56*'C.Davis-Inputs'!$F$17</f>
        <v>2.4875010169186837</v>
      </c>
      <c r="AB56" s="143">
        <f>W56*'C.Davis-Inputs'!$G$17</f>
        <v>0</v>
      </c>
      <c r="AC56" s="144">
        <f>X56*'C.Davis-Inputs'!$H$17</f>
        <v>0</v>
      </c>
      <c r="AD56" s="141">
        <f>T56*(1-'C.Davis-Inputs'!$D$17)</f>
        <v>29.850012203024203</v>
      </c>
      <c r="AE56" s="142">
        <f>U56*(1-'C.Davis-Inputs'!$E$17)</f>
        <v>597.00024406048578</v>
      </c>
      <c r="AF56" s="142">
        <f>V56*(1-'C.Davis-Inputs'!$F$17)</f>
        <v>3.7312515253780254</v>
      </c>
      <c r="AG56" s="143">
        <f>W56*(1-'C.Davis-Inputs'!$G$17)</f>
        <v>3.7312515253780236</v>
      </c>
      <c r="AH56" s="144">
        <f>X56*(1-'C.Davis-Inputs'!$H$17)</f>
        <v>74.625030507560538</v>
      </c>
      <c r="AI56" s="187"/>
      <c r="AJ56" s="141">
        <f>SUM(AD56*'C.Davis-Inputs'!$D$15,Y56*'C.Davis-Inputs'!$D$15*'C.Davis-Inputs'!$D$19)</f>
        <v>520.05354593713275</v>
      </c>
      <c r="AK56" s="142">
        <f>SUM(AE56*'C.Davis-Inputs'!$E$15,Z56*'C.Davis-Inputs'!$E$15*'C.Davis-Inputs'!$E$19)</f>
        <v>18949.451080084331</v>
      </c>
      <c r="AL56" s="142">
        <f>SUM(AF56*'C.Davis-Inputs'!$F$15,AA56*'C.Davis-Inputs'!$F$15*'C.Davis-Inputs'!$F$19)</f>
        <v>14.999631132019662</v>
      </c>
      <c r="AM56" s="143">
        <f>SUM(AG56*'C.Davis-Inputs'!$G$15,AB56*'C.Davis-Inputs'!$G$15*'C.Davis-Inputs'!$G$19)</f>
        <v>14.925006101512095</v>
      </c>
      <c r="AN56" s="144">
        <f>SUM(AH56*'C.Davis-Inputs'!$H$15,AC56*'C.Davis-Inputs'!$H$15*'C.Davis-Inputs'!$H$19)</f>
        <v>708.93778982182516</v>
      </c>
      <c r="AO56" s="141">
        <f>IF($D56&lt;'C.Davis-Inputs'!$D$8,AJ56,AJ56*(1-'C.Davis-Inputs'!$D$16))</f>
        <v>0</v>
      </c>
      <c r="AP56" s="142">
        <f>IF($D56&lt;'C.Davis-Inputs'!$D$8,AK56,AK56*(1-'C.Davis-Inputs'!$E$16))</f>
        <v>0</v>
      </c>
      <c r="AQ56" s="142">
        <f>IF($D56&lt;'C.Davis-Inputs'!$D$8,AL56,AL56*(1-'C.Davis-Inputs'!$F$16))</f>
        <v>0</v>
      </c>
      <c r="AR56" s="143">
        <f>IF($D56&lt;'C.Davis-Inputs'!$D$8,AM56,AM56*(1-'C.Davis-Inputs'!$G$16))</f>
        <v>0</v>
      </c>
      <c r="AS56" s="144">
        <f>IF($D56&lt;'C.Davis-Inputs'!$D$8,AN56,AN56*(1-'C.Davis-Inputs'!$H$16))</f>
        <v>0</v>
      </c>
      <c r="AT56" s="145">
        <f>AJ56*'C.Davis-Inputs'!$D$6*'C.Davis-Inputs'!$D$12</f>
        <v>816.38005641211089</v>
      </c>
      <c r="AU56" s="146">
        <f>AK56*'C.Davis-Inputs'!$D$6*'C.Davis-Inputs'!$E$12</f>
        <v>28481.024973366748</v>
      </c>
      <c r="AV56" s="146">
        <f>AL56*'C.Davis-Inputs'!$D$6*'C.Davis-Inputs'!$F$12</f>
        <v>24.047408630853919</v>
      </c>
      <c r="AW56" s="147">
        <f>AM56*'C.Davis-Inputs'!$D$6*'C.Davis-Inputs'!$G$12</f>
        <v>23.927769781944189</v>
      </c>
      <c r="AX56" s="148">
        <f>AN56*'C.Davis-Inputs'!$D$6*'C.Davis-Inputs'!$H$12</f>
        <v>1112.890542462301</v>
      </c>
      <c r="AY56" s="145">
        <f>AJ56*'C.Davis-Inputs'!$D$7*'C.Davis-Inputs'!$D$13</f>
        <v>31.203212756227963</v>
      </c>
      <c r="AZ56" s="146">
        <f>AK56*'C.Davis-Inputs'!$D$7*'C.Davis-Inputs'!$E$13</f>
        <v>1894.9451080084332</v>
      </c>
      <c r="BA56" s="146">
        <f>AL56*'C.Davis-Inputs'!$D$7*'C.Davis-Inputs'!$F$13</f>
        <v>0.59998524528078645</v>
      </c>
      <c r="BB56" s="147">
        <f>AM56*'C.Davis-Inputs'!$D$7*'C.Davis-Inputs'!$G$13</f>
        <v>0.5970002440604838</v>
      </c>
      <c r="BC56" s="148">
        <f>AN56*'C.Davis-Inputs'!$D$7*'C.Davis-Inputs'!$H$13</f>
        <v>42.536267389309508</v>
      </c>
      <c r="BD56" s="149">
        <f>AO56*'C.Davis-Inputs'!$D$6*'C.Davis-Inputs'!$D$12</f>
        <v>0</v>
      </c>
      <c r="BE56" s="150">
        <f>AP56*'C.Davis-Inputs'!$D$6*'C.Davis-Inputs'!$E$12</f>
        <v>0</v>
      </c>
      <c r="BF56" s="150">
        <f>AQ56*'C.Davis-Inputs'!$D$6*'C.Davis-Inputs'!$F$12</f>
        <v>0</v>
      </c>
      <c r="BG56" s="151">
        <f>AR56*'C.Davis-Inputs'!$D$6*'C.Davis-Inputs'!$G$12</f>
        <v>0</v>
      </c>
      <c r="BH56" s="152">
        <f>AS56*'C.Davis-Inputs'!$D$6*'C.Davis-Inputs'!$H$12</f>
        <v>0</v>
      </c>
      <c r="BI56" s="149">
        <f>AO56*'C.Davis-Inputs'!$D$7*'C.Davis-Inputs'!$D$13</f>
        <v>0</v>
      </c>
      <c r="BJ56" s="150">
        <f>AP56*'C.Davis-Inputs'!$D$7*'C.Davis-Inputs'!$E$13</f>
        <v>0</v>
      </c>
      <c r="BK56" s="150">
        <f>AQ56*'C.Davis-Inputs'!$D$7*'C.Davis-Inputs'!$F$13</f>
        <v>0</v>
      </c>
      <c r="BL56" s="151">
        <f>AR56*'C.Davis-Inputs'!$D$7*'C.Davis-Inputs'!$G$13</f>
        <v>0</v>
      </c>
      <c r="BM56" s="152">
        <f>AS56*'C.Davis-Inputs'!$D$7*'C.Davis-Inputs'!$H$13</f>
        <v>0</v>
      </c>
      <c r="BN56" s="153">
        <f t="shared" si="27"/>
        <v>816.38005641211089</v>
      </c>
      <c r="BO56" s="154">
        <f t="shared" si="27"/>
        <v>28481.024973366748</v>
      </c>
      <c r="BP56" s="154">
        <f t="shared" si="27"/>
        <v>24.047408630853919</v>
      </c>
      <c r="BQ56" s="155">
        <f t="shared" si="27"/>
        <v>23.927769781944189</v>
      </c>
      <c r="BR56" s="156">
        <f t="shared" si="27"/>
        <v>1112.890542462301</v>
      </c>
      <c r="BS56" s="153">
        <f t="shared" si="26"/>
        <v>31.203212756227963</v>
      </c>
      <c r="BT56" s="154">
        <f t="shared" si="26"/>
        <v>1894.9451080084332</v>
      </c>
      <c r="BU56" s="154">
        <f t="shared" si="26"/>
        <v>0.59998524528078645</v>
      </c>
      <c r="BV56" s="155">
        <f t="shared" si="26"/>
        <v>0.5970002440604838</v>
      </c>
      <c r="BW56" s="155">
        <f t="shared" si="26"/>
        <v>42.536267389309508</v>
      </c>
      <c r="BX56" s="343">
        <f t="shared" si="20"/>
        <v>30458.270750653959</v>
      </c>
      <c r="BY56" s="344">
        <f t="shared" si="21"/>
        <v>1969.8815736433119</v>
      </c>
      <c r="BZ56" s="105"/>
      <c r="CA56" s="141">
        <f>Y56*'C.Davis-Inputs'!$D$15*'C.Davis-Inputs'!$D$18</f>
        <v>1623.8406638445167</v>
      </c>
      <c r="CB56" s="142">
        <f>Z56*'C.Davis-Inputs'!$E$15*'C.Davis-Inputs'!$E$18</f>
        <v>59168.694188834743</v>
      </c>
      <c r="CC56" s="142">
        <f>AA56*'C.Davis-Inputs'!$F$15*'C.Davis-Inputs'!$F$18</f>
        <v>2.9850012203024203</v>
      </c>
      <c r="CD56" s="143">
        <f>AB56*'C.Davis-Inputs'!$G$15*'C.Davis-Inputs'!$G$18</f>
        <v>0</v>
      </c>
      <c r="CE56" s="144">
        <f>AC56*'C.Davis-Inputs'!$H$15*'C.Davis-Inputs'!$H$18</f>
        <v>0</v>
      </c>
      <c r="CF56" s="141">
        <f>IF($D56&lt;'C.Davis-Inputs'!$D$8,CA56,CA56*(1-'C.Davis-Inputs'!$D$16))</f>
        <v>0</v>
      </c>
      <c r="CG56" s="142">
        <f>IF($D56&lt;'C.Davis-Inputs'!$D$8,CB56,CB56*(1-'C.Davis-Inputs'!$E$16))</f>
        <v>0</v>
      </c>
      <c r="CH56" s="142">
        <f>IF($D56&lt;'C.Davis-Inputs'!$D$8,CC56,CC56*(1-'C.Davis-Inputs'!$F$16))</f>
        <v>0</v>
      </c>
      <c r="CI56" s="143">
        <f>IF($D56&lt;'C.Davis-Inputs'!$D$8,CD56,CD56*(1-'C.Davis-Inputs'!$G$16))</f>
        <v>0</v>
      </c>
      <c r="CJ56" s="144">
        <f>IF($D56&lt;'C.Davis-Inputs'!$D$8,CE56,CE56*(1-'C.Davis-Inputs'!$H$16))</f>
        <v>0</v>
      </c>
      <c r="CK56" s="145">
        <f>CA56*'C.Davis-Inputs'!$D$6*'C.Davis-Inputs'!$D$12</f>
        <v>2549.1050741031222</v>
      </c>
      <c r="CL56" s="146">
        <f>CB56*'C.Davis-Inputs'!$D$6*'C.Davis-Inputs'!$E$12</f>
        <v>88930.547365818624</v>
      </c>
      <c r="CM56" s="146">
        <f>CC56*'C.Davis-Inputs'!$D$6*'C.Davis-Inputs'!$F$12</f>
        <v>4.7855539563888394</v>
      </c>
      <c r="CN56" s="147">
        <f>CD56*'C.Davis-Inputs'!$D$6*'C.Davis-Inputs'!$G$12</f>
        <v>0</v>
      </c>
      <c r="CO56" s="148">
        <f>CE56*'C.Davis-Inputs'!$D$6*'C.Davis-Inputs'!$H$12</f>
        <v>0</v>
      </c>
      <c r="CP56" s="145">
        <f>CA56*'C.Davis-Inputs'!$D$7*'C.Davis-Inputs'!$D$13</f>
        <v>97.430439830671006</v>
      </c>
      <c r="CQ56" s="146">
        <f>CB56*'C.Davis-Inputs'!$D$7*'C.Davis-Inputs'!$E$13</f>
        <v>5916.8694188834743</v>
      </c>
      <c r="CR56" s="146">
        <f>CC56*'C.Davis-Inputs'!$D$7*'C.Davis-Inputs'!$F$13</f>
        <v>0.11940004881209682</v>
      </c>
      <c r="CS56" s="147">
        <f>CD56*'C.Davis-Inputs'!$D$7*'C.Davis-Inputs'!$G$13</f>
        <v>0</v>
      </c>
      <c r="CT56" s="148">
        <f>CE56*'C.Davis-Inputs'!$D$7*'C.Davis-Inputs'!$H$13</f>
        <v>0</v>
      </c>
      <c r="CU56" s="149">
        <f>CF56*'C.Davis-Inputs'!$D$6*'C.Davis-Inputs'!$D$12</f>
        <v>0</v>
      </c>
      <c r="CV56" s="150">
        <f>CG56*'C.Davis-Inputs'!$D$6*'C.Davis-Inputs'!$E$12</f>
        <v>0</v>
      </c>
      <c r="CW56" s="150">
        <f>CH56*'C.Davis-Inputs'!$D$6*'C.Davis-Inputs'!$F$12</f>
        <v>0</v>
      </c>
      <c r="CX56" s="151">
        <f>CI56*'C.Davis-Inputs'!$D$6*'C.Davis-Inputs'!$G$12</f>
        <v>0</v>
      </c>
      <c r="CY56" s="152">
        <f>CJ56*'C.Davis-Inputs'!$D$6*'C.Davis-Inputs'!$H$12</f>
        <v>0</v>
      </c>
      <c r="CZ56" s="149">
        <f>CF56*'C.Davis-Inputs'!$D$7*'C.Davis-Inputs'!$D$13</f>
        <v>0</v>
      </c>
      <c r="DA56" s="150">
        <f>CG56*'C.Davis-Inputs'!$D$7*'C.Davis-Inputs'!$E$13</f>
        <v>0</v>
      </c>
      <c r="DB56" s="150">
        <f>CH56*'C.Davis-Inputs'!$D$7*'C.Davis-Inputs'!$F$13</f>
        <v>0</v>
      </c>
      <c r="DC56" s="151">
        <f>CI56*'C.Davis-Inputs'!$D$7*'C.Davis-Inputs'!$G$13</f>
        <v>0</v>
      </c>
      <c r="DD56" s="152">
        <f>CJ56*'C.Davis-Inputs'!$D$7*'C.Davis-Inputs'!$H$13</f>
        <v>0</v>
      </c>
      <c r="DE56" s="153">
        <f t="shared" si="3"/>
        <v>2549.1050741031222</v>
      </c>
      <c r="DF56" s="154">
        <f t="shared" si="3"/>
        <v>88930.547365818624</v>
      </c>
      <c r="DG56" s="154">
        <f t="shared" si="3"/>
        <v>4.7855539563888394</v>
      </c>
      <c r="DH56" s="155">
        <f t="shared" si="3"/>
        <v>0</v>
      </c>
      <c r="DI56" s="156">
        <f t="shared" si="3"/>
        <v>0</v>
      </c>
      <c r="DJ56" s="153">
        <f t="shared" si="3"/>
        <v>97.430439830671006</v>
      </c>
      <c r="DK56" s="154">
        <f t="shared" si="3"/>
        <v>5916.8694188834743</v>
      </c>
      <c r="DL56" s="154">
        <f t="shared" si="3"/>
        <v>0.11940004881209682</v>
      </c>
      <c r="DM56" s="155">
        <f t="shared" si="3"/>
        <v>0</v>
      </c>
      <c r="DN56" s="155">
        <f t="shared" si="17"/>
        <v>0</v>
      </c>
      <c r="DO56" s="343">
        <f t="shared" si="22"/>
        <v>91484.437993878135</v>
      </c>
      <c r="DP56" s="344">
        <f t="shared" si="23"/>
        <v>6014.4192587629577</v>
      </c>
      <c r="DQ56" s="105"/>
      <c r="DR56" s="141">
        <f>SUM(AD56*'C.Davis-Inputs'!$D$32*365)</f>
        <v>12030.176793072986</v>
      </c>
      <c r="DS56" s="142">
        <f>SUM(AE56*'C.Davis-Inputs'!$E$32*365)</f>
        <v>240603.53586146038</v>
      </c>
      <c r="DT56" s="142">
        <f>SUM(AF56*'C.Davis-Inputs'!$F$32*365)</f>
        <v>1777.1852080676003</v>
      </c>
      <c r="DU56" s="143">
        <f>SUM(AG56*'C.Davis-Inputs'!$G$32*365)</f>
        <v>0</v>
      </c>
      <c r="DV56" s="144">
        <f>SUM(AH56*'C.Davis-Inputs'!$H$32*365)</f>
        <v>0</v>
      </c>
      <c r="DW56" s="141">
        <f>SUM(AD56*'C.Davis-Inputs'!$D$33*365)</f>
        <v>10936.524357339078</v>
      </c>
      <c r="DX56" s="142">
        <f>SUM(AE56*'C.Davis-Inputs'!$E$33*365)</f>
        <v>218730.48714678216</v>
      </c>
      <c r="DY56" s="142">
        <f>SUM(AF56*'C.Davis-Inputs'!$F$33*365)</f>
        <v>1615.622916425091</v>
      </c>
      <c r="DZ56" s="143">
        <f>SUM(AG56*'C.Davis-Inputs'!$G$33*365)</f>
        <v>0</v>
      </c>
      <c r="EA56" s="144">
        <f>SUM(AH56*'C.Davis-Inputs'!$H$33*365)</f>
        <v>0</v>
      </c>
      <c r="EB56" s="145">
        <f>DR56*'C.Davis-Inputs'!$D$6*'C.Davis-Inputs'!$D$12</f>
        <v>18884.971529765971</v>
      </c>
      <c r="EC56" s="146">
        <f>DS56*'C.Davis-Inputs'!$D$6*'C.Davis-Inputs'!$E$12</f>
        <v>361627.11439977493</v>
      </c>
      <c r="ED56" s="146">
        <f>DT56*'C.Davis-Inputs'!$D$6*'C.Davis-Inputs'!$F$12</f>
        <v>2849.1833255739766</v>
      </c>
      <c r="EE56" s="147">
        <f>DU56*'C.Davis-Inputs'!$D$6*'C.Davis-Inputs'!$G$12</f>
        <v>0</v>
      </c>
      <c r="EF56" s="148">
        <f>DV56*'C.Davis-Inputs'!$D$6*'C.Davis-Inputs'!$H$12</f>
        <v>0</v>
      </c>
      <c r="EG56" s="145">
        <f>DR56*'C.Davis-Inputs'!$D$7*'C.Davis-Inputs'!$D$13</f>
        <v>721.81060758437911</v>
      </c>
      <c r="EH56" s="146">
        <f>DS56*'C.Davis-Inputs'!$D$7*'C.Davis-Inputs'!$E$13</f>
        <v>24060.35358614604</v>
      </c>
      <c r="EI56" s="146">
        <f>DT56*'C.Davis-Inputs'!$D$7*'C.Davis-Inputs'!$F$13</f>
        <v>71.087408322704022</v>
      </c>
      <c r="EJ56" s="147">
        <f>DU56*'C.Davis-Inputs'!$D$7*'C.Davis-Inputs'!$G$13</f>
        <v>0</v>
      </c>
      <c r="EK56" s="148">
        <f>DV56*'C.Davis-Inputs'!$D$7*'C.Davis-Inputs'!$H$13</f>
        <v>0</v>
      </c>
      <c r="EL56" s="149">
        <f>IF($D56&lt;'C.Davis-Inputs'!$D$8,EB56,DW56*'C.Davis-Inputs'!$D$6*'C.Davis-Inputs'!$D$12)</f>
        <v>17168.155936150881</v>
      </c>
      <c r="EM56" s="150">
        <f>IF($D56&lt;'C.Davis-Inputs'!$D$8,EC56,DX56*'C.Davis-Inputs'!$D$6*'C.Davis-Inputs'!$E$12)</f>
        <v>328751.92218161357</v>
      </c>
      <c r="EN56" s="150">
        <f>IF($D56&lt;'C.Davis-Inputs'!$D$8,ED56,DY56*'C.Davis-Inputs'!$D$6*'C.Davis-Inputs'!$F$12)</f>
        <v>2590.1666596127056</v>
      </c>
      <c r="EO56" s="151">
        <f>IF($D56&lt;'C.Davis-Inputs'!$D$8,EE56,DZ56*'C.Davis-Inputs'!$D$6*'C.Davis-Inputs'!$G$12)</f>
        <v>0</v>
      </c>
      <c r="EP56" s="152">
        <f>IF($D56&lt;'C.Davis-Inputs'!$D$8,EF56,EA56*'C.Davis-Inputs'!$D$6*'C.Davis-Inputs'!$H$12)</f>
        <v>0</v>
      </c>
      <c r="EQ56" s="149">
        <f>IF($D56&lt;'C.Davis-Inputs'!$D$8,EG56,'C.Davis-Inputs'!$D$13*DW56)</f>
        <v>656.19146144034471</v>
      </c>
      <c r="ER56" s="150">
        <f>IF($D56&lt;'C.Davis-Inputs'!$D$8,EH56,'C.Davis-Inputs'!$E$13*DX56)</f>
        <v>21873.048714678218</v>
      </c>
      <c r="ES56" s="150">
        <f>IF($D56&lt;'C.Davis-Inputs'!$D$8,EI56,'C.Davis-Inputs'!$F$13*DY56)</f>
        <v>64.624916657003638</v>
      </c>
      <c r="ET56" s="151">
        <f>IF($D56&lt;'C.Davis-Inputs'!$D$8,EJ56,'C.Davis-Inputs'!$G$13*EJ56)</f>
        <v>0</v>
      </c>
      <c r="EU56" s="152">
        <f>IF($D56&lt;'C.Davis-Inputs'!$D$8,EK56,'C.Davis-Inputs'!$H$13*EK56)</f>
        <v>0</v>
      </c>
      <c r="EV56" s="153">
        <f t="shared" si="9"/>
        <v>1716.8155936150906</v>
      </c>
      <c r="EW56" s="154">
        <f t="shared" si="9"/>
        <v>32875.192218161363</v>
      </c>
      <c r="EX56" s="154">
        <f t="shared" si="9"/>
        <v>259.01666596127097</v>
      </c>
      <c r="EY56" s="155">
        <f t="shared" si="9"/>
        <v>0</v>
      </c>
      <c r="EZ56" s="156">
        <f t="shared" si="16"/>
        <v>0</v>
      </c>
      <c r="FA56" s="153">
        <f t="shared" si="16"/>
        <v>65.619146144034403</v>
      </c>
      <c r="FB56" s="154">
        <f t="shared" si="16"/>
        <v>2187.3048714678225</v>
      </c>
      <c r="FC56" s="154">
        <f t="shared" si="16"/>
        <v>6.4624916657003837</v>
      </c>
      <c r="FD56" s="155">
        <f t="shared" si="16"/>
        <v>0</v>
      </c>
      <c r="FE56" s="156">
        <f t="shared" si="16"/>
        <v>0</v>
      </c>
      <c r="FF56" s="365">
        <f t="shared" si="24"/>
        <v>34851.024477737723</v>
      </c>
      <c r="FG56" s="365">
        <f t="shared" si="25"/>
        <v>2259.3865092775573</v>
      </c>
      <c r="FH56" s="105"/>
      <c r="FI56" s="142">
        <f>'C.Davis-Inputs'!$E$15</f>
        <v>29.15</v>
      </c>
      <c r="FJ56" s="142">
        <f>IF($D56&lt;'C.Davis-Inputs'!$D$8,FI56,0)</f>
        <v>0</v>
      </c>
      <c r="FK56" s="154">
        <f t="shared" si="10"/>
        <v>29.15</v>
      </c>
      <c r="FL56" s="338">
        <f>SUM(FK56*'C.Davis-Inputs'!$D$60,FK56*'C.Davis-Inputs'!$D$58*'C.Davis-Inputs'!$D$59)</f>
        <v>8858.6849999999995</v>
      </c>
      <c r="FM56" s="338">
        <f>(FK56*'C.Davis-Inputs'!$D$61)</f>
        <v>21833.35</v>
      </c>
      <c r="FN56" s="338">
        <f>(FK56*'C.Davis-Inputs'!$D$62)</f>
        <v>816.19999999999993</v>
      </c>
      <c r="FO56" s="105"/>
      <c r="FP56" s="142">
        <f>'C.Davis-Inputs'!$E$32*365</f>
        <v>403.02083333333337</v>
      </c>
      <c r="FQ56" s="142">
        <f>IF($D56&lt;'C.Davis-Inputs'!$D$8,FP56,'C.Davis-Inputs'!$E$33*365)</f>
        <v>366.38257575757581</v>
      </c>
      <c r="FR56" s="154">
        <f t="shared" si="11"/>
        <v>36.638257575757564</v>
      </c>
      <c r="FS56" s="338">
        <f>SUM(FR56*'C.Davis-Inputs'!$D$63,FR56*'C.Davis-Inputs'!$D$58*'C.Davis-Inputs'!$D$59)</f>
        <v>27768.135416666657</v>
      </c>
      <c r="FT56" s="338">
        <f>(FR56*'C.Davis-Inputs'!$D$64)</f>
        <v>80677.443181818162</v>
      </c>
      <c r="FU56" s="338">
        <f>(FR56*'C.Davis-Inputs'!$D$65)</f>
        <v>10258.712121212118</v>
      </c>
      <c r="FV56" s="105"/>
      <c r="FW56" s="142">
        <f>'C.Davis-Inputs'!$E$44*365</f>
        <v>113.15</v>
      </c>
      <c r="FX56" s="142">
        <f>IF($D56&lt;'C.Davis-Inputs'!$D$8,FW56,'C.Davis-Inputs'!$D$45*365)</f>
        <v>102.86363636363636</v>
      </c>
      <c r="FY56" s="154">
        <f t="shared" si="12"/>
        <v>10.286363636363646</v>
      </c>
      <c r="FZ56" s="338">
        <f>SUM(FY56*'C.Davis-Inputs'!$D$67)</f>
        <v>8218.8045454545536</v>
      </c>
      <c r="GA56" s="338">
        <f>(FY56*'C.Davis-Inputs'!$D$68)</f>
        <v>22650.572727272749</v>
      </c>
      <c r="GB56" s="338">
        <f>(FY56*'C.Davis-Inputs'!$D$69)</f>
        <v>2880.1818181818207</v>
      </c>
      <c r="GC56" s="105"/>
      <c r="GD56" s="141">
        <f>IF($D56&lt;'C.Davis-Inputs'!$D$47,0,IF($D56='C.Davis-Inputs'!$D$47,'C.Davis-Inputs'!$D$53,IF(AND($D56&gt;'C.Davis-Inputs'!$D$47,$D56&lt;='C.Davis-Inputs'!$E$47),GD55*(1+'C.Davis-Inputs'!$E$49),IF($D56&gt;'C.Davis-Inputs'!$E$47,GD55*(1+'C.Davis-Inputs'!$F$49)))))</f>
        <v>28108.228461316448</v>
      </c>
      <c r="GE56" s="144">
        <f>IF($D56&lt;'C.Davis-Inputs'!$D$47,0,IF($D56='C.Davis-Inputs'!$D$47,'C.Davis-Inputs'!$D$54,IF(AND($D56&gt;'C.Davis-Inputs'!$D$47,$D56&lt;='C.Davis-Inputs'!$E$47),GE55*(1+'C.Davis-Inputs'!$E$49),IF($D56&gt;'C.Davis-Inputs'!$E$47,GE55*(1+'C.Davis-Inputs'!$F$49)))))</f>
        <v>25552.934964833137</v>
      </c>
      <c r="GF56" s="799">
        <f t="shared" si="13"/>
        <v>2555.2934964833112</v>
      </c>
    </row>
    <row r="57" spans="1:188" x14ac:dyDescent="0.25">
      <c r="A57" s="105"/>
      <c r="B57" s="105"/>
      <c r="C57" s="159"/>
      <c r="D57" s="140">
        <f t="shared" si="6"/>
        <v>2033</v>
      </c>
      <c r="E57" s="141">
        <f>E56*(1+'C.Davis-Inputs'!$D$14)</f>
        <v>644.46856896578834</v>
      </c>
      <c r="F57" s="142">
        <f>F56*(1+'C.Davis-Inputs'!$E$14)</f>
        <v>12889.371379315806</v>
      </c>
      <c r="G57" s="142">
        <f>G56*(1+'C.Davis-Inputs'!$F$14)</f>
        <v>80.558571120723542</v>
      </c>
      <c r="H57" s="143">
        <f>H56*(1+'C.Davis-Inputs'!$G$14)</f>
        <v>48.335142672434102</v>
      </c>
      <c r="I57" s="144">
        <f>I56*(1+'C.Davis-Inputs'!$H$14)</f>
        <v>966.70285344868296</v>
      </c>
      <c r="J57" s="141">
        <f t="shared" si="18"/>
        <v>58.002171206920949</v>
      </c>
      <c r="K57" s="142">
        <f t="shared" si="18"/>
        <v>1160.0434241384226</v>
      </c>
      <c r="L57" s="142">
        <f t="shared" si="18"/>
        <v>7.2502714008651186</v>
      </c>
      <c r="M57" s="143">
        <f t="shared" si="18"/>
        <v>4.3501628405190687</v>
      </c>
      <c r="N57" s="144">
        <f t="shared" si="18"/>
        <v>87.003256810381458</v>
      </c>
      <c r="O57" s="141">
        <f t="shared" si="19"/>
        <v>32.223428448289418</v>
      </c>
      <c r="P57" s="142">
        <f t="shared" si="19"/>
        <v>644.46856896579038</v>
      </c>
      <c r="Q57" s="142">
        <f t="shared" si="19"/>
        <v>4.0279285560361773</v>
      </c>
      <c r="R57" s="143">
        <f t="shared" si="19"/>
        <v>2.4167571336217053</v>
      </c>
      <c r="S57" s="144">
        <f t="shared" si="19"/>
        <v>48.335142672434152</v>
      </c>
      <c r="T57" s="141">
        <f t="shared" si="14"/>
        <v>50.268548379331484</v>
      </c>
      <c r="U57" s="142">
        <f t="shared" si="14"/>
        <v>1005.3709675866328</v>
      </c>
      <c r="V57" s="142">
        <f t="shared" si="14"/>
        <v>6.2835685474164356</v>
      </c>
      <c r="W57" s="143">
        <f t="shared" si="14"/>
        <v>3.7701411284498594</v>
      </c>
      <c r="X57" s="143">
        <f t="shared" si="14"/>
        <v>75.402822568997266</v>
      </c>
      <c r="Y57" s="141">
        <f>T57*'C.Davis-Inputs'!$D$17</f>
        <v>20.107419351732595</v>
      </c>
      <c r="Z57" s="142">
        <f>U57*'C.Davis-Inputs'!$E$17</f>
        <v>402.14838703465313</v>
      </c>
      <c r="AA57" s="142">
        <f>V57*'C.Davis-Inputs'!$F$17</f>
        <v>2.5134274189665744</v>
      </c>
      <c r="AB57" s="143">
        <f>W57*'C.Davis-Inputs'!$G$17</f>
        <v>0</v>
      </c>
      <c r="AC57" s="144">
        <f>X57*'C.Davis-Inputs'!$H$17</f>
        <v>0</v>
      </c>
      <c r="AD57" s="141">
        <f>T57*(1-'C.Davis-Inputs'!$D$17)</f>
        <v>30.161129027598889</v>
      </c>
      <c r="AE57" s="142">
        <f>U57*(1-'C.Davis-Inputs'!$E$17)</f>
        <v>603.2225805519796</v>
      </c>
      <c r="AF57" s="142">
        <f>V57*(1-'C.Davis-Inputs'!$F$17)</f>
        <v>3.7701411284498612</v>
      </c>
      <c r="AG57" s="143">
        <f>W57*(1-'C.Davis-Inputs'!$G$17)</f>
        <v>3.7701411284498594</v>
      </c>
      <c r="AH57" s="144">
        <f>X57*(1-'C.Davis-Inputs'!$H$17)</f>
        <v>75.402822568997266</v>
      </c>
      <c r="AI57" s="187"/>
      <c r="AJ57" s="141">
        <f>SUM(AD57*'C.Davis-Inputs'!$D$15,Y57*'C.Davis-Inputs'!$D$15*'C.Davis-Inputs'!$D$19)</f>
        <v>525.47389239194513</v>
      </c>
      <c r="AK57" s="142">
        <f>SUM(AE57*'C.Davis-Inputs'!$E$15,Z57*'C.Davis-Inputs'!$E$15*'C.Davis-Inputs'!$E$19)</f>
        <v>19146.954954031557</v>
      </c>
      <c r="AL57" s="142">
        <f>SUM(AF57*'C.Davis-Inputs'!$F$15,AA57*'C.Davis-Inputs'!$F$15*'C.Davis-Inputs'!$F$19)</f>
        <v>15.155967336368441</v>
      </c>
      <c r="AM57" s="143">
        <f>SUM(AG57*'C.Davis-Inputs'!$G$15,AB57*'C.Davis-Inputs'!$G$15*'C.Davis-Inputs'!$G$19)</f>
        <v>15.080564513799438</v>
      </c>
      <c r="AN57" s="144">
        <f>SUM(AH57*'C.Davis-Inputs'!$H$15,AC57*'C.Davis-Inputs'!$H$15*'C.Davis-Inputs'!$H$19)</f>
        <v>716.32681440547401</v>
      </c>
      <c r="AO57" s="141">
        <f>IF($D57&lt;'C.Davis-Inputs'!$D$8,AJ57,AJ57*(1-'C.Davis-Inputs'!$D$16))</f>
        <v>0</v>
      </c>
      <c r="AP57" s="142">
        <f>IF($D57&lt;'C.Davis-Inputs'!$D$8,AK57,AK57*(1-'C.Davis-Inputs'!$E$16))</f>
        <v>0</v>
      </c>
      <c r="AQ57" s="142">
        <f>IF($D57&lt;'C.Davis-Inputs'!$D$8,AL57,AL57*(1-'C.Davis-Inputs'!$F$16))</f>
        <v>0</v>
      </c>
      <c r="AR57" s="143">
        <f>IF($D57&lt;'C.Davis-Inputs'!$D$8,AM57,AM57*(1-'C.Davis-Inputs'!$G$16))</f>
        <v>0</v>
      </c>
      <c r="AS57" s="144">
        <f>IF($D57&lt;'C.Davis-Inputs'!$D$8,AN57,AN57*(1-'C.Davis-Inputs'!$H$16))</f>
        <v>0</v>
      </c>
      <c r="AT57" s="145">
        <f>AJ57*'C.Davis-Inputs'!$D$6*'C.Davis-Inputs'!$D$12</f>
        <v>824.88891627687542</v>
      </c>
      <c r="AU57" s="146">
        <f>AK57*'C.Davis-Inputs'!$D$6*'C.Davis-Inputs'!$E$12</f>
        <v>28777.873295909427</v>
      </c>
      <c r="AV57" s="146">
        <f>AL57*'C.Davis-Inputs'!$D$6*'C.Davis-Inputs'!$F$12</f>
        <v>24.298046833665886</v>
      </c>
      <c r="AW57" s="147">
        <f>AM57*'C.Davis-Inputs'!$D$6*'C.Davis-Inputs'!$G$12</f>
        <v>24.177161028523258</v>
      </c>
      <c r="AX57" s="148">
        <f>AN57*'C.Davis-Inputs'!$D$6*'C.Davis-Inputs'!$H$12</f>
        <v>1124.489833253713</v>
      </c>
      <c r="AY57" s="145">
        <f>AJ57*'C.Davis-Inputs'!$D$7*'C.Davis-Inputs'!$D$13</f>
        <v>31.528433543516705</v>
      </c>
      <c r="AZ57" s="146">
        <f>AK57*'C.Davis-Inputs'!$D$7*'C.Davis-Inputs'!$E$13</f>
        <v>1914.6954954031557</v>
      </c>
      <c r="BA57" s="146">
        <f>AL57*'C.Davis-Inputs'!$D$7*'C.Davis-Inputs'!$F$13</f>
        <v>0.60623869345473769</v>
      </c>
      <c r="BB57" s="147">
        <f>AM57*'C.Davis-Inputs'!$D$7*'C.Davis-Inputs'!$G$13</f>
        <v>0.60322258055197753</v>
      </c>
      <c r="BC57" s="148">
        <f>AN57*'C.Davis-Inputs'!$D$7*'C.Davis-Inputs'!$H$13</f>
        <v>42.979608864328441</v>
      </c>
      <c r="BD57" s="149">
        <f>AO57*'C.Davis-Inputs'!$D$6*'C.Davis-Inputs'!$D$12</f>
        <v>0</v>
      </c>
      <c r="BE57" s="150">
        <f>AP57*'C.Davis-Inputs'!$D$6*'C.Davis-Inputs'!$E$12</f>
        <v>0</v>
      </c>
      <c r="BF57" s="150">
        <f>AQ57*'C.Davis-Inputs'!$D$6*'C.Davis-Inputs'!$F$12</f>
        <v>0</v>
      </c>
      <c r="BG57" s="151">
        <f>AR57*'C.Davis-Inputs'!$D$6*'C.Davis-Inputs'!$G$12</f>
        <v>0</v>
      </c>
      <c r="BH57" s="152">
        <f>AS57*'C.Davis-Inputs'!$D$6*'C.Davis-Inputs'!$H$12</f>
        <v>0</v>
      </c>
      <c r="BI57" s="149">
        <f>AO57*'C.Davis-Inputs'!$D$7*'C.Davis-Inputs'!$D$13</f>
        <v>0</v>
      </c>
      <c r="BJ57" s="150">
        <f>AP57*'C.Davis-Inputs'!$D$7*'C.Davis-Inputs'!$E$13</f>
        <v>0</v>
      </c>
      <c r="BK57" s="150">
        <f>AQ57*'C.Davis-Inputs'!$D$7*'C.Davis-Inputs'!$F$13</f>
        <v>0</v>
      </c>
      <c r="BL57" s="151">
        <f>AR57*'C.Davis-Inputs'!$D$7*'C.Davis-Inputs'!$G$13</f>
        <v>0</v>
      </c>
      <c r="BM57" s="152">
        <f>AS57*'C.Davis-Inputs'!$D$7*'C.Davis-Inputs'!$H$13</f>
        <v>0</v>
      </c>
      <c r="BN57" s="153">
        <f t="shared" si="27"/>
        <v>824.88891627687542</v>
      </c>
      <c r="BO57" s="154">
        <f t="shared" si="27"/>
        <v>28777.873295909427</v>
      </c>
      <c r="BP57" s="154">
        <f t="shared" si="27"/>
        <v>24.298046833665886</v>
      </c>
      <c r="BQ57" s="155">
        <f t="shared" si="27"/>
        <v>24.177161028523258</v>
      </c>
      <c r="BR57" s="156">
        <f t="shared" si="27"/>
        <v>1124.489833253713</v>
      </c>
      <c r="BS57" s="153">
        <f t="shared" si="26"/>
        <v>31.528433543516705</v>
      </c>
      <c r="BT57" s="154">
        <f t="shared" si="26"/>
        <v>1914.6954954031557</v>
      </c>
      <c r="BU57" s="154">
        <f t="shared" si="26"/>
        <v>0.60623869345473769</v>
      </c>
      <c r="BV57" s="155">
        <f t="shared" si="26"/>
        <v>0.60322258055197753</v>
      </c>
      <c r="BW57" s="155">
        <f t="shared" si="26"/>
        <v>42.979608864328441</v>
      </c>
      <c r="BX57" s="343">
        <f t="shared" si="20"/>
        <v>30775.727253302204</v>
      </c>
      <c r="BY57" s="344">
        <f t="shared" si="21"/>
        <v>1990.4129990850076</v>
      </c>
      <c r="BZ57" s="105"/>
      <c r="CA57" s="141">
        <f>Y57*'C.Davis-Inputs'!$D$15*'C.Davis-Inputs'!$D$18</f>
        <v>1640.7654191013796</v>
      </c>
      <c r="CB57" s="142">
        <f>Z57*'C.Davis-Inputs'!$E$15*'C.Davis-Inputs'!$E$18</f>
        <v>59785.389958506705</v>
      </c>
      <c r="CC57" s="142">
        <f>AA57*'C.Davis-Inputs'!$F$15*'C.Davis-Inputs'!$F$18</f>
        <v>3.0161129027598892</v>
      </c>
      <c r="CD57" s="143">
        <f>AB57*'C.Davis-Inputs'!$G$15*'C.Davis-Inputs'!$G$18</f>
        <v>0</v>
      </c>
      <c r="CE57" s="144">
        <f>AC57*'C.Davis-Inputs'!$H$15*'C.Davis-Inputs'!$H$18</f>
        <v>0</v>
      </c>
      <c r="CF57" s="141">
        <f>IF($D57&lt;'C.Davis-Inputs'!$D$8,CA57,CA57*(1-'C.Davis-Inputs'!$D$16))</f>
        <v>0</v>
      </c>
      <c r="CG57" s="142">
        <f>IF($D57&lt;'C.Davis-Inputs'!$D$8,CB57,CB57*(1-'C.Davis-Inputs'!$E$16))</f>
        <v>0</v>
      </c>
      <c r="CH57" s="142">
        <f>IF($D57&lt;'C.Davis-Inputs'!$D$8,CC57,CC57*(1-'C.Davis-Inputs'!$F$16))</f>
        <v>0</v>
      </c>
      <c r="CI57" s="143">
        <f>IF($D57&lt;'C.Davis-Inputs'!$D$8,CD57,CD57*(1-'C.Davis-Inputs'!$G$16))</f>
        <v>0</v>
      </c>
      <c r="CJ57" s="144">
        <f>IF($D57&lt;'C.Davis-Inputs'!$D$8,CE57,CE57*(1-'C.Davis-Inputs'!$H$16))</f>
        <v>0</v>
      </c>
      <c r="CK57" s="145">
        <f>CA57*'C.Davis-Inputs'!$D$6*'C.Davis-Inputs'!$D$12</f>
        <v>2575.6735549053456</v>
      </c>
      <c r="CL57" s="146">
        <f>CB57*'C.Davis-Inputs'!$D$6*'C.Davis-Inputs'!$E$12</f>
        <v>89857.441107635575</v>
      </c>
      <c r="CM57" s="146">
        <f>CC57*'C.Davis-Inputs'!$D$6*'C.Davis-Inputs'!$F$12</f>
        <v>4.8354322057046542</v>
      </c>
      <c r="CN57" s="147">
        <f>CD57*'C.Davis-Inputs'!$D$6*'C.Davis-Inputs'!$G$12</f>
        <v>0</v>
      </c>
      <c r="CO57" s="148">
        <f>CE57*'C.Davis-Inputs'!$D$6*'C.Davis-Inputs'!$H$12</f>
        <v>0</v>
      </c>
      <c r="CP57" s="145">
        <f>CA57*'C.Davis-Inputs'!$D$7*'C.Davis-Inputs'!$D$13</f>
        <v>98.445925146082772</v>
      </c>
      <c r="CQ57" s="146">
        <f>CB57*'C.Davis-Inputs'!$D$7*'C.Davis-Inputs'!$E$13</f>
        <v>5978.5389958506712</v>
      </c>
      <c r="CR57" s="146">
        <f>CC57*'C.Davis-Inputs'!$D$7*'C.Davis-Inputs'!$F$13</f>
        <v>0.12064451611039557</v>
      </c>
      <c r="CS57" s="147">
        <f>CD57*'C.Davis-Inputs'!$D$7*'C.Davis-Inputs'!$G$13</f>
        <v>0</v>
      </c>
      <c r="CT57" s="148">
        <f>CE57*'C.Davis-Inputs'!$D$7*'C.Davis-Inputs'!$H$13</f>
        <v>0</v>
      </c>
      <c r="CU57" s="149">
        <f>CF57*'C.Davis-Inputs'!$D$6*'C.Davis-Inputs'!$D$12</f>
        <v>0</v>
      </c>
      <c r="CV57" s="150">
        <f>CG57*'C.Davis-Inputs'!$D$6*'C.Davis-Inputs'!$E$12</f>
        <v>0</v>
      </c>
      <c r="CW57" s="150">
        <f>CH57*'C.Davis-Inputs'!$D$6*'C.Davis-Inputs'!$F$12</f>
        <v>0</v>
      </c>
      <c r="CX57" s="151">
        <f>CI57*'C.Davis-Inputs'!$D$6*'C.Davis-Inputs'!$G$12</f>
        <v>0</v>
      </c>
      <c r="CY57" s="152">
        <f>CJ57*'C.Davis-Inputs'!$D$6*'C.Davis-Inputs'!$H$12</f>
        <v>0</v>
      </c>
      <c r="CZ57" s="149">
        <f>CF57*'C.Davis-Inputs'!$D$7*'C.Davis-Inputs'!$D$13</f>
        <v>0</v>
      </c>
      <c r="DA57" s="150">
        <f>CG57*'C.Davis-Inputs'!$D$7*'C.Davis-Inputs'!$E$13</f>
        <v>0</v>
      </c>
      <c r="DB57" s="150">
        <f>CH57*'C.Davis-Inputs'!$D$7*'C.Davis-Inputs'!$F$13</f>
        <v>0</v>
      </c>
      <c r="DC57" s="151">
        <f>CI57*'C.Davis-Inputs'!$D$7*'C.Davis-Inputs'!$G$13</f>
        <v>0</v>
      </c>
      <c r="DD57" s="152">
        <f>CJ57*'C.Davis-Inputs'!$D$7*'C.Davis-Inputs'!$H$13</f>
        <v>0</v>
      </c>
      <c r="DE57" s="153">
        <f t="shared" si="3"/>
        <v>2575.6735549053456</v>
      </c>
      <c r="DF57" s="154">
        <f t="shared" si="3"/>
        <v>89857.441107635575</v>
      </c>
      <c r="DG57" s="154">
        <f t="shared" si="3"/>
        <v>4.8354322057046542</v>
      </c>
      <c r="DH57" s="155">
        <f t="shared" si="3"/>
        <v>0</v>
      </c>
      <c r="DI57" s="156">
        <f t="shared" si="3"/>
        <v>0</v>
      </c>
      <c r="DJ57" s="153">
        <f t="shared" si="3"/>
        <v>98.445925146082772</v>
      </c>
      <c r="DK57" s="154">
        <f t="shared" si="3"/>
        <v>5978.5389958506712</v>
      </c>
      <c r="DL57" s="154">
        <f t="shared" si="3"/>
        <v>0.12064451611039557</v>
      </c>
      <c r="DM57" s="155">
        <f t="shared" si="3"/>
        <v>0</v>
      </c>
      <c r="DN57" s="155">
        <f t="shared" si="17"/>
        <v>0</v>
      </c>
      <c r="DO57" s="343">
        <f t="shared" si="22"/>
        <v>92437.950094746615</v>
      </c>
      <c r="DP57" s="344">
        <f t="shared" si="23"/>
        <v>6077.1055655128648</v>
      </c>
      <c r="DQ57" s="105"/>
      <c r="DR57" s="141">
        <f>SUM(AD57*'C.Davis-Inputs'!$D$32*365)</f>
        <v>12155.563354977094</v>
      </c>
      <c r="DS57" s="142">
        <f>SUM(AE57*'C.Davis-Inputs'!$E$32*365)</f>
        <v>243111.26709954263</v>
      </c>
      <c r="DT57" s="142">
        <f>SUM(AF57*'C.Davis-Inputs'!$F$32*365)</f>
        <v>1795.7082228943436</v>
      </c>
      <c r="DU57" s="143">
        <f>SUM(AG57*'C.Davis-Inputs'!$G$32*365)</f>
        <v>0</v>
      </c>
      <c r="DV57" s="144">
        <f>SUM(AH57*'C.Davis-Inputs'!$H$32*365)</f>
        <v>0</v>
      </c>
      <c r="DW57" s="141">
        <f>SUM(AD57*'C.Davis-Inputs'!$D$33*365)</f>
        <v>11050.51214088827</v>
      </c>
      <c r="DX57" s="142">
        <f>SUM(AE57*'C.Davis-Inputs'!$E$33*365)</f>
        <v>221010.24281776606</v>
      </c>
      <c r="DY57" s="142">
        <f>SUM(AF57*'C.Davis-Inputs'!$F$33*365)</f>
        <v>1632.4620208130398</v>
      </c>
      <c r="DZ57" s="143">
        <f>SUM(AG57*'C.Davis-Inputs'!$G$33*365)</f>
        <v>0</v>
      </c>
      <c r="EA57" s="144">
        <f>SUM(AH57*'C.Davis-Inputs'!$H$33*365)</f>
        <v>0</v>
      </c>
      <c r="EB57" s="145">
        <f>DR57*'C.Davis-Inputs'!$D$6*'C.Davis-Inputs'!$D$12</f>
        <v>19081.803354643038</v>
      </c>
      <c r="EC57" s="146">
        <f>DS57*'C.Davis-Inputs'!$D$6*'C.Davis-Inputs'!$E$12</f>
        <v>365396.23445061257</v>
      </c>
      <c r="ED57" s="146">
        <f>DT57*'C.Davis-Inputs'!$D$6*'C.Davis-Inputs'!$F$12</f>
        <v>2878.8794229442115</v>
      </c>
      <c r="EE57" s="147">
        <f>DU57*'C.Davis-Inputs'!$D$6*'C.Davis-Inputs'!$G$12</f>
        <v>0</v>
      </c>
      <c r="EF57" s="148">
        <f>DV57*'C.Davis-Inputs'!$D$6*'C.Davis-Inputs'!$H$12</f>
        <v>0</v>
      </c>
      <c r="EG57" s="145">
        <f>DR57*'C.Davis-Inputs'!$D$7*'C.Davis-Inputs'!$D$13</f>
        <v>729.33380129862564</v>
      </c>
      <c r="EH57" s="146">
        <f>DS57*'C.Davis-Inputs'!$D$7*'C.Davis-Inputs'!$E$13</f>
        <v>24311.126709954264</v>
      </c>
      <c r="EI57" s="146">
        <f>DT57*'C.Davis-Inputs'!$D$7*'C.Davis-Inputs'!$F$13</f>
        <v>71.828328915773753</v>
      </c>
      <c r="EJ57" s="147">
        <f>DU57*'C.Davis-Inputs'!$D$7*'C.Davis-Inputs'!$G$13</f>
        <v>0</v>
      </c>
      <c r="EK57" s="148">
        <f>DV57*'C.Davis-Inputs'!$D$7*'C.Davis-Inputs'!$H$13</f>
        <v>0</v>
      </c>
      <c r="EL57" s="149">
        <f>IF($D57&lt;'C.Davis-Inputs'!$D$8,EB57,DW57*'C.Davis-Inputs'!$D$6*'C.Davis-Inputs'!$D$12)</f>
        <v>17347.093958766407</v>
      </c>
      <c r="EM57" s="150">
        <f>IF($D57&lt;'C.Davis-Inputs'!$D$8,EC57,DX57*'C.Davis-Inputs'!$D$6*'C.Davis-Inputs'!$E$12)</f>
        <v>332178.39495510241</v>
      </c>
      <c r="EN57" s="150">
        <f>IF($D57&lt;'C.Davis-Inputs'!$D$8,ED57,DY57*'C.Davis-Inputs'!$D$6*'C.Davis-Inputs'!$F$12)</f>
        <v>2617.1631117674651</v>
      </c>
      <c r="EO57" s="151">
        <f>IF($D57&lt;'C.Davis-Inputs'!$D$8,EE57,DZ57*'C.Davis-Inputs'!$D$6*'C.Davis-Inputs'!$G$12)</f>
        <v>0</v>
      </c>
      <c r="EP57" s="152">
        <f>IF($D57&lt;'C.Davis-Inputs'!$D$8,EF57,EA57*'C.Davis-Inputs'!$D$6*'C.Davis-Inputs'!$H$12)</f>
        <v>0</v>
      </c>
      <c r="EQ57" s="149">
        <f>IF($D57&lt;'C.Davis-Inputs'!$D$8,EG57,'C.Davis-Inputs'!$D$13*DW57)</f>
        <v>663.03072845329621</v>
      </c>
      <c r="ER57" s="150">
        <f>IF($D57&lt;'C.Davis-Inputs'!$D$8,EH57,'C.Davis-Inputs'!$E$13*DX57)</f>
        <v>22101.024281776608</v>
      </c>
      <c r="ES57" s="150">
        <f>IF($D57&lt;'C.Davis-Inputs'!$D$8,EI57,'C.Davis-Inputs'!$F$13*DY57)</f>
        <v>65.298480832521591</v>
      </c>
      <c r="ET57" s="151">
        <f>IF($D57&lt;'C.Davis-Inputs'!$D$8,EJ57,'C.Davis-Inputs'!$G$13*EJ57)</f>
        <v>0</v>
      </c>
      <c r="EU57" s="152">
        <f>IF($D57&lt;'C.Davis-Inputs'!$D$8,EK57,'C.Davis-Inputs'!$H$13*EK57)</f>
        <v>0</v>
      </c>
      <c r="EV57" s="153">
        <f t="shared" si="9"/>
        <v>1734.7093958766309</v>
      </c>
      <c r="EW57" s="154">
        <f t="shared" si="9"/>
        <v>33217.839495510154</v>
      </c>
      <c r="EX57" s="154">
        <f t="shared" si="9"/>
        <v>261.71631117674633</v>
      </c>
      <c r="EY57" s="155">
        <f t="shared" si="9"/>
        <v>0</v>
      </c>
      <c r="EZ57" s="156">
        <f t="shared" si="16"/>
        <v>0</v>
      </c>
      <c r="FA57" s="153">
        <f t="shared" si="16"/>
        <v>66.303072845329439</v>
      </c>
      <c r="FB57" s="154">
        <f t="shared" si="16"/>
        <v>2210.1024281776554</v>
      </c>
      <c r="FC57" s="154">
        <f t="shared" si="16"/>
        <v>6.5298480832521619</v>
      </c>
      <c r="FD57" s="155">
        <f t="shared" si="16"/>
        <v>0</v>
      </c>
      <c r="FE57" s="156">
        <f t="shared" si="16"/>
        <v>0</v>
      </c>
      <c r="FF57" s="365">
        <f t="shared" si="24"/>
        <v>35214.265202563533</v>
      </c>
      <c r="FG57" s="365">
        <f t="shared" si="25"/>
        <v>2282.935349106237</v>
      </c>
      <c r="FH57" s="105"/>
      <c r="FI57" s="142">
        <f>'C.Davis-Inputs'!$E$15</f>
        <v>29.15</v>
      </c>
      <c r="FJ57" s="142">
        <f>IF($D57&lt;'C.Davis-Inputs'!$D$8,FI57,0)</f>
        <v>0</v>
      </c>
      <c r="FK57" s="154">
        <f t="shared" si="10"/>
        <v>29.15</v>
      </c>
      <c r="FL57" s="338">
        <f>SUM(FK57*'C.Davis-Inputs'!$D$60,FK57*'C.Davis-Inputs'!$D$58*'C.Davis-Inputs'!$D$59)</f>
        <v>8858.6849999999995</v>
      </c>
      <c r="FM57" s="338">
        <f>(FK57*'C.Davis-Inputs'!$D$61)</f>
        <v>21833.35</v>
      </c>
      <c r="FN57" s="338">
        <f>(FK57*'C.Davis-Inputs'!$D$62)</f>
        <v>816.19999999999993</v>
      </c>
      <c r="FO57" s="105"/>
      <c r="FP57" s="142">
        <f>'C.Davis-Inputs'!$E$32*365</f>
        <v>403.02083333333337</v>
      </c>
      <c r="FQ57" s="142">
        <f>IF($D57&lt;'C.Davis-Inputs'!$D$8,FP57,'C.Davis-Inputs'!$E$33*365)</f>
        <v>366.38257575757581</v>
      </c>
      <c r="FR57" s="154">
        <f t="shared" si="11"/>
        <v>36.638257575757564</v>
      </c>
      <c r="FS57" s="338">
        <f>SUM(FR57*'C.Davis-Inputs'!$D$63,FR57*'C.Davis-Inputs'!$D$58*'C.Davis-Inputs'!$D$59)</f>
        <v>27768.135416666657</v>
      </c>
      <c r="FT57" s="338">
        <f>(FR57*'C.Davis-Inputs'!$D$64)</f>
        <v>80677.443181818162</v>
      </c>
      <c r="FU57" s="338">
        <f>(FR57*'C.Davis-Inputs'!$D$65)</f>
        <v>10258.712121212118</v>
      </c>
      <c r="FV57" s="105"/>
      <c r="FW57" s="142">
        <f>'C.Davis-Inputs'!$E$44*365</f>
        <v>113.15</v>
      </c>
      <c r="FX57" s="142">
        <f>IF($D57&lt;'C.Davis-Inputs'!$D$8,FW57,'C.Davis-Inputs'!$D$45*365)</f>
        <v>102.86363636363636</v>
      </c>
      <c r="FY57" s="154">
        <f t="shared" si="12"/>
        <v>10.286363636363646</v>
      </c>
      <c r="FZ57" s="338">
        <f>SUM(FY57*'C.Davis-Inputs'!$D$67)</f>
        <v>8218.8045454545536</v>
      </c>
      <c r="GA57" s="338">
        <f>(FY57*'C.Davis-Inputs'!$D$68)</f>
        <v>22650.572727272749</v>
      </c>
      <c r="GB57" s="338">
        <f>(FY57*'C.Davis-Inputs'!$D$69)</f>
        <v>2880.1818181818207</v>
      </c>
      <c r="GC57" s="105"/>
      <c r="GD57" s="141">
        <f>IF($D57&lt;'C.Davis-Inputs'!$D$47,0,IF($D57='C.Davis-Inputs'!$D$47,'C.Davis-Inputs'!$D$53,IF(AND($D57&gt;'C.Davis-Inputs'!$D$47,$D57&lt;='C.Davis-Inputs'!$E$47),GD56*(1+'C.Davis-Inputs'!$E$49),IF($D57&gt;'C.Davis-Inputs'!$E$47,GD56*(1+'C.Davis-Inputs'!$F$49)))))</f>
        <v>28389.310745929612</v>
      </c>
      <c r="GE57" s="144">
        <f>IF($D57&lt;'C.Davis-Inputs'!$D$47,0,IF($D57='C.Davis-Inputs'!$D$47,'C.Davis-Inputs'!$D$54,IF(AND($D57&gt;'C.Davis-Inputs'!$D$47,$D57&lt;='C.Davis-Inputs'!$E$47),GE56*(1+'C.Davis-Inputs'!$E$49),IF($D57&gt;'C.Davis-Inputs'!$E$47,GE56*(1+'C.Davis-Inputs'!$F$49)))))</f>
        <v>25808.464314481469</v>
      </c>
      <c r="GF57" s="799">
        <f t="shared" si="13"/>
        <v>2580.8464314481425</v>
      </c>
    </row>
    <row r="58" spans="1:188" x14ac:dyDescent="0.25">
      <c r="A58" s="105"/>
      <c r="B58" s="105"/>
      <c r="C58" s="159"/>
      <c r="D58" s="140">
        <f t="shared" si="6"/>
        <v>2034</v>
      </c>
      <c r="E58" s="141">
        <f>E57*(1+'C.Davis-Inputs'!$D$14)</f>
        <v>651.1856521398621</v>
      </c>
      <c r="F58" s="142">
        <f>F57*(1+'C.Davis-Inputs'!$E$14)</f>
        <v>13023.713042797281</v>
      </c>
      <c r="G58" s="142">
        <f>G57*(1+'C.Davis-Inputs'!$F$14)</f>
        <v>81.398206517482762</v>
      </c>
      <c r="H58" s="143">
        <f>H57*(1+'C.Davis-Inputs'!$G$14)</f>
        <v>48.838923910489633</v>
      </c>
      <c r="I58" s="144">
        <f>I57*(1+'C.Davis-Inputs'!$H$14)</f>
        <v>976.77847820979355</v>
      </c>
      <c r="J58" s="141">
        <f t="shared" si="18"/>
        <v>58.606708692587588</v>
      </c>
      <c r="K58" s="142">
        <f t="shared" si="18"/>
        <v>1172.1341738517551</v>
      </c>
      <c r="L58" s="142">
        <f t="shared" si="18"/>
        <v>7.3258385865734486</v>
      </c>
      <c r="M58" s="143">
        <f t="shared" si="18"/>
        <v>4.3955031519440668</v>
      </c>
      <c r="N58" s="144">
        <f t="shared" si="18"/>
        <v>87.910063038881418</v>
      </c>
      <c r="O58" s="141">
        <f t="shared" si="19"/>
        <v>32.559282606993108</v>
      </c>
      <c r="P58" s="142">
        <f t="shared" si="19"/>
        <v>651.18565213986403</v>
      </c>
      <c r="Q58" s="142">
        <f t="shared" si="19"/>
        <v>4.0699103258741385</v>
      </c>
      <c r="R58" s="143">
        <f t="shared" si="19"/>
        <v>2.4419461955244817</v>
      </c>
      <c r="S58" s="144">
        <f t="shared" si="19"/>
        <v>48.838923910489683</v>
      </c>
      <c r="T58" s="141">
        <f t="shared" si="14"/>
        <v>50.792480866909244</v>
      </c>
      <c r="U58" s="142">
        <f t="shared" si="14"/>
        <v>1015.8496173381877</v>
      </c>
      <c r="V58" s="142">
        <f t="shared" si="14"/>
        <v>6.3490601083636555</v>
      </c>
      <c r="W58" s="143">
        <f t="shared" si="14"/>
        <v>3.8094360650181911</v>
      </c>
      <c r="X58" s="143">
        <f t="shared" si="14"/>
        <v>76.188721300363895</v>
      </c>
      <c r="Y58" s="141">
        <f>T58*'C.Davis-Inputs'!$D$17</f>
        <v>20.316992346763698</v>
      </c>
      <c r="Z58" s="142">
        <f>U58*'C.Davis-Inputs'!$E$17</f>
        <v>406.33984693527509</v>
      </c>
      <c r="AA58" s="142">
        <f>V58*'C.Davis-Inputs'!$F$17</f>
        <v>2.5396240433454622</v>
      </c>
      <c r="AB58" s="143">
        <f>W58*'C.Davis-Inputs'!$G$17</f>
        <v>0</v>
      </c>
      <c r="AC58" s="144">
        <f>X58*'C.Davis-Inputs'!$H$17</f>
        <v>0</v>
      </c>
      <c r="AD58" s="141">
        <f>T58*(1-'C.Davis-Inputs'!$D$17)</f>
        <v>30.475488520145547</v>
      </c>
      <c r="AE58" s="142">
        <f>U58*(1-'C.Davis-Inputs'!$E$17)</f>
        <v>609.50977040291264</v>
      </c>
      <c r="AF58" s="142">
        <f>V58*(1-'C.Davis-Inputs'!$F$17)</f>
        <v>3.8094360650181933</v>
      </c>
      <c r="AG58" s="143">
        <f>W58*(1-'C.Davis-Inputs'!$G$17)</f>
        <v>3.8094360650181911</v>
      </c>
      <c r="AH58" s="144">
        <f>X58*(1-'C.Davis-Inputs'!$H$17)</f>
        <v>76.188721300363895</v>
      </c>
      <c r="AI58" s="187"/>
      <c r="AJ58" s="141">
        <f>SUM(AD58*'C.Davis-Inputs'!$D$15,Y58*'C.Davis-Inputs'!$D$15*'C.Davis-Inputs'!$D$19)</f>
        <v>530.95073332875791</v>
      </c>
      <c r="AK58" s="142">
        <f>SUM(AE58*'C.Davis-Inputs'!$E$15,Z58*'C.Davis-Inputs'!$E$15*'C.Davis-Inputs'!$E$19)</f>
        <v>19346.517345666671</v>
      </c>
      <c r="AL58" s="142">
        <f>SUM(AF58*'C.Davis-Inputs'!$F$15,AA58*'C.Davis-Inputs'!$F$15*'C.Davis-Inputs'!$F$19)</f>
        <v>15.313932981373137</v>
      </c>
      <c r="AM58" s="143">
        <f>SUM(AG58*'C.Davis-Inputs'!$G$15,AB58*'C.Davis-Inputs'!$G$15*'C.Davis-Inputs'!$G$19)</f>
        <v>15.237744260072764</v>
      </c>
      <c r="AN58" s="144">
        <f>SUM(AH58*'C.Davis-Inputs'!$H$15,AC58*'C.Davis-Inputs'!$H$15*'C.Davis-Inputs'!$H$19)</f>
        <v>723.79285235345696</v>
      </c>
      <c r="AO58" s="141">
        <f>IF($D58&lt;'C.Davis-Inputs'!$D$8,AJ58,AJ58*(1-'C.Davis-Inputs'!$D$16))</f>
        <v>0</v>
      </c>
      <c r="AP58" s="142">
        <f>IF($D58&lt;'C.Davis-Inputs'!$D$8,AK58,AK58*(1-'C.Davis-Inputs'!$E$16))</f>
        <v>0</v>
      </c>
      <c r="AQ58" s="142">
        <f>IF($D58&lt;'C.Davis-Inputs'!$D$8,AL58,AL58*(1-'C.Davis-Inputs'!$F$16))</f>
        <v>0</v>
      </c>
      <c r="AR58" s="143">
        <f>IF($D58&lt;'C.Davis-Inputs'!$D$8,AM58,AM58*(1-'C.Davis-Inputs'!$G$16))</f>
        <v>0</v>
      </c>
      <c r="AS58" s="144">
        <f>IF($D58&lt;'C.Davis-Inputs'!$D$8,AN58,AN58*(1-'C.Davis-Inputs'!$H$16))</f>
        <v>0</v>
      </c>
      <c r="AT58" s="145">
        <f>AJ58*'C.Davis-Inputs'!$D$6*'C.Davis-Inputs'!$D$12</f>
        <v>833.48646117948408</v>
      </c>
      <c r="AU58" s="146">
        <f>AK58*'C.Davis-Inputs'!$D$6*'C.Davis-Inputs'!$E$12</f>
        <v>29077.815570537005</v>
      </c>
      <c r="AV58" s="146">
        <f>AL58*'C.Davis-Inputs'!$D$6*'C.Davis-Inputs'!$F$12</f>
        <v>24.551297355737411</v>
      </c>
      <c r="AW58" s="147">
        <f>AM58*'C.Davis-Inputs'!$D$6*'C.Davis-Inputs'!$G$12</f>
        <v>24.429151597748653</v>
      </c>
      <c r="AX58" s="148">
        <f>AN58*'C.Davis-Inputs'!$D$6*'C.Davis-Inputs'!$H$12</f>
        <v>1136.2100196244567</v>
      </c>
      <c r="AY58" s="145">
        <f>AJ58*'C.Davis-Inputs'!$D$7*'C.Davis-Inputs'!$D$13</f>
        <v>31.857043999725473</v>
      </c>
      <c r="AZ58" s="146">
        <f>AK58*'C.Davis-Inputs'!$D$7*'C.Davis-Inputs'!$E$13</f>
        <v>1934.6517345666671</v>
      </c>
      <c r="BA58" s="146">
        <f>AL58*'C.Davis-Inputs'!$D$7*'C.Davis-Inputs'!$F$13</f>
        <v>0.61255731925492551</v>
      </c>
      <c r="BB58" s="147">
        <f>AM58*'C.Davis-Inputs'!$D$7*'C.Davis-Inputs'!$G$13</f>
        <v>0.60950977040291054</v>
      </c>
      <c r="BC58" s="148">
        <f>AN58*'C.Davis-Inputs'!$D$7*'C.Davis-Inputs'!$H$13</f>
        <v>43.427571141207416</v>
      </c>
      <c r="BD58" s="149">
        <f>AO58*'C.Davis-Inputs'!$D$6*'C.Davis-Inputs'!$D$12</f>
        <v>0</v>
      </c>
      <c r="BE58" s="150">
        <f>AP58*'C.Davis-Inputs'!$D$6*'C.Davis-Inputs'!$E$12</f>
        <v>0</v>
      </c>
      <c r="BF58" s="150">
        <f>AQ58*'C.Davis-Inputs'!$D$6*'C.Davis-Inputs'!$F$12</f>
        <v>0</v>
      </c>
      <c r="BG58" s="151">
        <f>AR58*'C.Davis-Inputs'!$D$6*'C.Davis-Inputs'!$G$12</f>
        <v>0</v>
      </c>
      <c r="BH58" s="152">
        <f>AS58*'C.Davis-Inputs'!$D$6*'C.Davis-Inputs'!$H$12</f>
        <v>0</v>
      </c>
      <c r="BI58" s="149">
        <f>AO58*'C.Davis-Inputs'!$D$7*'C.Davis-Inputs'!$D$13</f>
        <v>0</v>
      </c>
      <c r="BJ58" s="150">
        <f>AP58*'C.Davis-Inputs'!$D$7*'C.Davis-Inputs'!$E$13</f>
        <v>0</v>
      </c>
      <c r="BK58" s="150">
        <f>AQ58*'C.Davis-Inputs'!$D$7*'C.Davis-Inputs'!$F$13</f>
        <v>0</v>
      </c>
      <c r="BL58" s="151">
        <f>AR58*'C.Davis-Inputs'!$D$7*'C.Davis-Inputs'!$G$13</f>
        <v>0</v>
      </c>
      <c r="BM58" s="152">
        <f>AS58*'C.Davis-Inputs'!$D$7*'C.Davis-Inputs'!$H$13</f>
        <v>0</v>
      </c>
      <c r="BN58" s="153">
        <f t="shared" si="27"/>
        <v>833.48646117948408</v>
      </c>
      <c r="BO58" s="154">
        <f t="shared" si="27"/>
        <v>29077.815570537005</v>
      </c>
      <c r="BP58" s="154">
        <f t="shared" si="27"/>
        <v>24.551297355737411</v>
      </c>
      <c r="BQ58" s="155">
        <f t="shared" si="27"/>
        <v>24.429151597748653</v>
      </c>
      <c r="BR58" s="156">
        <f t="shared" si="27"/>
        <v>1136.2100196244567</v>
      </c>
      <c r="BS58" s="153">
        <f t="shared" si="26"/>
        <v>31.857043999725473</v>
      </c>
      <c r="BT58" s="154">
        <f t="shared" si="26"/>
        <v>1934.6517345666671</v>
      </c>
      <c r="BU58" s="154">
        <f t="shared" si="26"/>
        <v>0.61255731925492551</v>
      </c>
      <c r="BV58" s="155">
        <f t="shared" si="26"/>
        <v>0.60950977040291054</v>
      </c>
      <c r="BW58" s="155">
        <f t="shared" si="26"/>
        <v>43.427571141207416</v>
      </c>
      <c r="BX58" s="343">
        <f t="shared" si="20"/>
        <v>31096.492500294433</v>
      </c>
      <c r="BY58" s="344">
        <f t="shared" si="21"/>
        <v>2011.1584167972576</v>
      </c>
      <c r="BZ58" s="105"/>
      <c r="CA58" s="141">
        <f>Y58*'C.Davis-Inputs'!$D$15*'C.Davis-Inputs'!$D$18</f>
        <v>1657.8665754959177</v>
      </c>
      <c r="CB58" s="142">
        <f>Z58*'C.Davis-Inputs'!$E$15*'C.Davis-Inputs'!$E$18</f>
        <v>60408.513344632658</v>
      </c>
      <c r="CC58" s="142">
        <f>AA58*'C.Davis-Inputs'!$F$15*'C.Davis-Inputs'!$F$18</f>
        <v>3.0475488520145544</v>
      </c>
      <c r="CD58" s="143">
        <f>AB58*'C.Davis-Inputs'!$G$15*'C.Davis-Inputs'!$G$18</f>
        <v>0</v>
      </c>
      <c r="CE58" s="144">
        <f>AC58*'C.Davis-Inputs'!$H$15*'C.Davis-Inputs'!$H$18</f>
        <v>0</v>
      </c>
      <c r="CF58" s="141">
        <f>IF($D58&lt;'C.Davis-Inputs'!$D$8,CA58,CA58*(1-'C.Davis-Inputs'!$D$16))</f>
        <v>0</v>
      </c>
      <c r="CG58" s="142">
        <f>IF($D58&lt;'C.Davis-Inputs'!$D$8,CB58,CB58*(1-'C.Davis-Inputs'!$E$16))</f>
        <v>0</v>
      </c>
      <c r="CH58" s="142">
        <f>IF($D58&lt;'C.Davis-Inputs'!$D$8,CC58,CC58*(1-'C.Davis-Inputs'!$F$16))</f>
        <v>0</v>
      </c>
      <c r="CI58" s="143">
        <f>IF($D58&lt;'C.Davis-Inputs'!$D$8,CD58,CD58*(1-'C.Davis-Inputs'!$G$16))</f>
        <v>0</v>
      </c>
      <c r="CJ58" s="144">
        <f>IF($D58&lt;'C.Davis-Inputs'!$D$8,CE58,CE58*(1-'C.Davis-Inputs'!$H$16))</f>
        <v>0</v>
      </c>
      <c r="CK58" s="145">
        <f>CA58*'C.Davis-Inputs'!$D$6*'C.Davis-Inputs'!$D$12</f>
        <v>2602.5189502134913</v>
      </c>
      <c r="CL58" s="146">
        <f>CB58*'C.Davis-Inputs'!$D$6*'C.Davis-Inputs'!$E$12</f>
        <v>90793.995556982889</v>
      </c>
      <c r="CM58" s="146">
        <f>CC58*'C.Davis-Inputs'!$D$6*'C.Davis-Inputs'!$F$12</f>
        <v>4.8858303195497328</v>
      </c>
      <c r="CN58" s="147">
        <f>CD58*'C.Davis-Inputs'!$D$6*'C.Davis-Inputs'!$G$12</f>
        <v>0</v>
      </c>
      <c r="CO58" s="148">
        <f>CE58*'C.Davis-Inputs'!$D$6*'C.Davis-Inputs'!$H$12</f>
        <v>0</v>
      </c>
      <c r="CP58" s="145">
        <f>CA58*'C.Davis-Inputs'!$D$7*'C.Davis-Inputs'!$D$13</f>
        <v>99.471994529755051</v>
      </c>
      <c r="CQ58" s="146">
        <f>CB58*'C.Davis-Inputs'!$D$7*'C.Davis-Inputs'!$E$13</f>
        <v>6040.8513344632665</v>
      </c>
      <c r="CR58" s="146">
        <f>CC58*'C.Davis-Inputs'!$D$7*'C.Davis-Inputs'!$F$13</f>
        <v>0.12190195408058217</v>
      </c>
      <c r="CS58" s="147">
        <f>CD58*'C.Davis-Inputs'!$D$7*'C.Davis-Inputs'!$G$13</f>
        <v>0</v>
      </c>
      <c r="CT58" s="148">
        <f>CE58*'C.Davis-Inputs'!$D$7*'C.Davis-Inputs'!$H$13</f>
        <v>0</v>
      </c>
      <c r="CU58" s="149">
        <f>CF58*'C.Davis-Inputs'!$D$6*'C.Davis-Inputs'!$D$12</f>
        <v>0</v>
      </c>
      <c r="CV58" s="150">
        <f>CG58*'C.Davis-Inputs'!$D$6*'C.Davis-Inputs'!$E$12</f>
        <v>0</v>
      </c>
      <c r="CW58" s="150">
        <f>CH58*'C.Davis-Inputs'!$D$6*'C.Davis-Inputs'!$F$12</f>
        <v>0</v>
      </c>
      <c r="CX58" s="151">
        <f>CI58*'C.Davis-Inputs'!$D$6*'C.Davis-Inputs'!$G$12</f>
        <v>0</v>
      </c>
      <c r="CY58" s="152">
        <f>CJ58*'C.Davis-Inputs'!$D$6*'C.Davis-Inputs'!$H$12</f>
        <v>0</v>
      </c>
      <c r="CZ58" s="149">
        <f>CF58*'C.Davis-Inputs'!$D$7*'C.Davis-Inputs'!$D$13</f>
        <v>0</v>
      </c>
      <c r="DA58" s="150">
        <f>CG58*'C.Davis-Inputs'!$D$7*'C.Davis-Inputs'!$E$13</f>
        <v>0</v>
      </c>
      <c r="DB58" s="150">
        <f>CH58*'C.Davis-Inputs'!$D$7*'C.Davis-Inputs'!$F$13</f>
        <v>0</v>
      </c>
      <c r="DC58" s="151">
        <f>CI58*'C.Davis-Inputs'!$D$7*'C.Davis-Inputs'!$G$13</f>
        <v>0</v>
      </c>
      <c r="DD58" s="152">
        <f>CJ58*'C.Davis-Inputs'!$D$7*'C.Davis-Inputs'!$H$13</f>
        <v>0</v>
      </c>
      <c r="DE58" s="153">
        <f t="shared" si="3"/>
        <v>2602.5189502134913</v>
      </c>
      <c r="DF58" s="154">
        <f t="shared" si="3"/>
        <v>90793.995556982889</v>
      </c>
      <c r="DG58" s="154">
        <f t="shared" si="3"/>
        <v>4.8858303195497328</v>
      </c>
      <c r="DH58" s="155">
        <f t="shared" si="3"/>
        <v>0</v>
      </c>
      <c r="DI58" s="156">
        <f t="shared" si="3"/>
        <v>0</v>
      </c>
      <c r="DJ58" s="153">
        <f t="shared" si="3"/>
        <v>99.471994529755051</v>
      </c>
      <c r="DK58" s="154">
        <f t="shared" si="3"/>
        <v>6040.8513344632665</v>
      </c>
      <c r="DL58" s="154">
        <f t="shared" si="3"/>
        <v>0.12190195408058217</v>
      </c>
      <c r="DM58" s="155">
        <f t="shared" si="3"/>
        <v>0</v>
      </c>
      <c r="DN58" s="155">
        <f t="shared" si="17"/>
        <v>0</v>
      </c>
      <c r="DO58" s="343">
        <f t="shared" si="22"/>
        <v>93401.400337515923</v>
      </c>
      <c r="DP58" s="344">
        <f t="shared" si="23"/>
        <v>6140.4452309471017</v>
      </c>
      <c r="DQ58" s="105"/>
      <c r="DR58" s="141">
        <f>SUM(AD58*'C.Davis-Inputs'!$D$32*365)</f>
        <v>12282.256779629492</v>
      </c>
      <c r="DS58" s="142">
        <f>SUM(AE58*'C.Davis-Inputs'!$E$32*365)</f>
        <v>245645.13559259052</v>
      </c>
      <c r="DT58" s="142">
        <f>SUM(AF58*'C.Davis-Inputs'!$F$32*365)</f>
        <v>1814.4242969907204</v>
      </c>
      <c r="DU58" s="143">
        <f>SUM(AG58*'C.Davis-Inputs'!$G$32*365)</f>
        <v>0</v>
      </c>
      <c r="DV58" s="144">
        <f>SUM(AH58*'C.Davis-Inputs'!$H$32*365)</f>
        <v>0</v>
      </c>
      <c r="DW58" s="141">
        <f>SUM(AD58*'C.Davis-Inputs'!$D$33*365)</f>
        <v>11165.687981481358</v>
      </c>
      <c r="DX58" s="142">
        <f>SUM(AE58*'C.Davis-Inputs'!$E$33*365)</f>
        <v>223313.75962962778</v>
      </c>
      <c r="DY58" s="142">
        <f>SUM(AF58*'C.Davis-Inputs'!$F$33*365)</f>
        <v>1649.4766336279276</v>
      </c>
      <c r="DZ58" s="143">
        <f>SUM(AG58*'C.Davis-Inputs'!$G$33*365)</f>
        <v>0</v>
      </c>
      <c r="EA58" s="144">
        <f>SUM(AH58*'C.Davis-Inputs'!$H$33*365)</f>
        <v>0</v>
      </c>
      <c r="EB58" s="145">
        <f>DR58*'C.Davis-Inputs'!$D$6*'C.Davis-Inputs'!$D$12</f>
        <v>19280.686692662373</v>
      </c>
      <c r="EC58" s="146">
        <f>DS58*'C.Davis-Inputs'!$D$6*'C.Davis-Inputs'!$E$12</f>
        <v>369204.63879566354</v>
      </c>
      <c r="ED58" s="146">
        <f>DT58*'C.Davis-Inputs'!$D$6*'C.Davis-Inputs'!$F$12</f>
        <v>2908.8850329355228</v>
      </c>
      <c r="EE58" s="147">
        <f>DU58*'C.Davis-Inputs'!$D$6*'C.Davis-Inputs'!$G$12</f>
        <v>0</v>
      </c>
      <c r="EF58" s="148">
        <f>DV58*'C.Davis-Inputs'!$D$6*'C.Davis-Inputs'!$H$12</f>
        <v>0</v>
      </c>
      <c r="EG58" s="145">
        <f>DR58*'C.Davis-Inputs'!$D$7*'C.Davis-Inputs'!$D$13</f>
        <v>736.93540677776946</v>
      </c>
      <c r="EH58" s="146">
        <f>DS58*'C.Davis-Inputs'!$D$7*'C.Davis-Inputs'!$E$13</f>
        <v>24564.513559259052</v>
      </c>
      <c r="EI58" s="146">
        <f>DT58*'C.Davis-Inputs'!$D$7*'C.Davis-Inputs'!$F$13</f>
        <v>72.576971879628815</v>
      </c>
      <c r="EJ58" s="147">
        <f>DU58*'C.Davis-Inputs'!$D$7*'C.Davis-Inputs'!$G$13</f>
        <v>0</v>
      </c>
      <c r="EK58" s="148">
        <f>DV58*'C.Davis-Inputs'!$D$7*'C.Davis-Inputs'!$H$13</f>
        <v>0</v>
      </c>
      <c r="EL58" s="149">
        <f>IF($D58&lt;'C.Davis-Inputs'!$D$8,EB58,DW58*'C.Davis-Inputs'!$D$6*'C.Davis-Inputs'!$D$12)</f>
        <v>17527.896993329436</v>
      </c>
      <c r="EM58" s="150">
        <f>IF($D58&lt;'C.Davis-Inputs'!$D$8,EC58,DX58*'C.Davis-Inputs'!$D$6*'C.Davis-Inputs'!$E$12)</f>
        <v>335640.58072333055</v>
      </c>
      <c r="EN58" s="150">
        <f>IF($D58&lt;'C.Davis-Inputs'!$D$8,ED58,DY58*'C.Davis-Inputs'!$D$6*'C.Davis-Inputs'!$F$12)</f>
        <v>2644.4409390322935</v>
      </c>
      <c r="EO58" s="151">
        <f>IF($D58&lt;'C.Davis-Inputs'!$D$8,EE58,DZ58*'C.Davis-Inputs'!$D$6*'C.Davis-Inputs'!$G$12)</f>
        <v>0</v>
      </c>
      <c r="EP58" s="152">
        <f>IF($D58&lt;'C.Davis-Inputs'!$D$8,EF58,EA58*'C.Davis-Inputs'!$D$6*'C.Davis-Inputs'!$H$12)</f>
        <v>0</v>
      </c>
      <c r="EQ58" s="149">
        <f>IF($D58&lt;'C.Davis-Inputs'!$D$8,EG58,'C.Davis-Inputs'!$D$13*DW58)</f>
        <v>669.94127888888147</v>
      </c>
      <c r="ER58" s="150">
        <f>IF($D58&lt;'C.Davis-Inputs'!$D$8,EH58,'C.Davis-Inputs'!$E$13*DX58)</f>
        <v>22331.375962962778</v>
      </c>
      <c r="ES58" s="150">
        <f>IF($D58&lt;'C.Davis-Inputs'!$D$8,EI58,'C.Davis-Inputs'!$F$13*DY58)</f>
        <v>65.979065345117107</v>
      </c>
      <c r="ET58" s="151">
        <f>IF($D58&lt;'C.Davis-Inputs'!$D$8,EJ58,'C.Davis-Inputs'!$G$13*EJ58)</f>
        <v>0</v>
      </c>
      <c r="EU58" s="152">
        <f>IF($D58&lt;'C.Davis-Inputs'!$D$8,EK58,'C.Davis-Inputs'!$H$13*EK58)</f>
        <v>0</v>
      </c>
      <c r="EV58" s="153">
        <f t="shared" si="9"/>
        <v>1752.7896993329377</v>
      </c>
      <c r="EW58" s="154">
        <f t="shared" si="9"/>
        <v>33564.058072332991</v>
      </c>
      <c r="EX58" s="154">
        <f t="shared" si="9"/>
        <v>264.44409390322926</v>
      </c>
      <c r="EY58" s="155">
        <f t="shared" si="9"/>
        <v>0</v>
      </c>
      <c r="EZ58" s="156">
        <f t="shared" si="16"/>
        <v>0</v>
      </c>
      <c r="FA58" s="153">
        <f t="shared" si="16"/>
        <v>66.994127888887988</v>
      </c>
      <c r="FB58" s="154">
        <f t="shared" si="16"/>
        <v>2233.1375962962738</v>
      </c>
      <c r="FC58" s="154">
        <f t="shared" si="16"/>
        <v>6.5979065345117078</v>
      </c>
      <c r="FD58" s="155">
        <f t="shared" si="16"/>
        <v>0</v>
      </c>
      <c r="FE58" s="156">
        <f t="shared" si="16"/>
        <v>0</v>
      </c>
      <c r="FF58" s="365">
        <f t="shared" si="24"/>
        <v>35581.291865569154</v>
      </c>
      <c r="FG58" s="365">
        <f t="shared" si="25"/>
        <v>2306.7296307196739</v>
      </c>
      <c r="FH58" s="105"/>
      <c r="FI58" s="142">
        <f>'C.Davis-Inputs'!$E$15</f>
        <v>29.15</v>
      </c>
      <c r="FJ58" s="142">
        <f>IF($D58&lt;'C.Davis-Inputs'!$D$8,FI58,0)</f>
        <v>0</v>
      </c>
      <c r="FK58" s="154">
        <f t="shared" si="10"/>
        <v>29.15</v>
      </c>
      <c r="FL58" s="338">
        <f>SUM(FK58*'C.Davis-Inputs'!$D$60,FK58*'C.Davis-Inputs'!$D$58*'C.Davis-Inputs'!$D$59)</f>
        <v>8858.6849999999995</v>
      </c>
      <c r="FM58" s="338">
        <f>(FK58*'C.Davis-Inputs'!$D$61)</f>
        <v>21833.35</v>
      </c>
      <c r="FN58" s="338">
        <f>(FK58*'C.Davis-Inputs'!$D$62)</f>
        <v>816.19999999999993</v>
      </c>
      <c r="FO58" s="105"/>
      <c r="FP58" s="142">
        <f>'C.Davis-Inputs'!$E$32*365</f>
        <v>403.02083333333337</v>
      </c>
      <c r="FQ58" s="142">
        <f>IF($D58&lt;'C.Davis-Inputs'!$D$8,FP58,'C.Davis-Inputs'!$E$33*365)</f>
        <v>366.38257575757581</v>
      </c>
      <c r="FR58" s="154">
        <f t="shared" si="11"/>
        <v>36.638257575757564</v>
      </c>
      <c r="FS58" s="338">
        <f>SUM(FR58*'C.Davis-Inputs'!$D$63,FR58*'C.Davis-Inputs'!$D$58*'C.Davis-Inputs'!$D$59)</f>
        <v>27768.135416666657</v>
      </c>
      <c r="FT58" s="338">
        <f>(FR58*'C.Davis-Inputs'!$D$64)</f>
        <v>80677.443181818162</v>
      </c>
      <c r="FU58" s="338">
        <f>(FR58*'C.Davis-Inputs'!$D$65)</f>
        <v>10258.712121212118</v>
      </c>
      <c r="FV58" s="105"/>
      <c r="FW58" s="142">
        <f>'C.Davis-Inputs'!$E$44*365</f>
        <v>113.15</v>
      </c>
      <c r="FX58" s="142">
        <f>IF($D58&lt;'C.Davis-Inputs'!$D$8,FW58,'C.Davis-Inputs'!$D$45*365)</f>
        <v>102.86363636363636</v>
      </c>
      <c r="FY58" s="154">
        <f t="shared" si="12"/>
        <v>10.286363636363646</v>
      </c>
      <c r="FZ58" s="338">
        <f>SUM(FY58*'C.Davis-Inputs'!$D$67)</f>
        <v>8218.8045454545536</v>
      </c>
      <c r="GA58" s="338">
        <f>(FY58*'C.Davis-Inputs'!$D$68)</f>
        <v>22650.572727272749</v>
      </c>
      <c r="GB58" s="338">
        <f>(FY58*'C.Davis-Inputs'!$D$69)</f>
        <v>2880.1818181818207</v>
      </c>
      <c r="GC58" s="105"/>
      <c r="GD58" s="141">
        <f>IF($D58&lt;'C.Davis-Inputs'!$D$47,0,IF($D58='C.Davis-Inputs'!$D$47,'C.Davis-Inputs'!$D$53,IF(AND($D58&gt;'C.Davis-Inputs'!$D$47,$D58&lt;='C.Davis-Inputs'!$E$47),GD57*(1+'C.Davis-Inputs'!$E$49),IF($D58&gt;'C.Davis-Inputs'!$E$47,GD57*(1+'C.Davis-Inputs'!$F$49)))))</f>
        <v>28673.203853388906</v>
      </c>
      <c r="GE58" s="144">
        <f>IF($D58&lt;'C.Davis-Inputs'!$D$47,0,IF($D58='C.Davis-Inputs'!$D$47,'C.Davis-Inputs'!$D$54,IF(AND($D58&gt;'C.Davis-Inputs'!$D$47,$D58&lt;='C.Davis-Inputs'!$E$47),GE57*(1+'C.Davis-Inputs'!$E$49),IF($D58&gt;'C.Davis-Inputs'!$E$47,GE57*(1+'C.Davis-Inputs'!$F$49)))))</f>
        <v>26066.548957626284</v>
      </c>
      <c r="GF58" s="799">
        <f t="shared" si="13"/>
        <v>2606.6548957626219</v>
      </c>
    </row>
    <row r="59" spans="1:188" x14ac:dyDescent="0.25">
      <c r="A59" s="105"/>
      <c r="B59" s="105"/>
      <c r="C59" s="159"/>
      <c r="D59" s="140">
        <f t="shared" si="6"/>
        <v>2035</v>
      </c>
      <c r="E59" s="141">
        <f>E58*(1+'C.Davis-Inputs'!$D$14)</f>
        <v>657.9727452547462</v>
      </c>
      <c r="F59" s="142">
        <f>F58*(1+'C.Davis-Inputs'!$E$14)</f>
        <v>13159.454905094963</v>
      </c>
      <c r="G59" s="142">
        <f>G58*(1+'C.Davis-Inputs'!$F$14)</f>
        <v>82.246593156843275</v>
      </c>
      <c r="H59" s="143">
        <f>H58*(1+'C.Davis-Inputs'!$G$14)</f>
        <v>49.347955894105937</v>
      </c>
      <c r="I59" s="144">
        <f>I58*(1+'C.Davis-Inputs'!$H$14)</f>
        <v>986.9591178821197</v>
      </c>
      <c r="J59" s="141">
        <f t="shared" si="18"/>
        <v>59.217547072927154</v>
      </c>
      <c r="K59" s="142">
        <f t="shared" si="18"/>
        <v>1184.3509414585467</v>
      </c>
      <c r="L59" s="142">
        <f t="shared" si="18"/>
        <v>7.4021933841158942</v>
      </c>
      <c r="M59" s="143">
        <f t="shared" si="18"/>
        <v>4.441316030469534</v>
      </c>
      <c r="N59" s="144">
        <f t="shared" si="18"/>
        <v>88.826320609390763</v>
      </c>
      <c r="O59" s="141">
        <f t="shared" si="19"/>
        <v>32.89863726273731</v>
      </c>
      <c r="P59" s="142">
        <f t="shared" si="19"/>
        <v>657.97274525474813</v>
      </c>
      <c r="Q59" s="142">
        <f t="shared" si="19"/>
        <v>4.1123296578421638</v>
      </c>
      <c r="R59" s="143">
        <f t="shared" si="19"/>
        <v>2.4673977947052972</v>
      </c>
      <c r="S59" s="144">
        <f t="shared" si="19"/>
        <v>49.347955894105986</v>
      </c>
      <c r="T59" s="141">
        <f t="shared" si="14"/>
        <v>51.321874129870196</v>
      </c>
      <c r="U59" s="142">
        <f t="shared" si="14"/>
        <v>1026.4374825974071</v>
      </c>
      <c r="V59" s="142">
        <f t="shared" si="14"/>
        <v>6.4152342662337745</v>
      </c>
      <c r="W59" s="143">
        <f t="shared" si="14"/>
        <v>3.8491405597402628</v>
      </c>
      <c r="X59" s="143">
        <f t="shared" si="14"/>
        <v>76.982811194805322</v>
      </c>
      <c r="Y59" s="141">
        <f>T59*'C.Davis-Inputs'!$D$17</f>
        <v>20.528749651948079</v>
      </c>
      <c r="Z59" s="142">
        <f>U59*'C.Davis-Inputs'!$E$17</f>
        <v>410.57499303896287</v>
      </c>
      <c r="AA59" s="142">
        <f>V59*'C.Davis-Inputs'!$F$17</f>
        <v>2.5660937064935099</v>
      </c>
      <c r="AB59" s="143">
        <f>W59*'C.Davis-Inputs'!$G$17</f>
        <v>0</v>
      </c>
      <c r="AC59" s="144">
        <f>X59*'C.Davis-Inputs'!$H$17</f>
        <v>0</v>
      </c>
      <c r="AD59" s="141">
        <f>T59*(1-'C.Davis-Inputs'!$D$17)</f>
        <v>30.793124477922117</v>
      </c>
      <c r="AE59" s="142">
        <f>U59*(1-'C.Davis-Inputs'!$E$17)</f>
        <v>615.86248955844428</v>
      </c>
      <c r="AF59" s="142">
        <f>V59*(1-'C.Davis-Inputs'!$F$17)</f>
        <v>3.8491405597402646</v>
      </c>
      <c r="AG59" s="143">
        <f>W59*(1-'C.Davis-Inputs'!$G$17)</f>
        <v>3.8491405597402628</v>
      </c>
      <c r="AH59" s="144">
        <f>X59*(1-'C.Davis-Inputs'!$H$17)</f>
        <v>76.982811194805322</v>
      </c>
      <c r="AI59" s="187"/>
      <c r="AJ59" s="141">
        <f>SUM(AD59*'C.Davis-Inputs'!$D$15,Y59*'C.Davis-Inputs'!$D$15*'C.Davis-Inputs'!$D$19)</f>
        <v>536.4846575709098</v>
      </c>
      <c r="AK59" s="142">
        <f>SUM(AE59*'C.Davis-Inputs'!$E$15,Z59*'C.Davis-Inputs'!$E$15*'C.Davis-Inputs'!$E$19)</f>
        <v>19548.159710240085</v>
      </c>
      <c r="AL59" s="142">
        <f>SUM(AF59*'C.Davis-Inputs'!$F$15,AA59*'C.Davis-Inputs'!$F$15*'C.Davis-Inputs'!$F$19)</f>
        <v>15.473545050155863</v>
      </c>
      <c r="AM59" s="143">
        <f>SUM(AG59*'C.Davis-Inputs'!$G$15,AB59*'C.Davis-Inputs'!$G$15*'C.Davis-Inputs'!$G$19)</f>
        <v>15.396562238961051</v>
      </c>
      <c r="AN59" s="144">
        <f>SUM(AH59*'C.Davis-Inputs'!$H$15,AC59*'C.Davis-Inputs'!$H$15*'C.Davis-Inputs'!$H$19)</f>
        <v>731.3367063506505</v>
      </c>
      <c r="AO59" s="141">
        <f>IF($D59&lt;'C.Davis-Inputs'!$D$8,AJ59,AJ59*(1-'C.Davis-Inputs'!$D$16))</f>
        <v>0</v>
      </c>
      <c r="AP59" s="142">
        <f>IF($D59&lt;'C.Davis-Inputs'!$D$8,AK59,AK59*(1-'C.Davis-Inputs'!$E$16))</f>
        <v>0</v>
      </c>
      <c r="AQ59" s="142">
        <f>IF($D59&lt;'C.Davis-Inputs'!$D$8,AL59,AL59*(1-'C.Davis-Inputs'!$F$16))</f>
        <v>0</v>
      </c>
      <c r="AR59" s="143">
        <f>IF($D59&lt;'C.Davis-Inputs'!$D$8,AM59,AM59*(1-'C.Davis-Inputs'!$G$16))</f>
        <v>0</v>
      </c>
      <c r="AS59" s="144">
        <f>IF($D59&lt;'C.Davis-Inputs'!$D$8,AN59,AN59*(1-'C.Davis-Inputs'!$H$16))</f>
        <v>0</v>
      </c>
      <c r="AT59" s="145">
        <f>AJ59*'C.Davis-Inputs'!$D$6*'C.Davis-Inputs'!$D$12</f>
        <v>842.17361545481413</v>
      </c>
      <c r="AU59" s="146">
        <f>AK59*'C.Davis-Inputs'!$D$6*'C.Davis-Inputs'!$E$12</f>
        <v>29380.884044490849</v>
      </c>
      <c r="AV59" s="146">
        <f>AL59*'C.Davis-Inputs'!$D$6*'C.Davis-Inputs'!$F$12</f>
        <v>24.807187424409879</v>
      </c>
      <c r="AW59" s="147">
        <f>AM59*'C.Davis-Inputs'!$D$6*'C.Davis-Inputs'!$G$12</f>
        <v>24.683768581502356</v>
      </c>
      <c r="AX59" s="148">
        <f>AN59*'C.Davis-Inputs'!$D$6*'C.Davis-Inputs'!$H$12</f>
        <v>1148.052361629251</v>
      </c>
      <c r="AY59" s="145">
        <f>AJ59*'C.Davis-Inputs'!$D$7*'C.Davis-Inputs'!$D$13</f>
        <v>32.189079454254589</v>
      </c>
      <c r="AZ59" s="146">
        <f>AK59*'C.Davis-Inputs'!$D$7*'C.Davis-Inputs'!$E$13</f>
        <v>1954.8159710240086</v>
      </c>
      <c r="BA59" s="146">
        <f>AL59*'C.Davis-Inputs'!$D$7*'C.Davis-Inputs'!$F$13</f>
        <v>0.6189418020062345</v>
      </c>
      <c r="BB59" s="147">
        <f>AM59*'C.Davis-Inputs'!$D$7*'C.Davis-Inputs'!$G$13</f>
        <v>0.61586248955844203</v>
      </c>
      <c r="BC59" s="148">
        <f>AN59*'C.Davis-Inputs'!$D$7*'C.Davis-Inputs'!$H$13</f>
        <v>43.880202381039027</v>
      </c>
      <c r="BD59" s="149">
        <f>AO59*'C.Davis-Inputs'!$D$6*'C.Davis-Inputs'!$D$12</f>
        <v>0</v>
      </c>
      <c r="BE59" s="150">
        <f>AP59*'C.Davis-Inputs'!$D$6*'C.Davis-Inputs'!$E$12</f>
        <v>0</v>
      </c>
      <c r="BF59" s="150">
        <f>AQ59*'C.Davis-Inputs'!$D$6*'C.Davis-Inputs'!$F$12</f>
        <v>0</v>
      </c>
      <c r="BG59" s="151">
        <f>AR59*'C.Davis-Inputs'!$D$6*'C.Davis-Inputs'!$G$12</f>
        <v>0</v>
      </c>
      <c r="BH59" s="152">
        <f>AS59*'C.Davis-Inputs'!$D$6*'C.Davis-Inputs'!$H$12</f>
        <v>0</v>
      </c>
      <c r="BI59" s="149">
        <f>AO59*'C.Davis-Inputs'!$D$7*'C.Davis-Inputs'!$D$13</f>
        <v>0</v>
      </c>
      <c r="BJ59" s="150">
        <f>AP59*'C.Davis-Inputs'!$D$7*'C.Davis-Inputs'!$E$13</f>
        <v>0</v>
      </c>
      <c r="BK59" s="150">
        <f>AQ59*'C.Davis-Inputs'!$D$7*'C.Davis-Inputs'!$F$13</f>
        <v>0</v>
      </c>
      <c r="BL59" s="151">
        <f>AR59*'C.Davis-Inputs'!$D$7*'C.Davis-Inputs'!$G$13</f>
        <v>0</v>
      </c>
      <c r="BM59" s="152">
        <f>AS59*'C.Davis-Inputs'!$D$7*'C.Davis-Inputs'!$H$13</f>
        <v>0</v>
      </c>
      <c r="BN59" s="153">
        <f t="shared" si="27"/>
        <v>842.17361545481413</v>
      </c>
      <c r="BO59" s="154">
        <f t="shared" si="27"/>
        <v>29380.884044490849</v>
      </c>
      <c r="BP59" s="154">
        <f t="shared" si="27"/>
        <v>24.807187424409879</v>
      </c>
      <c r="BQ59" s="155">
        <f t="shared" si="27"/>
        <v>24.683768581502356</v>
      </c>
      <c r="BR59" s="156">
        <f t="shared" si="27"/>
        <v>1148.052361629251</v>
      </c>
      <c r="BS59" s="153">
        <f t="shared" si="26"/>
        <v>32.189079454254589</v>
      </c>
      <c r="BT59" s="154">
        <f t="shared" si="26"/>
        <v>1954.8159710240086</v>
      </c>
      <c r="BU59" s="154">
        <f t="shared" si="26"/>
        <v>0.6189418020062345</v>
      </c>
      <c r="BV59" s="155">
        <f t="shared" si="26"/>
        <v>0.61586248955844203</v>
      </c>
      <c r="BW59" s="155">
        <f t="shared" si="26"/>
        <v>43.880202381039027</v>
      </c>
      <c r="BX59" s="343">
        <f t="shared" si="20"/>
        <v>31420.600977580823</v>
      </c>
      <c r="BY59" s="344">
        <f t="shared" si="21"/>
        <v>2032.1200571508668</v>
      </c>
      <c r="BZ59" s="105"/>
      <c r="CA59" s="141">
        <f>Y59*'C.Davis-Inputs'!$D$15*'C.Davis-Inputs'!$D$18</f>
        <v>1675.1459715989631</v>
      </c>
      <c r="CB59" s="142">
        <f>Z59*'C.Davis-Inputs'!$E$15*'C.Davis-Inputs'!$E$18</f>
        <v>61038.131340137406</v>
      </c>
      <c r="CC59" s="142">
        <f>AA59*'C.Davis-Inputs'!$F$15*'C.Davis-Inputs'!$F$18</f>
        <v>3.0793124477922116</v>
      </c>
      <c r="CD59" s="143">
        <f>AB59*'C.Davis-Inputs'!$G$15*'C.Davis-Inputs'!$G$18</f>
        <v>0</v>
      </c>
      <c r="CE59" s="144">
        <f>AC59*'C.Davis-Inputs'!$H$15*'C.Davis-Inputs'!$H$18</f>
        <v>0</v>
      </c>
      <c r="CF59" s="141">
        <f>IF($D59&lt;'C.Davis-Inputs'!$D$8,CA59,CA59*(1-'C.Davis-Inputs'!$D$16))</f>
        <v>0</v>
      </c>
      <c r="CG59" s="142">
        <f>IF($D59&lt;'C.Davis-Inputs'!$D$8,CB59,CB59*(1-'C.Davis-Inputs'!$E$16))</f>
        <v>0</v>
      </c>
      <c r="CH59" s="142">
        <f>IF($D59&lt;'C.Davis-Inputs'!$D$8,CC59,CC59*(1-'C.Davis-Inputs'!$F$16))</f>
        <v>0</v>
      </c>
      <c r="CI59" s="143">
        <f>IF($D59&lt;'C.Davis-Inputs'!$D$8,CD59,CD59*(1-'C.Davis-Inputs'!$G$16))</f>
        <v>0</v>
      </c>
      <c r="CJ59" s="144">
        <f>IF($D59&lt;'C.Davis-Inputs'!$D$8,CE59,CE59*(1-'C.Davis-Inputs'!$H$16))</f>
        <v>0</v>
      </c>
      <c r="CK59" s="145">
        <f>CA59*'C.Davis-Inputs'!$D$6*'C.Davis-Inputs'!$D$12</f>
        <v>2629.6441462160524</v>
      </c>
      <c r="CL59" s="146">
        <f>CB59*'C.Davis-Inputs'!$D$6*'C.Davis-Inputs'!$E$12</f>
        <v>91740.311404226522</v>
      </c>
      <c r="CM59" s="146">
        <f>CC59*'C.Davis-Inputs'!$D$6*'C.Davis-Inputs'!$F$12</f>
        <v>4.9367537163004727</v>
      </c>
      <c r="CN59" s="147">
        <f>CD59*'C.Davis-Inputs'!$D$6*'C.Davis-Inputs'!$G$12</f>
        <v>0</v>
      </c>
      <c r="CO59" s="148">
        <f>CE59*'C.Davis-Inputs'!$D$6*'C.Davis-Inputs'!$H$12</f>
        <v>0</v>
      </c>
      <c r="CP59" s="145">
        <f>CA59*'C.Davis-Inputs'!$D$7*'C.Davis-Inputs'!$D$13</f>
        <v>100.50875829593778</v>
      </c>
      <c r="CQ59" s="146">
        <f>CB59*'C.Davis-Inputs'!$D$7*'C.Davis-Inputs'!$E$13</f>
        <v>6103.8131340137406</v>
      </c>
      <c r="CR59" s="146">
        <f>CC59*'C.Davis-Inputs'!$D$7*'C.Davis-Inputs'!$F$13</f>
        <v>0.12317249791168847</v>
      </c>
      <c r="CS59" s="147">
        <f>CD59*'C.Davis-Inputs'!$D$7*'C.Davis-Inputs'!$G$13</f>
        <v>0</v>
      </c>
      <c r="CT59" s="148">
        <f>CE59*'C.Davis-Inputs'!$D$7*'C.Davis-Inputs'!$H$13</f>
        <v>0</v>
      </c>
      <c r="CU59" s="149">
        <f>CF59*'C.Davis-Inputs'!$D$6*'C.Davis-Inputs'!$D$12</f>
        <v>0</v>
      </c>
      <c r="CV59" s="150">
        <f>CG59*'C.Davis-Inputs'!$D$6*'C.Davis-Inputs'!$E$12</f>
        <v>0</v>
      </c>
      <c r="CW59" s="150">
        <f>CH59*'C.Davis-Inputs'!$D$6*'C.Davis-Inputs'!$F$12</f>
        <v>0</v>
      </c>
      <c r="CX59" s="151">
        <f>CI59*'C.Davis-Inputs'!$D$6*'C.Davis-Inputs'!$G$12</f>
        <v>0</v>
      </c>
      <c r="CY59" s="152">
        <f>CJ59*'C.Davis-Inputs'!$D$6*'C.Davis-Inputs'!$H$12</f>
        <v>0</v>
      </c>
      <c r="CZ59" s="149">
        <f>CF59*'C.Davis-Inputs'!$D$7*'C.Davis-Inputs'!$D$13</f>
        <v>0</v>
      </c>
      <c r="DA59" s="150">
        <f>CG59*'C.Davis-Inputs'!$D$7*'C.Davis-Inputs'!$E$13</f>
        <v>0</v>
      </c>
      <c r="DB59" s="150">
        <f>CH59*'C.Davis-Inputs'!$D$7*'C.Davis-Inputs'!$F$13</f>
        <v>0</v>
      </c>
      <c r="DC59" s="151">
        <f>CI59*'C.Davis-Inputs'!$D$7*'C.Davis-Inputs'!$G$13</f>
        <v>0</v>
      </c>
      <c r="DD59" s="152">
        <f>CJ59*'C.Davis-Inputs'!$D$7*'C.Davis-Inputs'!$H$13</f>
        <v>0</v>
      </c>
      <c r="DE59" s="153">
        <f t="shared" si="3"/>
        <v>2629.6441462160524</v>
      </c>
      <c r="DF59" s="154">
        <f t="shared" si="3"/>
        <v>91740.311404226522</v>
      </c>
      <c r="DG59" s="154">
        <f t="shared" si="3"/>
        <v>4.9367537163004727</v>
      </c>
      <c r="DH59" s="155">
        <f t="shared" si="3"/>
        <v>0</v>
      </c>
      <c r="DI59" s="156">
        <f t="shared" si="3"/>
        <v>0</v>
      </c>
      <c r="DJ59" s="153">
        <f t="shared" si="3"/>
        <v>100.50875829593778</v>
      </c>
      <c r="DK59" s="154">
        <f t="shared" si="3"/>
        <v>6103.8131340137406</v>
      </c>
      <c r="DL59" s="154">
        <f t="shared" si="3"/>
        <v>0.12317249791168847</v>
      </c>
      <c r="DM59" s="155">
        <f t="shared" si="3"/>
        <v>0</v>
      </c>
      <c r="DN59" s="155">
        <f t="shared" si="17"/>
        <v>0</v>
      </c>
      <c r="DO59" s="343">
        <f t="shared" si="22"/>
        <v>94374.892304158886</v>
      </c>
      <c r="DP59" s="344">
        <f t="shared" si="23"/>
        <v>6204.4450648075899</v>
      </c>
      <c r="DQ59" s="105"/>
      <c r="DR59" s="141">
        <f>SUM(AD59*'C.Davis-Inputs'!$D$32*365)</f>
        <v>12410.270688029237</v>
      </c>
      <c r="DS59" s="142">
        <f>SUM(AE59*'C.Davis-Inputs'!$E$32*365)</f>
        <v>248205.41376058554</v>
      </c>
      <c r="DT59" s="142">
        <f>SUM(AF59*'C.Davis-Inputs'!$F$32*365)</f>
        <v>1833.3354425497737</v>
      </c>
      <c r="DU59" s="143">
        <f>SUM(AG59*'C.Davis-Inputs'!$G$32*365)</f>
        <v>0</v>
      </c>
      <c r="DV59" s="144">
        <f>SUM(AH59*'C.Davis-Inputs'!$H$32*365)</f>
        <v>0</v>
      </c>
      <c r="DW59" s="141">
        <f>SUM(AD59*'C.Davis-Inputs'!$D$33*365)</f>
        <v>11282.064261844762</v>
      </c>
      <c r="DX59" s="142">
        <f>SUM(AE59*'C.Davis-Inputs'!$E$33*365)</f>
        <v>225641.28523689596</v>
      </c>
      <c r="DY59" s="142">
        <f>SUM(AF59*'C.Davis-Inputs'!$F$33*365)</f>
        <v>1666.6685841361577</v>
      </c>
      <c r="DZ59" s="143">
        <f>SUM(AG59*'C.Davis-Inputs'!$G$33*365)</f>
        <v>0</v>
      </c>
      <c r="EA59" s="144">
        <f>SUM(AH59*'C.Davis-Inputs'!$H$33*365)</f>
        <v>0</v>
      </c>
      <c r="EB59" s="145">
        <f>DR59*'C.Davis-Inputs'!$D$6*'C.Davis-Inputs'!$D$12</f>
        <v>19481.642926068296</v>
      </c>
      <c r="EC59" s="146">
        <f>DS59*'C.Davis-Inputs'!$D$6*'C.Davis-Inputs'!$E$12</f>
        <v>373052.73688216007</v>
      </c>
      <c r="ED59" s="146">
        <f>DT59*'C.Davis-Inputs'!$D$6*'C.Davis-Inputs'!$F$12</f>
        <v>2939.2033814957972</v>
      </c>
      <c r="EE59" s="147">
        <f>DU59*'C.Davis-Inputs'!$D$6*'C.Davis-Inputs'!$G$12</f>
        <v>0</v>
      </c>
      <c r="EF59" s="148">
        <f>DV59*'C.Davis-Inputs'!$D$6*'C.Davis-Inputs'!$H$12</f>
        <v>0</v>
      </c>
      <c r="EG59" s="145">
        <f>DR59*'C.Davis-Inputs'!$D$7*'C.Davis-Inputs'!$D$13</f>
        <v>744.61624128175424</v>
      </c>
      <c r="EH59" s="146">
        <f>DS59*'C.Davis-Inputs'!$D$7*'C.Davis-Inputs'!$E$13</f>
        <v>24820.541376058554</v>
      </c>
      <c r="EI59" s="146">
        <f>DT59*'C.Davis-Inputs'!$D$7*'C.Davis-Inputs'!$F$13</f>
        <v>73.333417701990953</v>
      </c>
      <c r="EJ59" s="147">
        <f>DU59*'C.Davis-Inputs'!$D$7*'C.Davis-Inputs'!$G$13</f>
        <v>0</v>
      </c>
      <c r="EK59" s="148">
        <f>DV59*'C.Davis-Inputs'!$D$7*'C.Davis-Inputs'!$H$13</f>
        <v>0</v>
      </c>
      <c r="EL59" s="149">
        <f>IF($D59&lt;'C.Davis-Inputs'!$D$8,EB59,DW59*'C.Davis-Inputs'!$D$6*'C.Davis-Inputs'!$D$12)</f>
        <v>17710.584478243905</v>
      </c>
      <c r="EM59" s="150">
        <f>IF($D59&lt;'C.Davis-Inputs'!$D$8,EC59,DX59*'C.Davis-Inputs'!$D$6*'C.Davis-Inputs'!$E$12)</f>
        <v>339138.85171105462</v>
      </c>
      <c r="EN59" s="150">
        <f>IF($D59&lt;'C.Davis-Inputs'!$D$8,ED59,DY59*'C.Davis-Inputs'!$D$6*'C.Davis-Inputs'!$F$12)</f>
        <v>2672.003074087088</v>
      </c>
      <c r="EO59" s="151">
        <f>IF($D59&lt;'C.Davis-Inputs'!$D$8,EE59,DZ59*'C.Davis-Inputs'!$D$6*'C.Davis-Inputs'!$G$12)</f>
        <v>0</v>
      </c>
      <c r="EP59" s="152">
        <f>IF($D59&lt;'C.Davis-Inputs'!$D$8,EF59,EA59*'C.Davis-Inputs'!$D$6*'C.Davis-Inputs'!$H$12)</f>
        <v>0</v>
      </c>
      <c r="EQ59" s="149">
        <f>IF($D59&lt;'C.Davis-Inputs'!$D$8,EG59,'C.Davis-Inputs'!$D$13*DW59)</f>
        <v>676.92385571068564</v>
      </c>
      <c r="ER59" s="150">
        <f>IF($D59&lt;'C.Davis-Inputs'!$D$8,EH59,'C.Davis-Inputs'!$E$13*DX59)</f>
        <v>22564.128523689596</v>
      </c>
      <c r="ES59" s="150">
        <f>IF($D59&lt;'C.Davis-Inputs'!$D$8,EI59,'C.Davis-Inputs'!$F$13*DY59)</f>
        <v>66.666743365446308</v>
      </c>
      <c r="ET59" s="151">
        <f>IF($D59&lt;'C.Davis-Inputs'!$D$8,EJ59,'C.Davis-Inputs'!$G$13*EJ59)</f>
        <v>0</v>
      </c>
      <c r="EU59" s="152">
        <f>IF($D59&lt;'C.Davis-Inputs'!$D$8,EK59,'C.Davis-Inputs'!$H$13*EK59)</f>
        <v>0</v>
      </c>
      <c r="EV59" s="153">
        <f t="shared" si="9"/>
        <v>1771.0584478243909</v>
      </c>
      <c r="EW59" s="154">
        <f t="shared" si="9"/>
        <v>33913.885171105445</v>
      </c>
      <c r="EX59" s="154">
        <f t="shared" si="9"/>
        <v>267.20030740870925</v>
      </c>
      <c r="EY59" s="155">
        <f t="shared" si="9"/>
        <v>0</v>
      </c>
      <c r="EZ59" s="156">
        <f t="shared" si="16"/>
        <v>0</v>
      </c>
      <c r="FA59" s="153">
        <f t="shared" si="16"/>
        <v>67.692385571068598</v>
      </c>
      <c r="FB59" s="154">
        <f t="shared" si="16"/>
        <v>2256.4128523689578</v>
      </c>
      <c r="FC59" s="154">
        <f t="shared" si="16"/>
        <v>6.666674336544645</v>
      </c>
      <c r="FD59" s="155">
        <f t="shared" si="16"/>
        <v>0</v>
      </c>
      <c r="FE59" s="156">
        <f t="shared" si="16"/>
        <v>0</v>
      </c>
      <c r="FF59" s="365">
        <f t="shared" si="24"/>
        <v>35952.143926338547</v>
      </c>
      <c r="FG59" s="365">
        <f t="shared" si="25"/>
        <v>2330.7719122765707</v>
      </c>
      <c r="FH59" s="105"/>
      <c r="FI59" s="142">
        <f>'C.Davis-Inputs'!$E$15</f>
        <v>29.15</v>
      </c>
      <c r="FJ59" s="142">
        <f>IF($D59&lt;'C.Davis-Inputs'!$D$8,FI59,0)</f>
        <v>0</v>
      </c>
      <c r="FK59" s="154">
        <f t="shared" si="10"/>
        <v>29.15</v>
      </c>
      <c r="FL59" s="338">
        <f>SUM(FK59*'C.Davis-Inputs'!$D$60,FK59*'C.Davis-Inputs'!$D$58*'C.Davis-Inputs'!$D$59)</f>
        <v>8858.6849999999995</v>
      </c>
      <c r="FM59" s="338">
        <f>(FK59*'C.Davis-Inputs'!$D$61)</f>
        <v>21833.35</v>
      </c>
      <c r="FN59" s="338">
        <f>(FK59*'C.Davis-Inputs'!$D$62)</f>
        <v>816.19999999999993</v>
      </c>
      <c r="FO59" s="105"/>
      <c r="FP59" s="142">
        <f>'C.Davis-Inputs'!$E$32*365</f>
        <v>403.02083333333337</v>
      </c>
      <c r="FQ59" s="142">
        <f>IF($D59&lt;'C.Davis-Inputs'!$D$8,FP59,'C.Davis-Inputs'!$E$33*365)</f>
        <v>366.38257575757581</v>
      </c>
      <c r="FR59" s="154">
        <f t="shared" si="11"/>
        <v>36.638257575757564</v>
      </c>
      <c r="FS59" s="338">
        <f>SUM(FR59*'C.Davis-Inputs'!$D$63,FR59*'C.Davis-Inputs'!$D$58*'C.Davis-Inputs'!$D$59)</f>
        <v>27768.135416666657</v>
      </c>
      <c r="FT59" s="338">
        <f>(FR59*'C.Davis-Inputs'!$D$64)</f>
        <v>80677.443181818162</v>
      </c>
      <c r="FU59" s="338">
        <f>(FR59*'C.Davis-Inputs'!$D$65)</f>
        <v>10258.712121212118</v>
      </c>
      <c r="FV59" s="105"/>
      <c r="FW59" s="142">
        <f>'C.Davis-Inputs'!$E$44*365</f>
        <v>113.15</v>
      </c>
      <c r="FX59" s="142">
        <f>IF($D59&lt;'C.Davis-Inputs'!$D$8,FW59,'C.Davis-Inputs'!$D$45*365)</f>
        <v>102.86363636363636</v>
      </c>
      <c r="FY59" s="154">
        <f t="shared" si="12"/>
        <v>10.286363636363646</v>
      </c>
      <c r="FZ59" s="338">
        <f>SUM(FY59*'C.Davis-Inputs'!$D$67)</f>
        <v>8218.8045454545536</v>
      </c>
      <c r="GA59" s="338">
        <f>(FY59*'C.Davis-Inputs'!$D$68)</f>
        <v>22650.572727272749</v>
      </c>
      <c r="GB59" s="338">
        <f>(FY59*'C.Davis-Inputs'!$D$69)</f>
        <v>2880.1818181818207</v>
      </c>
      <c r="GC59" s="105"/>
      <c r="GD59" s="141">
        <f>IF($D59&lt;'C.Davis-Inputs'!$D$47,0,IF($D59='C.Davis-Inputs'!$D$47,'C.Davis-Inputs'!$D$53,IF(AND($D59&gt;'C.Davis-Inputs'!$D$47,$D59&lt;='C.Davis-Inputs'!$E$47),GD58*(1+'C.Davis-Inputs'!$E$49),IF($D59&gt;'C.Davis-Inputs'!$E$47,GD58*(1+'C.Davis-Inputs'!$F$49)))))</f>
        <v>28959.935891922796</v>
      </c>
      <c r="GE59" s="144">
        <f>IF($D59&lt;'C.Davis-Inputs'!$D$47,0,IF($D59='C.Davis-Inputs'!$D$47,'C.Davis-Inputs'!$D$54,IF(AND($D59&gt;'C.Davis-Inputs'!$D$47,$D59&lt;='C.Davis-Inputs'!$E$47),GE58*(1+'C.Davis-Inputs'!$E$49),IF($D59&gt;'C.Davis-Inputs'!$E$47,GE58*(1+'C.Davis-Inputs'!$F$49)))))</f>
        <v>26327.214447202547</v>
      </c>
      <c r="GF59" s="799">
        <f t="shared" si="13"/>
        <v>2632.7214447202496</v>
      </c>
    </row>
    <row r="60" spans="1:188" x14ac:dyDescent="0.25">
      <c r="A60" s="105"/>
      <c r="B60" s="105"/>
      <c r="C60" s="159"/>
      <c r="D60" s="140">
        <f t="shared" si="6"/>
        <v>2036</v>
      </c>
      <c r="E60" s="141">
        <f>E59*(1+'C.Davis-Inputs'!$D$14)</f>
        <v>664.83057800094548</v>
      </c>
      <c r="F60" s="142">
        <f>F59*(1+'C.Davis-Inputs'!$E$14)</f>
        <v>13296.611560018948</v>
      </c>
      <c r="G60" s="142">
        <f>G59*(1+'C.Davis-Inputs'!$F$14)</f>
        <v>83.103822250118185</v>
      </c>
      <c r="H60" s="143">
        <f>H59*(1+'C.Davis-Inputs'!$G$14)</f>
        <v>49.862293350070878</v>
      </c>
      <c r="I60" s="144">
        <f>I59*(1+'C.Davis-Inputs'!$H$14)</f>
        <v>997.24586700141856</v>
      </c>
      <c r="J60" s="141">
        <f t="shared" si="18"/>
        <v>59.834752020085091</v>
      </c>
      <c r="K60" s="142">
        <f t="shared" si="18"/>
        <v>1196.6950404017052</v>
      </c>
      <c r="L60" s="142">
        <f t="shared" si="18"/>
        <v>7.4793440025106364</v>
      </c>
      <c r="M60" s="143">
        <f t="shared" si="18"/>
        <v>4.4876064015063788</v>
      </c>
      <c r="N60" s="144">
        <f t="shared" si="18"/>
        <v>89.752128030127665</v>
      </c>
      <c r="O60" s="141">
        <f t="shared" si="19"/>
        <v>33.241528900047278</v>
      </c>
      <c r="P60" s="142">
        <f t="shared" si="19"/>
        <v>664.83057800094741</v>
      </c>
      <c r="Q60" s="142">
        <f t="shared" si="19"/>
        <v>4.1551911125059098</v>
      </c>
      <c r="R60" s="143">
        <f t="shared" si="19"/>
        <v>2.4931146675035443</v>
      </c>
      <c r="S60" s="144">
        <f t="shared" si="19"/>
        <v>49.862293350070928</v>
      </c>
      <c r="T60" s="141">
        <f t="shared" si="14"/>
        <v>51.856785084073742</v>
      </c>
      <c r="U60" s="142">
        <f t="shared" si="14"/>
        <v>1037.1357016814779</v>
      </c>
      <c r="V60" s="142">
        <f t="shared" si="14"/>
        <v>6.4820981355092178</v>
      </c>
      <c r="W60" s="143">
        <f t="shared" si="14"/>
        <v>3.8892588813055284</v>
      </c>
      <c r="X60" s="143">
        <f t="shared" si="14"/>
        <v>77.785177626110638</v>
      </c>
      <c r="Y60" s="141">
        <f>T60*'C.Davis-Inputs'!$D$17</f>
        <v>20.742714033629497</v>
      </c>
      <c r="Z60" s="142">
        <f>U60*'C.Davis-Inputs'!$E$17</f>
        <v>414.85428067259119</v>
      </c>
      <c r="AA60" s="142">
        <f>V60*'C.Davis-Inputs'!$F$17</f>
        <v>2.5928392542036871</v>
      </c>
      <c r="AB60" s="143">
        <f>W60*'C.Davis-Inputs'!$G$17</f>
        <v>0</v>
      </c>
      <c r="AC60" s="144">
        <f>X60*'C.Davis-Inputs'!$H$17</f>
        <v>0</v>
      </c>
      <c r="AD60" s="141">
        <f>T60*(1-'C.Davis-Inputs'!$D$17)</f>
        <v>31.114071050444245</v>
      </c>
      <c r="AE60" s="142">
        <f>U60*(1-'C.Davis-Inputs'!$E$17)</f>
        <v>622.2814210088867</v>
      </c>
      <c r="AF60" s="142">
        <f>V60*(1-'C.Davis-Inputs'!$F$17)</f>
        <v>3.8892588813055307</v>
      </c>
      <c r="AG60" s="143">
        <f>W60*(1-'C.Davis-Inputs'!$G$17)</f>
        <v>3.8892588813055284</v>
      </c>
      <c r="AH60" s="144">
        <f>X60*(1-'C.Davis-Inputs'!$H$17)</f>
        <v>77.785177626110638</v>
      </c>
      <c r="AI60" s="187"/>
      <c r="AJ60" s="141">
        <f>SUM(AD60*'C.Davis-Inputs'!$D$15,Y60*'C.Davis-Inputs'!$D$15*'C.Davis-Inputs'!$D$19)</f>
        <v>542.07626007885085</v>
      </c>
      <c r="AK60" s="142">
        <f>SUM(AE60*'C.Davis-Inputs'!$E$15,Z60*'C.Davis-Inputs'!$E$15*'C.Davis-Inputs'!$E$19)</f>
        <v>19751.903726623183</v>
      </c>
      <c r="AL60" s="142">
        <f>SUM(AF60*'C.Davis-Inputs'!$F$15,AA60*'C.Davis-Inputs'!$F$15*'C.Davis-Inputs'!$F$19)</f>
        <v>15.634820702848232</v>
      </c>
      <c r="AM60" s="143">
        <f>SUM(AG60*'C.Davis-Inputs'!$G$15,AB60*'C.Davis-Inputs'!$G$15*'C.Davis-Inputs'!$G$19)</f>
        <v>15.557035525222114</v>
      </c>
      <c r="AN60" s="144">
        <f>SUM(AH60*'C.Davis-Inputs'!$H$15,AC60*'C.Davis-Inputs'!$H$15*'C.Davis-Inputs'!$H$19)</f>
        <v>738.95918744805101</v>
      </c>
      <c r="AO60" s="141">
        <f>IF($D60&lt;'C.Davis-Inputs'!$D$8,AJ60,AJ60*(1-'C.Davis-Inputs'!$D$16))</f>
        <v>0</v>
      </c>
      <c r="AP60" s="142">
        <f>IF($D60&lt;'C.Davis-Inputs'!$D$8,AK60,AK60*(1-'C.Davis-Inputs'!$E$16))</f>
        <v>0</v>
      </c>
      <c r="AQ60" s="142">
        <f>IF($D60&lt;'C.Davis-Inputs'!$D$8,AL60,AL60*(1-'C.Davis-Inputs'!$F$16))</f>
        <v>0</v>
      </c>
      <c r="AR60" s="143">
        <f>IF($D60&lt;'C.Davis-Inputs'!$D$8,AM60,AM60*(1-'C.Davis-Inputs'!$G$16))</f>
        <v>0</v>
      </c>
      <c r="AS60" s="144">
        <f>IF($D60&lt;'C.Davis-Inputs'!$D$8,AN60,AN60*(1-'C.Davis-Inputs'!$H$16))</f>
        <v>0</v>
      </c>
      <c r="AT60" s="145">
        <f>AJ60*'C.Davis-Inputs'!$D$6*'C.Davis-Inputs'!$D$12</f>
        <v>850.95131307177996</v>
      </c>
      <c r="AU60" s="146">
        <f>AK60*'C.Davis-Inputs'!$D$6*'C.Davis-Inputs'!$E$12</f>
        <v>29687.111301114641</v>
      </c>
      <c r="AV60" s="146">
        <f>AL60*'C.Davis-Inputs'!$D$6*'C.Davis-Inputs'!$F$12</f>
        <v>25.065744550806283</v>
      </c>
      <c r="AW60" s="147">
        <f>AM60*'C.Davis-Inputs'!$D$6*'C.Davis-Inputs'!$G$12</f>
        <v>24.941039354036093</v>
      </c>
      <c r="AX60" s="148">
        <f>AN60*'C.Davis-Inputs'!$D$6*'C.Davis-Inputs'!$H$12</f>
        <v>1160.0181324559503</v>
      </c>
      <c r="AY60" s="145">
        <f>AJ60*'C.Davis-Inputs'!$D$7*'C.Davis-Inputs'!$D$13</f>
        <v>32.524575604731048</v>
      </c>
      <c r="AZ60" s="146">
        <f>AK60*'C.Davis-Inputs'!$D$7*'C.Davis-Inputs'!$E$13</f>
        <v>1975.1903726623184</v>
      </c>
      <c r="BA60" s="146">
        <f>AL60*'C.Davis-Inputs'!$D$7*'C.Davis-Inputs'!$F$13</f>
        <v>0.62539282811392927</v>
      </c>
      <c r="BB60" s="147">
        <f>AM60*'C.Davis-Inputs'!$D$7*'C.Davis-Inputs'!$G$13</f>
        <v>0.62228142100888462</v>
      </c>
      <c r="BC60" s="148">
        <f>AN60*'C.Davis-Inputs'!$D$7*'C.Davis-Inputs'!$H$13</f>
        <v>44.337551246883059</v>
      </c>
      <c r="BD60" s="149">
        <f>AO60*'C.Davis-Inputs'!$D$6*'C.Davis-Inputs'!$D$12</f>
        <v>0</v>
      </c>
      <c r="BE60" s="150">
        <f>AP60*'C.Davis-Inputs'!$D$6*'C.Davis-Inputs'!$E$12</f>
        <v>0</v>
      </c>
      <c r="BF60" s="150">
        <f>AQ60*'C.Davis-Inputs'!$D$6*'C.Davis-Inputs'!$F$12</f>
        <v>0</v>
      </c>
      <c r="BG60" s="151">
        <f>AR60*'C.Davis-Inputs'!$D$6*'C.Davis-Inputs'!$G$12</f>
        <v>0</v>
      </c>
      <c r="BH60" s="152">
        <f>AS60*'C.Davis-Inputs'!$D$6*'C.Davis-Inputs'!$H$12</f>
        <v>0</v>
      </c>
      <c r="BI60" s="149">
        <f>AO60*'C.Davis-Inputs'!$D$7*'C.Davis-Inputs'!$D$13</f>
        <v>0</v>
      </c>
      <c r="BJ60" s="150">
        <f>AP60*'C.Davis-Inputs'!$D$7*'C.Davis-Inputs'!$E$13</f>
        <v>0</v>
      </c>
      <c r="BK60" s="150">
        <f>AQ60*'C.Davis-Inputs'!$D$7*'C.Davis-Inputs'!$F$13</f>
        <v>0</v>
      </c>
      <c r="BL60" s="151">
        <f>AR60*'C.Davis-Inputs'!$D$7*'C.Davis-Inputs'!$G$13</f>
        <v>0</v>
      </c>
      <c r="BM60" s="152">
        <f>AS60*'C.Davis-Inputs'!$D$7*'C.Davis-Inputs'!$H$13</f>
        <v>0</v>
      </c>
      <c r="BN60" s="153">
        <f t="shared" si="27"/>
        <v>850.95131307177996</v>
      </c>
      <c r="BO60" s="154">
        <f t="shared" si="27"/>
        <v>29687.111301114641</v>
      </c>
      <c r="BP60" s="154">
        <f t="shared" si="27"/>
        <v>25.065744550806283</v>
      </c>
      <c r="BQ60" s="155">
        <f t="shared" si="27"/>
        <v>24.941039354036093</v>
      </c>
      <c r="BR60" s="156">
        <f t="shared" si="27"/>
        <v>1160.0181324559503</v>
      </c>
      <c r="BS60" s="153">
        <f t="shared" si="26"/>
        <v>32.524575604731048</v>
      </c>
      <c r="BT60" s="154">
        <f t="shared" si="26"/>
        <v>1975.1903726623184</v>
      </c>
      <c r="BU60" s="154">
        <f t="shared" si="26"/>
        <v>0.62539282811392927</v>
      </c>
      <c r="BV60" s="155">
        <f t="shared" si="26"/>
        <v>0.62228142100888462</v>
      </c>
      <c r="BW60" s="155">
        <f t="shared" si="26"/>
        <v>44.337551246883059</v>
      </c>
      <c r="BX60" s="343">
        <f t="shared" si="20"/>
        <v>31748.087530547211</v>
      </c>
      <c r="BY60" s="344">
        <f t="shared" si="21"/>
        <v>2053.3001737630552</v>
      </c>
      <c r="BZ60" s="105"/>
      <c r="CA60" s="141">
        <f>Y60*'C.Davis-Inputs'!$D$15*'C.Davis-Inputs'!$D$18</f>
        <v>1692.6054651441668</v>
      </c>
      <c r="CB60" s="142">
        <f>Z60*'C.Davis-Inputs'!$E$15*'C.Davis-Inputs'!$E$18</f>
        <v>61674.31163619076</v>
      </c>
      <c r="CC60" s="142">
        <f>AA60*'C.Davis-Inputs'!$F$15*'C.Davis-Inputs'!$F$18</f>
        <v>3.1114071050444245</v>
      </c>
      <c r="CD60" s="143">
        <f>AB60*'C.Davis-Inputs'!$G$15*'C.Davis-Inputs'!$G$18</f>
        <v>0</v>
      </c>
      <c r="CE60" s="144">
        <f>AC60*'C.Davis-Inputs'!$H$15*'C.Davis-Inputs'!$H$18</f>
        <v>0</v>
      </c>
      <c r="CF60" s="141">
        <f>IF($D60&lt;'C.Davis-Inputs'!$D$8,CA60,CA60*(1-'C.Davis-Inputs'!$D$16))</f>
        <v>0</v>
      </c>
      <c r="CG60" s="142">
        <f>IF($D60&lt;'C.Davis-Inputs'!$D$8,CB60,CB60*(1-'C.Davis-Inputs'!$E$16))</f>
        <v>0</v>
      </c>
      <c r="CH60" s="142">
        <f>IF($D60&lt;'C.Davis-Inputs'!$D$8,CC60,CC60*(1-'C.Davis-Inputs'!$F$16))</f>
        <v>0</v>
      </c>
      <c r="CI60" s="143">
        <f>IF($D60&lt;'C.Davis-Inputs'!$D$8,CD60,CD60*(1-'C.Davis-Inputs'!$G$16))</f>
        <v>0</v>
      </c>
      <c r="CJ60" s="144">
        <f>IF($D60&lt;'C.Davis-Inputs'!$D$8,CE60,CE60*(1-'C.Davis-Inputs'!$H$16))</f>
        <v>0</v>
      </c>
      <c r="CK60" s="145">
        <f>CA60*'C.Davis-Inputs'!$D$6*'C.Davis-Inputs'!$D$12</f>
        <v>2657.0520591833128</v>
      </c>
      <c r="CL60" s="146">
        <f>CB60*'C.Davis-Inputs'!$D$6*'C.Davis-Inputs'!$E$12</f>
        <v>92696.490389194703</v>
      </c>
      <c r="CM60" s="146">
        <f>CC60*'C.Davis-Inputs'!$D$6*'C.Davis-Inputs'!$F$12</f>
        <v>4.9882078708072211</v>
      </c>
      <c r="CN60" s="147">
        <f>CD60*'C.Davis-Inputs'!$D$6*'C.Davis-Inputs'!$G$12</f>
        <v>0</v>
      </c>
      <c r="CO60" s="148">
        <f>CE60*'C.Davis-Inputs'!$D$6*'C.Davis-Inputs'!$H$12</f>
        <v>0</v>
      </c>
      <c r="CP60" s="145">
        <f>CA60*'C.Davis-Inputs'!$D$7*'C.Davis-Inputs'!$D$13</f>
        <v>101.55632790865</v>
      </c>
      <c r="CQ60" s="146">
        <f>CB60*'C.Davis-Inputs'!$D$7*'C.Davis-Inputs'!$E$13</f>
        <v>6167.431163619076</v>
      </c>
      <c r="CR60" s="146">
        <f>CC60*'C.Davis-Inputs'!$D$7*'C.Davis-Inputs'!$F$13</f>
        <v>0.12445628420177698</v>
      </c>
      <c r="CS60" s="147">
        <f>CD60*'C.Davis-Inputs'!$D$7*'C.Davis-Inputs'!$G$13</f>
        <v>0</v>
      </c>
      <c r="CT60" s="148">
        <f>CE60*'C.Davis-Inputs'!$D$7*'C.Davis-Inputs'!$H$13</f>
        <v>0</v>
      </c>
      <c r="CU60" s="149">
        <f>CF60*'C.Davis-Inputs'!$D$6*'C.Davis-Inputs'!$D$12</f>
        <v>0</v>
      </c>
      <c r="CV60" s="150">
        <f>CG60*'C.Davis-Inputs'!$D$6*'C.Davis-Inputs'!$E$12</f>
        <v>0</v>
      </c>
      <c r="CW60" s="150">
        <f>CH60*'C.Davis-Inputs'!$D$6*'C.Davis-Inputs'!$F$12</f>
        <v>0</v>
      </c>
      <c r="CX60" s="151">
        <f>CI60*'C.Davis-Inputs'!$D$6*'C.Davis-Inputs'!$G$12</f>
        <v>0</v>
      </c>
      <c r="CY60" s="152">
        <f>CJ60*'C.Davis-Inputs'!$D$6*'C.Davis-Inputs'!$H$12</f>
        <v>0</v>
      </c>
      <c r="CZ60" s="149">
        <f>CF60*'C.Davis-Inputs'!$D$7*'C.Davis-Inputs'!$D$13</f>
        <v>0</v>
      </c>
      <c r="DA60" s="150">
        <f>CG60*'C.Davis-Inputs'!$D$7*'C.Davis-Inputs'!$E$13</f>
        <v>0</v>
      </c>
      <c r="DB60" s="150">
        <f>CH60*'C.Davis-Inputs'!$D$7*'C.Davis-Inputs'!$F$13</f>
        <v>0</v>
      </c>
      <c r="DC60" s="151">
        <f>CI60*'C.Davis-Inputs'!$D$7*'C.Davis-Inputs'!$G$13</f>
        <v>0</v>
      </c>
      <c r="DD60" s="152">
        <f>CJ60*'C.Davis-Inputs'!$D$7*'C.Davis-Inputs'!$H$13</f>
        <v>0</v>
      </c>
      <c r="DE60" s="153">
        <f t="shared" si="3"/>
        <v>2657.0520591833128</v>
      </c>
      <c r="DF60" s="154">
        <f t="shared" si="3"/>
        <v>92696.490389194703</v>
      </c>
      <c r="DG60" s="154">
        <f t="shared" si="3"/>
        <v>4.9882078708072211</v>
      </c>
      <c r="DH60" s="155">
        <f t="shared" si="3"/>
        <v>0</v>
      </c>
      <c r="DI60" s="156">
        <f t="shared" si="3"/>
        <v>0</v>
      </c>
      <c r="DJ60" s="153">
        <f t="shared" si="3"/>
        <v>101.55632790865</v>
      </c>
      <c r="DK60" s="154">
        <f t="shared" si="3"/>
        <v>6167.431163619076</v>
      </c>
      <c r="DL60" s="154">
        <f t="shared" si="3"/>
        <v>0.12445628420177698</v>
      </c>
      <c r="DM60" s="155">
        <f t="shared" si="3"/>
        <v>0</v>
      </c>
      <c r="DN60" s="155">
        <f t="shared" si="17"/>
        <v>0</v>
      </c>
      <c r="DO60" s="343">
        <f t="shared" si="22"/>
        <v>95358.530656248826</v>
      </c>
      <c r="DP60" s="344">
        <f t="shared" si="23"/>
        <v>6269.1119478119281</v>
      </c>
      <c r="DQ60" s="105"/>
      <c r="DR60" s="141">
        <f>SUM(AD60*'C.Davis-Inputs'!$D$32*365)</f>
        <v>12539.618843142582</v>
      </c>
      <c r="DS60" s="142">
        <f>SUM(AE60*'C.Davis-Inputs'!$E$32*365)</f>
        <v>250792.37686285237</v>
      </c>
      <c r="DT60" s="142">
        <f>SUM(AF60*'C.Davis-Inputs'!$F$32*365)</f>
        <v>1852.4436927369725</v>
      </c>
      <c r="DU60" s="143">
        <f>SUM(AG60*'C.Davis-Inputs'!$G$32*365)</f>
        <v>0</v>
      </c>
      <c r="DV60" s="144">
        <f>SUM(AH60*'C.Davis-Inputs'!$H$32*365)</f>
        <v>0</v>
      </c>
      <c r="DW60" s="141">
        <f>SUM(AD60*'C.Davis-Inputs'!$D$33*365)</f>
        <v>11399.653493765984</v>
      </c>
      <c r="DX60" s="142">
        <f>SUM(AE60*'C.Davis-Inputs'!$E$33*365)</f>
        <v>227993.06987532036</v>
      </c>
      <c r="DY60" s="142">
        <f>SUM(AF60*'C.Davis-Inputs'!$F$33*365)</f>
        <v>1684.0397206699752</v>
      </c>
      <c r="DZ60" s="143">
        <f>SUM(AG60*'C.Davis-Inputs'!$G$33*365)</f>
        <v>0</v>
      </c>
      <c r="EA60" s="144">
        <f>SUM(AH60*'C.Davis-Inputs'!$H$33*365)</f>
        <v>0</v>
      </c>
      <c r="EB60" s="145">
        <f>DR60*'C.Davis-Inputs'!$D$6*'C.Davis-Inputs'!$D$12</f>
        <v>19684.693659965222</v>
      </c>
      <c r="EC60" s="146">
        <f>DS60*'C.Davis-Inputs'!$D$6*'C.Davis-Inputs'!$E$12</f>
        <v>376940.94242486707</v>
      </c>
      <c r="ED60" s="146">
        <f>DT60*'C.Davis-Inputs'!$D$6*'C.Davis-Inputs'!$F$12</f>
        <v>2969.8377281959138</v>
      </c>
      <c r="EE60" s="147">
        <f>DU60*'C.Davis-Inputs'!$D$6*'C.Davis-Inputs'!$G$12</f>
        <v>0</v>
      </c>
      <c r="EF60" s="148">
        <f>DV60*'C.Davis-Inputs'!$D$6*'C.Davis-Inputs'!$H$12</f>
        <v>0</v>
      </c>
      <c r="EG60" s="145">
        <f>DR60*'C.Davis-Inputs'!$D$7*'C.Davis-Inputs'!$D$13</f>
        <v>752.37713058855491</v>
      </c>
      <c r="EH60" s="146">
        <f>DS60*'C.Davis-Inputs'!$D$7*'C.Davis-Inputs'!$E$13</f>
        <v>25079.23768628524</v>
      </c>
      <c r="EI60" s="146">
        <f>DT60*'C.Davis-Inputs'!$D$7*'C.Davis-Inputs'!$F$13</f>
        <v>74.097747709478895</v>
      </c>
      <c r="EJ60" s="147">
        <f>DU60*'C.Davis-Inputs'!$D$7*'C.Davis-Inputs'!$G$13</f>
        <v>0</v>
      </c>
      <c r="EK60" s="148">
        <f>DV60*'C.Davis-Inputs'!$D$7*'C.Davis-Inputs'!$H$13</f>
        <v>0</v>
      </c>
      <c r="EL60" s="149">
        <f>IF($D60&lt;'C.Davis-Inputs'!$D$8,EB60,DW60*'C.Davis-Inputs'!$D$6*'C.Davis-Inputs'!$D$12)</f>
        <v>17895.176054513839</v>
      </c>
      <c r="EM60" s="150">
        <f>IF($D60&lt;'C.Davis-Inputs'!$D$8,EC60,DX60*'C.Davis-Inputs'!$D$6*'C.Davis-Inputs'!$E$12)</f>
        <v>342673.58402260649</v>
      </c>
      <c r="EN60" s="150">
        <f>IF($D60&lt;'C.Davis-Inputs'!$D$8,ED60,DY60*'C.Davis-Inputs'!$D$6*'C.Davis-Inputs'!$F$12)</f>
        <v>2699.8524801781041</v>
      </c>
      <c r="EO60" s="151">
        <f>IF($D60&lt;'C.Davis-Inputs'!$D$8,EE60,DZ60*'C.Davis-Inputs'!$D$6*'C.Davis-Inputs'!$G$12)</f>
        <v>0</v>
      </c>
      <c r="EP60" s="152">
        <f>IF($D60&lt;'C.Davis-Inputs'!$D$8,EF60,EA60*'C.Davis-Inputs'!$D$6*'C.Davis-Inputs'!$H$12)</f>
        <v>0</v>
      </c>
      <c r="EQ60" s="149">
        <f>IF($D60&lt;'C.Davis-Inputs'!$D$8,EG60,'C.Davis-Inputs'!$D$13*DW60)</f>
        <v>683.97920962595902</v>
      </c>
      <c r="ER60" s="150">
        <f>IF($D60&lt;'C.Davis-Inputs'!$D$8,EH60,'C.Davis-Inputs'!$E$13*DX60)</f>
        <v>22799.306987532036</v>
      </c>
      <c r="ES60" s="150">
        <f>IF($D60&lt;'C.Davis-Inputs'!$D$8,EI60,'C.Davis-Inputs'!$F$13*DY60)</f>
        <v>67.361588826799007</v>
      </c>
      <c r="ET60" s="151">
        <f>IF($D60&lt;'C.Davis-Inputs'!$D$8,EJ60,'C.Davis-Inputs'!$G$13*EJ60)</f>
        <v>0</v>
      </c>
      <c r="EU60" s="152">
        <f>IF($D60&lt;'C.Davis-Inputs'!$D$8,EK60,'C.Davis-Inputs'!$H$13*EK60)</f>
        <v>0</v>
      </c>
      <c r="EV60" s="153">
        <f t="shared" si="9"/>
        <v>1789.5176054513831</v>
      </c>
      <c r="EW60" s="154">
        <f t="shared" si="9"/>
        <v>34267.358402260579</v>
      </c>
      <c r="EX60" s="154">
        <f t="shared" si="9"/>
        <v>269.98524801780968</v>
      </c>
      <c r="EY60" s="155">
        <f t="shared" si="9"/>
        <v>0</v>
      </c>
      <c r="EZ60" s="156">
        <f t="shared" si="16"/>
        <v>0</v>
      </c>
      <c r="FA60" s="153">
        <f t="shared" si="16"/>
        <v>68.39792096259589</v>
      </c>
      <c r="FB60" s="154">
        <f t="shared" si="16"/>
        <v>2279.9306987532036</v>
      </c>
      <c r="FC60" s="154">
        <f t="shared" si="16"/>
        <v>6.7361588826798879</v>
      </c>
      <c r="FD60" s="155">
        <f t="shared" si="16"/>
        <v>0</v>
      </c>
      <c r="FE60" s="156">
        <f t="shared" si="16"/>
        <v>0</v>
      </c>
      <c r="FF60" s="365">
        <f t="shared" si="24"/>
        <v>36326.861255729775</v>
      </c>
      <c r="FG60" s="365">
        <f t="shared" si="25"/>
        <v>2355.0647785984793</v>
      </c>
      <c r="FH60" s="105"/>
      <c r="FI60" s="142">
        <f>'C.Davis-Inputs'!$E$15</f>
        <v>29.15</v>
      </c>
      <c r="FJ60" s="142">
        <f>IF($D60&lt;'C.Davis-Inputs'!$D$8,FI60,0)</f>
        <v>0</v>
      </c>
      <c r="FK60" s="154">
        <f t="shared" si="10"/>
        <v>29.15</v>
      </c>
      <c r="FL60" s="338">
        <f>SUM(FK60*'C.Davis-Inputs'!$D$60,FK60*'C.Davis-Inputs'!$D$58*'C.Davis-Inputs'!$D$59)</f>
        <v>8858.6849999999995</v>
      </c>
      <c r="FM60" s="338">
        <f>(FK60*'C.Davis-Inputs'!$D$61)</f>
        <v>21833.35</v>
      </c>
      <c r="FN60" s="338">
        <f>(FK60*'C.Davis-Inputs'!$D$62)</f>
        <v>816.19999999999993</v>
      </c>
      <c r="FO60" s="105"/>
      <c r="FP60" s="142">
        <f>'C.Davis-Inputs'!$E$32*365</f>
        <v>403.02083333333337</v>
      </c>
      <c r="FQ60" s="142">
        <f>IF($D60&lt;'C.Davis-Inputs'!$D$8,FP60,'C.Davis-Inputs'!$E$33*365)</f>
        <v>366.38257575757581</v>
      </c>
      <c r="FR60" s="154">
        <f t="shared" si="11"/>
        <v>36.638257575757564</v>
      </c>
      <c r="FS60" s="338">
        <f>SUM(FR60*'C.Davis-Inputs'!$D$63,FR60*'C.Davis-Inputs'!$D$58*'C.Davis-Inputs'!$D$59)</f>
        <v>27768.135416666657</v>
      </c>
      <c r="FT60" s="338">
        <f>(FR60*'C.Davis-Inputs'!$D$64)</f>
        <v>80677.443181818162</v>
      </c>
      <c r="FU60" s="338">
        <f>(FR60*'C.Davis-Inputs'!$D$65)</f>
        <v>10258.712121212118</v>
      </c>
      <c r="FV60" s="105"/>
      <c r="FW60" s="142">
        <f>'C.Davis-Inputs'!$E$44*365</f>
        <v>113.15</v>
      </c>
      <c r="FX60" s="142">
        <f>IF($D60&lt;'C.Davis-Inputs'!$D$8,FW60,'C.Davis-Inputs'!$D$45*365)</f>
        <v>102.86363636363636</v>
      </c>
      <c r="FY60" s="154">
        <f t="shared" si="12"/>
        <v>10.286363636363646</v>
      </c>
      <c r="FZ60" s="338">
        <f>SUM(FY60*'C.Davis-Inputs'!$D$67)</f>
        <v>8218.8045454545536</v>
      </c>
      <c r="GA60" s="338">
        <f>(FY60*'C.Davis-Inputs'!$D$68)</f>
        <v>22650.572727272749</v>
      </c>
      <c r="GB60" s="338">
        <f>(FY60*'C.Davis-Inputs'!$D$69)</f>
        <v>2880.1818181818207</v>
      </c>
      <c r="GC60" s="105"/>
      <c r="GD60" s="141">
        <f>IF($D60&lt;'C.Davis-Inputs'!$D$47,0,IF($D60='C.Davis-Inputs'!$D$47,'C.Davis-Inputs'!$D$53,IF(AND($D60&gt;'C.Davis-Inputs'!$D$47,$D60&lt;='C.Davis-Inputs'!$E$47),GD59*(1+'C.Davis-Inputs'!$E$49),IF($D60&gt;'C.Davis-Inputs'!$E$47,GD59*(1+'C.Davis-Inputs'!$F$49)))))</f>
        <v>29249.535250842026</v>
      </c>
      <c r="GE60" s="144">
        <f>IF($D60&lt;'C.Davis-Inputs'!$D$47,0,IF($D60='C.Davis-Inputs'!$D$47,'C.Davis-Inputs'!$D$54,IF(AND($D60&gt;'C.Davis-Inputs'!$D$47,$D60&lt;='C.Davis-Inputs'!$E$47),GE59*(1+'C.Davis-Inputs'!$E$49),IF($D60&gt;'C.Davis-Inputs'!$E$47,GE59*(1+'C.Davis-Inputs'!$F$49)))))</f>
        <v>26590.486591674573</v>
      </c>
      <c r="GF60" s="799">
        <f t="shared" si="13"/>
        <v>2659.0486591674526</v>
      </c>
    </row>
    <row r="61" spans="1:188" x14ac:dyDescent="0.25">
      <c r="A61" s="105"/>
      <c r="B61" s="105"/>
      <c r="C61" s="159"/>
      <c r="D61" s="140">
        <f t="shared" si="6"/>
        <v>2037</v>
      </c>
      <c r="E61" s="141">
        <f>E60*(1+'C.Davis-Inputs'!$D$14)</f>
        <v>671.75988767428805</v>
      </c>
      <c r="F61" s="142">
        <f>F60*(1+'C.Davis-Inputs'!$E$14)</f>
        <v>13435.1977534858</v>
      </c>
      <c r="G61" s="142">
        <f>G60*(1+'C.Davis-Inputs'!$F$14)</f>
        <v>83.969985959286007</v>
      </c>
      <c r="H61" s="143">
        <f>H60*(1+'C.Davis-Inputs'!$G$14)</f>
        <v>50.381991575571568</v>
      </c>
      <c r="I61" s="144">
        <f>I60*(1+'C.Davis-Inputs'!$H$14)</f>
        <v>1007.6398315114324</v>
      </c>
      <c r="J61" s="141">
        <f t="shared" si="18"/>
        <v>60.458389890685922</v>
      </c>
      <c r="K61" s="142">
        <f t="shared" si="18"/>
        <v>1209.167797813722</v>
      </c>
      <c r="L61" s="142">
        <f t="shared" si="18"/>
        <v>7.5572987363357402</v>
      </c>
      <c r="M61" s="143">
        <f t="shared" si="18"/>
        <v>4.5343792418014406</v>
      </c>
      <c r="N61" s="144">
        <f t="shared" si="18"/>
        <v>90.687584836028904</v>
      </c>
      <c r="O61" s="141">
        <f t="shared" si="19"/>
        <v>33.587994383714403</v>
      </c>
      <c r="P61" s="142">
        <f t="shared" si="19"/>
        <v>671.75988767428998</v>
      </c>
      <c r="Q61" s="142">
        <f t="shared" si="19"/>
        <v>4.1984992979643003</v>
      </c>
      <c r="R61" s="143">
        <f t="shared" si="19"/>
        <v>2.5190995787785786</v>
      </c>
      <c r="S61" s="144">
        <f t="shared" si="19"/>
        <v>50.381991575571618</v>
      </c>
      <c r="T61" s="141">
        <f t="shared" si="14"/>
        <v>52.397271238594463</v>
      </c>
      <c r="U61" s="142">
        <f t="shared" si="14"/>
        <v>1047.9454247718922</v>
      </c>
      <c r="V61" s="142">
        <f t="shared" si="14"/>
        <v>6.5496589048243079</v>
      </c>
      <c r="W61" s="143">
        <f t="shared" si="14"/>
        <v>3.929795342894582</v>
      </c>
      <c r="X61" s="143">
        <f t="shared" si="14"/>
        <v>78.59590685789172</v>
      </c>
      <c r="Y61" s="141">
        <f>T61*'C.Davis-Inputs'!$D$17</f>
        <v>20.958908495437786</v>
      </c>
      <c r="Z61" s="142">
        <f>U61*'C.Davis-Inputs'!$E$17</f>
        <v>419.1781699087569</v>
      </c>
      <c r="AA61" s="142">
        <f>V61*'C.Davis-Inputs'!$F$17</f>
        <v>2.6198635619297233</v>
      </c>
      <c r="AB61" s="143">
        <f>W61*'C.Davis-Inputs'!$G$17</f>
        <v>0</v>
      </c>
      <c r="AC61" s="144">
        <f>X61*'C.Davis-Inputs'!$H$17</f>
        <v>0</v>
      </c>
      <c r="AD61" s="141">
        <f>T61*(1-'C.Davis-Inputs'!$D$17)</f>
        <v>31.438362743156677</v>
      </c>
      <c r="AE61" s="142">
        <f>U61*(1-'C.Davis-Inputs'!$E$17)</f>
        <v>628.76725486313535</v>
      </c>
      <c r="AF61" s="142">
        <f>V61*(1-'C.Davis-Inputs'!$F$17)</f>
        <v>3.9297953428945847</v>
      </c>
      <c r="AG61" s="143">
        <f>W61*(1-'C.Davis-Inputs'!$G$17)</f>
        <v>3.929795342894582</v>
      </c>
      <c r="AH61" s="144">
        <f>X61*(1-'C.Davis-Inputs'!$H$17)</f>
        <v>78.59590685789172</v>
      </c>
      <c r="AI61" s="187"/>
      <c r="AJ61" s="141">
        <f>SUM(AD61*'C.Davis-Inputs'!$D$15,Y61*'C.Davis-Inputs'!$D$15*'C.Davis-Inputs'!$D$19)</f>
        <v>547.7261420141075</v>
      </c>
      <c r="AK61" s="142">
        <f>SUM(AE61*'C.Davis-Inputs'!$E$15,Z61*'C.Davis-Inputs'!$E$15*'C.Davis-Inputs'!$E$19)</f>
        <v>19957.771299639095</v>
      </c>
      <c r="AL61" s="142">
        <f>SUM(AF61*'C.Davis-Inputs'!$F$15,AA61*'C.Davis-Inputs'!$F$15*'C.Davis-Inputs'!$F$19)</f>
        <v>15.79777727843623</v>
      </c>
      <c r="AM61" s="143">
        <f>SUM(AG61*'C.Davis-Inputs'!$G$15,AB61*'C.Davis-Inputs'!$G$15*'C.Davis-Inputs'!$G$19)</f>
        <v>15.719181371578328</v>
      </c>
      <c r="AN61" s="144">
        <f>SUM(AH61*'C.Davis-Inputs'!$H$15,AC61*'C.Davis-Inputs'!$H$15*'C.Davis-Inputs'!$H$19)</f>
        <v>746.66111514997135</v>
      </c>
      <c r="AO61" s="141">
        <f>IF($D61&lt;'C.Davis-Inputs'!$D$8,AJ61,AJ61*(1-'C.Davis-Inputs'!$D$16))</f>
        <v>0</v>
      </c>
      <c r="AP61" s="142">
        <f>IF($D61&lt;'C.Davis-Inputs'!$D$8,AK61,AK61*(1-'C.Davis-Inputs'!$E$16))</f>
        <v>0</v>
      </c>
      <c r="AQ61" s="142">
        <f>IF($D61&lt;'C.Davis-Inputs'!$D$8,AL61,AL61*(1-'C.Davis-Inputs'!$F$16))</f>
        <v>0</v>
      </c>
      <c r="AR61" s="143">
        <f>IF($D61&lt;'C.Davis-Inputs'!$D$8,AM61,AM61*(1-'C.Davis-Inputs'!$G$16))</f>
        <v>0</v>
      </c>
      <c r="AS61" s="144">
        <f>IF($D61&lt;'C.Davis-Inputs'!$D$8,AN61,AN61*(1-'C.Davis-Inputs'!$H$16))</f>
        <v>0</v>
      </c>
      <c r="AT61" s="145">
        <f>AJ61*'C.Davis-Inputs'!$D$6*'C.Davis-Inputs'!$D$12</f>
        <v>859.82049773374581</v>
      </c>
      <c r="AU61" s="146">
        <f>AK61*'C.Davis-Inputs'!$D$6*'C.Davis-Inputs'!$E$12</f>
        <v>29996.530263357559</v>
      </c>
      <c r="AV61" s="146">
        <f>AL61*'C.Davis-Inputs'!$D$6*'C.Davis-Inputs'!$F$12</f>
        <v>25.326996532788961</v>
      </c>
      <c r="AW61" s="147">
        <f>AM61*'C.Davis-Inputs'!$D$6*'C.Davis-Inputs'!$G$12</f>
        <v>25.200991574914372</v>
      </c>
      <c r="AX61" s="148">
        <f>AN61*'C.Davis-Inputs'!$D$6*'C.Davis-Inputs'!$H$12</f>
        <v>1172.1086185624249</v>
      </c>
      <c r="AY61" s="145">
        <f>AJ61*'C.Davis-Inputs'!$D$7*'C.Davis-Inputs'!$D$13</f>
        <v>32.863568520846449</v>
      </c>
      <c r="AZ61" s="146">
        <f>AK61*'C.Davis-Inputs'!$D$7*'C.Davis-Inputs'!$E$13</f>
        <v>1995.7771299639096</v>
      </c>
      <c r="BA61" s="146">
        <f>AL61*'C.Davis-Inputs'!$D$7*'C.Davis-Inputs'!$F$13</f>
        <v>0.63191109113744925</v>
      </c>
      <c r="BB61" s="147">
        <f>AM61*'C.Davis-Inputs'!$D$7*'C.Davis-Inputs'!$G$13</f>
        <v>0.62876725486313312</v>
      </c>
      <c r="BC61" s="148">
        <f>AN61*'C.Davis-Inputs'!$D$7*'C.Davis-Inputs'!$H$13</f>
        <v>44.799666908998276</v>
      </c>
      <c r="BD61" s="149">
        <f>AO61*'C.Davis-Inputs'!$D$6*'C.Davis-Inputs'!$D$12</f>
        <v>0</v>
      </c>
      <c r="BE61" s="150">
        <f>AP61*'C.Davis-Inputs'!$D$6*'C.Davis-Inputs'!$E$12</f>
        <v>0</v>
      </c>
      <c r="BF61" s="150">
        <f>AQ61*'C.Davis-Inputs'!$D$6*'C.Davis-Inputs'!$F$12</f>
        <v>0</v>
      </c>
      <c r="BG61" s="151">
        <f>AR61*'C.Davis-Inputs'!$D$6*'C.Davis-Inputs'!$G$12</f>
        <v>0</v>
      </c>
      <c r="BH61" s="152">
        <f>AS61*'C.Davis-Inputs'!$D$6*'C.Davis-Inputs'!$H$12</f>
        <v>0</v>
      </c>
      <c r="BI61" s="149">
        <f>AO61*'C.Davis-Inputs'!$D$7*'C.Davis-Inputs'!$D$13</f>
        <v>0</v>
      </c>
      <c r="BJ61" s="150">
        <f>AP61*'C.Davis-Inputs'!$D$7*'C.Davis-Inputs'!$E$13</f>
        <v>0</v>
      </c>
      <c r="BK61" s="150">
        <f>AQ61*'C.Davis-Inputs'!$D$7*'C.Davis-Inputs'!$F$13</f>
        <v>0</v>
      </c>
      <c r="BL61" s="151">
        <f>AR61*'C.Davis-Inputs'!$D$7*'C.Davis-Inputs'!$G$13</f>
        <v>0</v>
      </c>
      <c r="BM61" s="152">
        <f>AS61*'C.Davis-Inputs'!$D$7*'C.Davis-Inputs'!$H$13</f>
        <v>0</v>
      </c>
      <c r="BN61" s="153">
        <f t="shared" si="27"/>
        <v>859.82049773374581</v>
      </c>
      <c r="BO61" s="154">
        <f t="shared" si="27"/>
        <v>29996.530263357559</v>
      </c>
      <c r="BP61" s="154">
        <f t="shared" si="27"/>
        <v>25.326996532788961</v>
      </c>
      <c r="BQ61" s="155">
        <f t="shared" si="27"/>
        <v>25.200991574914372</v>
      </c>
      <c r="BR61" s="156">
        <f t="shared" si="27"/>
        <v>1172.1086185624249</v>
      </c>
      <c r="BS61" s="153">
        <f t="shared" si="26"/>
        <v>32.863568520846449</v>
      </c>
      <c r="BT61" s="154">
        <f t="shared" si="26"/>
        <v>1995.7771299639096</v>
      </c>
      <c r="BU61" s="154">
        <f t="shared" si="26"/>
        <v>0.63191109113744925</v>
      </c>
      <c r="BV61" s="155">
        <f t="shared" si="26"/>
        <v>0.62876725486313312</v>
      </c>
      <c r="BW61" s="155">
        <f t="shared" si="26"/>
        <v>44.799666908998276</v>
      </c>
      <c r="BX61" s="343">
        <f t="shared" si="20"/>
        <v>32078.987367761434</v>
      </c>
      <c r="BY61" s="344">
        <f t="shared" si="21"/>
        <v>2074.7010437397548</v>
      </c>
      <c r="BZ61" s="105"/>
      <c r="CA61" s="141">
        <f>Y61*'C.Davis-Inputs'!$D$15*'C.Davis-Inputs'!$D$18</f>
        <v>1710.2469332277233</v>
      </c>
      <c r="CB61" s="142">
        <f>Z61*'C.Davis-Inputs'!$E$15*'C.Davis-Inputs'!$E$18</f>
        <v>62317.122629485333</v>
      </c>
      <c r="CC61" s="142">
        <f>AA61*'C.Davis-Inputs'!$F$15*'C.Davis-Inputs'!$F$18</f>
        <v>3.1438362743156678</v>
      </c>
      <c r="CD61" s="143">
        <f>AB61*'C.Davis-Inputs'!$G$15*'C.Davis-Inputs'!$G$18</f>
        <v>0</v>
      </c>
      <c r="CE61" s="144">
        <f>AC61*'C.Davis-Inputs'!$H$15*'C.Davis-Inputs'!$H$18</f>
        <v>0</v>
      </c>
      <c r="CF61" s="141">
        <f>IF($D61&lt;'C.Davis-Inputs'!$D$8,CA61,CA61*(1-'C.Davis-Inputs'!$D$16))</f>
        <v>0</v>
      </c>
      <c r="CG61" s="142">
        <f>IF($D61&lt;'C.Davis-Inputs'!$D$8,CB61,CB61*(1-'C.Davis-Inputs'!$E$16))</f>
        <v>0</v>
      </c>
      <c r="CH61" s="142">
        <f>IF($D61&lt;'C.Davis-Inputs'!$D$8,CC61,CC61*(1-'C.Davis-Inputs'!$F$16))</f>
        <v>0</v>
      </c>
      <c r="CI61" s="143">
        <f>IF($D61&lt;'C.Davis-Inputs'!$D$8,CD61,CD61*(1-'C.Davis-Inputs'!$G$16))</f>
        <v>0</v>
      </c>
      <c r="CJ61" s="144">
        <f>IF($D61&lt;'C.Davis-Inputs'!$D$8,CE61,CE61*(1-'C.Davis-Inputs'!$H$16))</f>
        <v>0</v>
      </c>
      <c r="CK61" s="145">
        <f>CA61*'C.Davis-Inputs'!$D$6*'C.Davis-Inputs'!$D$12</f>
        <v>2684.7456357808801</v>
      </c>
      <c r="CL61" s="146">
        <f>CB61*'C.Davis-Inputs'!$D$6*'C.Davis-Inputs'!$E$12</f>
        <v>93662.635312116443</v>
      </c>
      <c r="CM61" s="146">
        <f>CC61*'C.Davis-Inputs'!$D$6*'C.Davis-Inputs'!$F$12</f>
        <v>5.0401983149828782</v>
      </c>
      <c r="CN61" s="147">
        <f>CD61*'C.Davis-Inputs'!$D$6*'C.Davis-Inputs'!$G$12</f>
        <v>0</v>
      </c>
      <c r="CO61" s="148">
        <f>CE61*'C.Davis-Inputs'!$D$6*'C.Davis-Inputs'!$H$12</f>
        <v>0</v>
      </c>
      <c r="CP61" s="145">
        <f>CA61*'C.Davis-Inputs'!$D$7*'C.Davis-Inputs'!$D$13</f>
        <v>102.6148159936634</v>
      </c>
      <c r="CQ61" s="146">
        <f>CB61*'C.Davis-Inputs'!$D$7*'C.Davis-Inputs'!$E$13</f>
        <v>6231.7122629485339</v>
      </c>
      <c r="CR61" s="146">
        <f>CC61*'C.Davis-Inputs'!$D$7*'C.Davis-Inputs'!$F$13</f>
        <v>0.12575345097262672</v>
      </c>
      <c r="CS61" s="147">
        <f>CD61*'C.Davis-Inputs'!$D$7*'C.Davis-Inputs'!$G$13</f>
        <v>0</v>
      </c>
      <c r="CT61" s="148">
        <f>CE61*'C.Davis-Inputs'!$D$7*'C.Davis-Inputs'!$H$13</f>
        <v>0</v>
      </c>
      <c r="CU61" s="149">
        <f>CF61*'C.Davis-Inputs'!$D$6*'C.Davis-Inputs'!$D$12</f>
        <v>0</v>
      </c>
      <c r="CV61" s="150">
        <f>CG61*'C.Davis-Inputs'!$D$6*'C.Davis-Inputs'!$E$12</f>
        <v>0</v>
      </c>
      <c r="CW61" s="150">
        <f>CH61*'C.Davis-Inputs'!$D$6*'C.Davis-Inputs'!$F$12</f>
        <v>0</v>
      </c>
      <c r="CX61" s="151">
        <f>CI61*'C.Davis-Inputs'!$D$6*'C.Davis-Inputs'!$G$12</f>
        <v>0</v>
      </c>
      <c r="CY61" s="152">
        <f>CJ61*'C.Davis-Inputs'!$D$6*'C.Davis-Inputs'!$H$12</f>
        <v>0</v>
      </c>
      <c r="CZ61" s="149">
        <f>CF61*'C.Davis-Inputs'!$D$7*'C.Davis-Inputs'!$D$13</f>
        <v>0</v>
      </c>
      <c r="DA61" s="150">
        <f>CG61*'C.Davis-Inputs'!$D$7*'C.Davis-Inputs'!$E$13</f>
        <v>0</v>
      </c>
      <c r="DB61" s="150">
        <f>CH61*'C.Davis-Inputs'!$D$7*'C.Davis-Inputs'!$F$13</f>
        <v>0</v>
      </c>
      <c r="DC61" s="151">
        <f>CI61*'C.Davis-Inputs'!$D$7*'C.Davis-Inputs'!$G$13</f>
        <v>0</v>
      </c>
      <c r="DD61" s="152">
        <f>CJ61*'C.Davis-Inputs'!$D$7*'C.Davis-Inputs'!$H$13</f>
        <v>0</v>
      </c>
      <c r="DE61" s="153">
        <f t="shared" si="3"/>
        <v>2684.7456357808801</v>
      </c>
      <c r="DF61" s="154">
        <f t="shared" si="3"/>
        <v>93662.635312116443</v>
      </c>
      <c r="DG61" s="154">
        <f t="shared" si="3"/>
        <v>5.0401983149828782</v>
      </c>
      <c r="DH61" s="155">
        <f t="shared" si="3"/>
        <v>0</v>
      </c>
      <c r="DI61" s="156">
        <f t="shared" si="3"/>
        <v>0</v>
      </c>
      <c r="DJ61" s="153">
        <f t="shared" si="3"/>
        <v>102.6148159936634</v>
      </c>
      <c r="DK61" s="154">
        <f t="shared" si="3"/>
        <v>6231.7122629485339</v>
      </c>
      <c r="DL61" s="154">
        <f t="shared" si="3"/>
        <v>0.12575345097262672</v>
      </c>
      <c r="DM61" s="155">
        <f t="shared" si="3"/>
        <v>0</v>
      </c>
      <c r="DN61" s="155">
        <f t="shared" si="17"/>
        <v>0</v>
      </c>
      <c r="DO61" s="343">
        <f t="shared" si="22"/>
        <v>96352.421146212306</v>
      </c>
      <c r="DP61" s="344">
        <f t="shared" si="23"/>
        <v>6334.45283239317</v>
      </c>
      <c r="DQ61" s="105"/>
      <c r="DR61" s="141">
        <f>SUM(AD61*'C.Davis-Inputs'!$D$32*365)</f>
        <v>12670.315151382625</v>
      </c>
      <c r="DS61" s="142">
        <f>SUM(AE61*'C.Davis-Inputs'!$E$32*365)</f>
        <v>253406.30302765322</v>
      </c>
      <c r="DT61" s="142">
        <f>SUM(AF61*'C.Davis-Inputs'!$F$32*365)</f>
        <v>1871.751101908797</v>
      </c>
      <c r="DU61" s="143">
        <f>SUM(AG61*'C.Davis-Inputs'!$G$32*365)</f>
        <v>0</v>
      </c>
      <c r="DV61" s="144">
        <f>SUM(AH61*'C.Davis-Inputs'!$H$32*365)</f>
        <v>0</v>
      </c>
      <c r="DW61" s="141">
        <f>SUM(AD61*'C.Davis-Inputs'!$D$33*365)</f>
        <v>11518.468319438751</v>
      </c>
      <c r="DX61" s="142">
        <f>SUM(AE61*'C.Davis-Inputs'!$E$33*365)</f>
        <v>230369.36638877567</v>
      </c>
      <c r="DY61" s="142">
        <f>SUM(AF61*'C.Davis-Inputs'!$F$33*365)</f>
        <v>1701.5919108261789</v>
      </c>
      <c r="DZ61" s="143">
        <f>SUM(AG61*'C.Davis-Inputs'!$G$33*365)</f>
        <v>0</v>
      </c>
      <c r="EA61" s="144">
        <f>SUM(AH61*'C.Davis-Inputs'!$H$33*365)</f>
        <v>0</v>
      </c>
      <c r="EB61" s="145">
        <f>DR61*'C.Davis-Inputs'!$D$6*'C.Davis-Inputs'!$D$12</f>
        <v>19889.860724640443</v>
      </c>
      <c r="EC61" s="146">
        <f>DS61*'C.Davis-Inputs'!$D$6*'C.Davis-Inputs'!$E$12</f>
        <v>380869.67345056281</v>
      </c>
      <c r="ED61" s="146">
        <f>DT61*'C.Davis-Inputs'!$D$6*'C.Davis-Inputs'!$F$12</f>
        <v>3000.791366580183</v>
      </c>
      <c r="EE61" s="147">
        <f>DU61*'C.Davis-Inputs'!$D$6*'C.Davis-Inputs'!$G$12</f>
        <v>0</v>
      </c>
      <c r="EF61" s="148">
        <f>DV61*'C.Davis-Inputs'!$D$6*'C.Davis-Inputs'!$H$12</f>
        <v>0</v>
      </c>
      <c r="EG61" s="145">
        <f>DR61*'C.Davis-Inputs'!$D$7*'C.Davis-Inputs'!$D$13</f>
        <v>760.21890908295745</v>
      </c>
      <c r="EH61" s="146">
        <f>DS61*'C.Davis-Inputs'!$D$7*'C.Davis-Inputs'!$E$13</f>
        <v>25340.630302765323</v>
      </c>
      <c r="EI61" s="146">
        <f>DT61*'C.Davis-Inputs'!$D$7*'C.Davis-Inputs'!$F$13</f>
        <v>74.870044076351874</v>
      </c>
      <c r="EJ61" s="147">
        <f>DU61*'C.Davis-Inputs'!$D$7*'C.Davis-Inputs'!$G$13</f>
        <v>0</v>
      </c>
      <c r="EK61" s="148">
        <f>DV61*'C.Davis-Inputs'!$D$7*'C.Davis-Inputs'!$H$13</f>
        <v>0</v>
      </c>
      <c r="EL61" s="149">
        <f>IF($D61&lt;'C.Davis-Inputs'!$D$8,EB61,DW61*'C.Davis-Inputs'!$D$6*'C.Davis-Inputs'!$D$12)</f>
        <v>18081.691567854949</v>
      </c>
      <c r="EM61" s="150">
        <f>IF($D61&lt;'C.Davis-Inputs'!$D$8,EC61,DX61*'C.Davis-Inputs'!$D$6*'C.Davis-Inputs'!$E$12)</f>
        <v>346245.15768232982</v>
      </c>
      <c r="EN61" s="150">
        <f>IF($D61&lt;'C.Davis-Inputs'!$D$8,ED61,DY61*'C.Davis-Inputs'!$D$6*'C.Davis-Inputs'!$F$12)</f>
        <v>2727.9921514365296</v>
      </c>
      <c r="EO61" s="151">
        <f>IF($D61&lt;'C.Davis-Inputs'!$D$8,EE61,DZ61*'C.Davis-Inputs'!$D$6*'C.Davis-Inputs'!$G$12)</f>
        <v>0</v>
      </c>
      <c r="EP61" s="152">
        <f>IF($D61&lt;'C.Davis-Inputs'!$D$8,EF61,EA61*'C.Davis-Inputs'!$D$6*'C.Davis-Inputs'!$H$12)</f>
        <v>0</v>
      </c>
      <c r="EQ61" s="149">
        <f>IF($D61&lt;'C.Davis-Inputs'!$D$8,EG61,'C.Davis-Inputs'!$D$13*DW61)</f>
        <v>691.10809916632502</v>
      </c>
      <c r="ER61" s="150">
        <f>IF($D61&lt;'C.Davis-Inputs'!$D$8,EH61,'C.Davis-Inputs'!$E$13*DX61)</f>
        <v>23036.936638877567</v>
      </c>
      <c r="ES61" s="150">
        <f>IF($D61&lt;'C.Davis-Inputs'!$D$8,EI61,'C.Davis-Inputs'!$F$13*DY61)</f>
        <v>68.063676433047164</v>
      </c>
      <c r="ET61" s="151">
        <f>IF($D61&lt;'C.Davis-Inputs'!$D$8,EJ61,'C.Davis-Inputs'!$G$13*EJ61)</f>
        <v>0</v>
      </c>
      <c r="EU61" s="152">
        <f>IF($D61&lt;'C.Davis-Inputs'!$D$8,EK61,'C.Davis-Inputs'!$H$13*EK61)</f>
        <v>0</v>
      </c>
      <c r="EV61" s="153">
        <f t="shared" si="9"/>
        <v>1808.1691567854941</v>
      </c>
      <c r="EW61" s="154">
        <f t="shared" si="9"/>
        <v>34624.515768232988</v>
      </c>
      <c r="EX61" s="154">
        <f t="shared" si="9"/>
        <v>272.79921514365333</v>
      </c>
      <c r="EY61" s="155">
        <f t="shared" si="9"/>
        <v>0</v>
      </c>
      <c r="EZ61" s="156">
        <f t="shared" si="16"/>
        <v>0</v>
      </c>
      <c r="FA61" s="153">
        <f t="shared" si="16"/>
        <v>69.110809916632434</v>
      </c>
      <c r="FB61" s="154">
        <f t="shared" si="16"/>
        <v>2303.693663887756</v>
      </c>
      <c r="FC61" s="154">
        <f t="shared" si="16"/>
        <v>6.8063676433047107</v>
      </c>
      <c r="FD61" s="155">
        <f t="shared" si="16"/>
        <v>0</v>
      </c>
      <c r="FE61" s="156">
        <f t="shared" si="16"/>
        <v>0</v>
      </c>
      <c r="FF61" s="365">
        <f t="shared" si="24"/>
        <v>36705.484140162138</v>
      </c>
      <c r="FG61" s="365">
        <f t="shared" si="25"/>
        <v>2379.610841447693</v>
      </c>
      <c r="FH61" s="105"/>
      <c r="FI61" s="142">
        <f>'C.Davis-Inputs'!$E$15</f>
        <v>29.15</v>
      </c>
      <c r="FJ61" s="142">
        <f>IF($D61&lt;'C.Davis-Inputs'!$D$8,FI61,0)</f>
        <v>0</v>
      </c>
      <c r="FK61" s="154">
        <f t="shared" si="10"/>
        <v>29.15</v>
      </c>
      <c r="FL61" s="338">
        <f>SUM(FK61*'C.Davis-Inputs'!$D$60,FK61*'C.Davis-Inputs'!$D$58*'C.Davis-Inputs'!$D$59)</f>
        <v>8858.6849999999995</v>
      </c>
      <c r="FM61" s="338">
        <f>(FK61*'C.Davis-Inputs'!$D$61)</f>
        <v>21833.35</v>
      </c>
      <c r="FN61" s="338">
        <f>(FK61*'C.Davis-Inputs'!$D$62)</f>
        <v>816.19999999999993</v>
      </c>
      <c r="FO61" s="105"/>
      <c r="FP61" s="142">
        <f>'C.Davis-Inputs'!$E$32*365</f>
        <v>403.02083333333337</v>
      </c>
      <c r="FQ61" s="142">
        <f>IF($D61&lt;'C.Davis-Inputs'!$D$8,FP61,'C.Davis-Inputs'!$E$33*365)</f>
        <v>366.38257575757581</v>
      </c>
      <c r="FR61" s="154">
        <f t="shared" si="11"/>
        <v>36.638257575757564</v>
      </c>
      <c r="FS61" s="338">
        <f>SUM(FR61*'C.Davis-Inputs'!$D$63,FR61*'C.Davis-Inputs'!$D$58*'C.Davis-Inputs'!$D$59)</f>
        <v>27768.135416666657</v>
      </c>
      <c r="FT61" s="338">
        <f>(FR61*'C.Davis-Inputs'!$D$64)</f>
        <v>80677.443181818162</v>
      </c>
      <c r="FU61" s="338">
        <f>(FR61*'C.Davis-Inputs'!$D$65)</f>
        <v>10258.712121212118</v>
      </c>
      <c r="FV61" s="105"/>
      <c r="FW61" s="142">
        <f>'C.Davis-Inputs'!$E$44*365</f>
        <v>113.15</v>
      </c>
      <c r="FX61" s="142">
        <f>IF($D61&lt;'C.Davis-Inputs'!$D$8,FW61,'C.Davis-Inputs'!$D$45*365)</f>
        <v>102.86363636363636</v>
      </c>
      <c r="FY61" s="154">
        <f t="shared" si="12"/>
        <v>10.286363636363646</v>
      </c>
      <c r="FZ61" s="338">
        <f>SUM(FY61*'C.Davis-Inputs'!$D$67)</f>
        <v>8218.8045454545536</v>
      </c>
      <c r="GA61" s="338">
        <f>(FY61*'C.Davis-Inputs'!$D$68)</f>
        <v>22650.572727272749</v>
      </c>
      <c r="GB61" s="338">
        <f>(FY61*'C.Davis-Inputs'!$D$69)</f>
        <v>2880.1818181818207</v>
      </c>
      <c r="GC61" s="105"/>
      <c r="GD61" s="141">
        <f>IF($D61&lt;'C.Davis-Inputs'!$D$47,0,IF($D61='C.Davis-Inputs'!$D$47,'C.Davis-Inputs'!$D$53,IF(AND($D61&gt;'C.Davis-Inputs'!$D$47,$D61&lt;='C.Davis-Inputs'!$E$47),GD60*(1+'C.Davis-Inputs'!$E$49),IF($D61&gt;'C.Davis-Inputs'!$E$47,GD60*(1+'C.Davis-Inputs'!$F$49)))))</f>
        <v>29542.030603350446</v>
      </c>
      <c r="GE61" s="144">
        <f>IF($D61&lt;'C.Davis-Inputs'!$D$47,0,IF($D61='C.Davis-Inputs'!$D$47,'C.Davis-Inputs'!$D$54,IF(AND($D61&gt;'C.Davis-Inputs'!$D$47,$D61&lt;='C.Davis-Inputs'!$E$47),GE60*(1+'C.Davis-Inputs'!$E$49),IF($D61&gt;'C.Davis-Inputs'!$E$47,GE60*(1+'C.Davis-Inputs'!$F$49)))))</f>
        <v>26856.391457591319</v>
      </c>
      <c r="GF61" s="799">
        <f t="shared" si="13"/>
        <v>2685.6391457591271</v>
      </c>
    </row>
    <row r="62" spans="1:188" x14ac:dyDescent="0.25">
      <c r="A62" s="105"/>
      <c r="B62" s="105"/>
      <c r="C62" s="159"/>
      <c r="D62" s="140">
        <f t="shared" si="6"/>
        <v>2038</v>
      </c>
      <c r="E62" s="141">
        <f>E61*(1+'C.Davis-Inputs'!$D$14)</f>
        <v>678.761419255193</v>
      </c>
      <c r="F62" s="142">
        <f>F61*(1+'C.Davis-Inputs'!$E$14)</f>
        <v>13575.228385103901</v>
      </c>
      <c r="G62" s="142">
        <f>G61*(1+'C.Davis-Inputs'!$F$14)</f>
        <v>84.845177406899126</v>
      </c>
      <c r="H62" s="143">
        <f>H61*(1+'C.Davis-Inputs'!$G$14)</f>
        <v>50.907106444139444</v>
      </c>
      <c r="I62" s="144">
        <f>I61*(1+'C.Davis-Inputs'!$H$14)</f>
        <v>1018.1421288827898</v>
      </c>
      <c r="J62" s="141">
        <f t="shared" si="18"/>
        <v>61.088527732967371</v>
      </c>
      <c r="K62" s="142">
        <f t="shared" si="18"/>
        <v>1221.7705546593511</v>
      </c>
      <c r="L62" s="142">
        <f t="shared" si="18"/>
        <v>7.6360659666209214</v>
      </c>
      <c r="M62" s="143">
        <f t="shared" si="18"/>
        <v>4.58163957997255</v>
      </c>
      <c r="N62" s="144">
        <f t="shared" si="18"/>
        <v>91.632791599451082</v>
      </c>
      <c r="O62" s="141">
        <f t="shared" si="19"/>
        <v>33.938070962759653</v>
      </c>
      <c r="P62" s="142">
        <f t="shared" si="19"/>
        <v>678.76141925519505</v>
      </c>
      <c r="Q62" s="142">
        <f t="shared" si="19"/>
        <v>4.2422588703449566</v>
      </c>
      <c r="R62" s="143">
        <f t="shared" si="19"/>
        <v>2.5453553222069725</v>
      </c>
      <c r="S62" s="144">
        <f t="shared" si="19"/>
        <v>50.907106444139494</v>
      </c>
      <c r="T62" s="141">
        <f t="shared" si="14"/>
        <v>52.943390701905059</v>
      </c>
      <c r="U62" s="142">
        <f t="shared" si="14"/>
        <v>1058.8678140381044</v>
      </c>
      <c r="V62" s="142">
        <f t="shared" si="14"/>
        <v>6.6179238377381324</v>
      </c>
      <c r="W62" s="143">
        <f t="shared" si="14"/>
        <v>3.9707543026428764</v>
      </c>
      <c r="X62" s="143">
        <f t="shared" si="14"/>
        <v>79.415086052857603</v>
      </c>
      <c r="Y62" s="141">
        <f>T62*'C.Davis-Inputs'!$D$17</f>
        <v>21.177356280762027</v>
      </c>
      <c r="Z62" s="142">
        <f>U62*'C.Davis-Inputs'!$E$17</f>
        <v>423.54712561524178</v>
      </c>
      <c r="AA62" s="142">
        <f>V62*'C.Davis-Inputs'!$F$17</f>
        <v>2.6471695350952533</v>
      </c>
      <c r="AB62" s="143">
        <f>W62*'C.Davis-Inputs'!$G$17</f>
        <v>0</v>
      </c>
      <c r="AC62" s="144">
        <f>X62*'C.Davis-Inputs'!$H$17</f>
        <v>0</v>
      </c>
      <c r="AD62" s="141">
        <f>T62*(1-'C.Davis-Inputs'!$D$17)</f>
        <v>31.766034421143033</v>
      </c>
      <c r="AE62" s="142">
        <f>U62*(1-'C.Davis-Inputs'!$E$17)</f>
        <v>635.32068842286264</v>
      </c>
      <c r="AF62" s="142">
        <f>V62*(1-'C.Davis-Inputs'!$F$17)</f>
        <v>3.9707543026428791</v>
      </c>
      <c r="AG62" s="143">
        <f>W62*(1-'C.Davis-Inputs'!$G$17)</f>
        <v>3.9707543026428764</v>
      </c>
      <c r="AH62" s="144">
        <f>X62*(1-'C.Davis-Inputs'!$H$17)</f>
        <v>79.415086052857603</v>
      </c>
      <c r="AI62" s="187"/>
      <c r="AJ62" s="141">
        <f>SUM(AD62*'C.Davis-Inputs'!$D$15,Y62*'C.Davis-Inputs'!$D$15*'C.Davis-Inputs'!$D$19)</f>
        <v>553.43491080391414</v>
      </c>
      <c r="AK62" s="142">
        <f>SUM(AE62*'C.Davis-Inputs'!$E$15,Z62*'C.Davis-Inputs'!$E$15*'C.Davis-Inputs'!$E$19)</f>
        <v>20165.784562417684</v>
      </c>
      <c r="AL62" s="142">
        <f>SUM(AF62*'C.Davis-Inputs'!$F$15,AA62*'C.Davis-Inputs'!$F$15*'C.Davis-Inputs'!$F$19)</f>
        <v>15.962432296624375</v>
      </c>
      <c r="AM62" s="143">
        <f>SUM(AG62*'C.Davis-Inputs'!$G$15,AB62*'C.Davis-Inputs'!$G$15*'C.Davis-Inputs'!$G$19)</f>
        <v>15.883017210571506</v>
      </c>
      <c r="AN62" s="144">
        <f>SUM(AH62*'C.Davis-Inputs'!$H$15,AC62*'C.Davis-Inputs'!$H$15*'C.Davis-Inputs'!$H$19)</f>
        <v>754.44331750214724</v>
      </c>
      <c r="AO62" s="141">
        <f>IF($D62&lt;'C.Davis-Inputs'!$D$8,AJ62,AJ62*(1-'C.Davis-Inputs'!$D$16))</f>
        <v>0</v>
      </c>
      <c r="AP62" s="142">
        <f>IF($D62&lt;'C.Davis-Inputs'!$D$8,AK62,AK62*(1-'C.Davis-Inputs'!$E$16))</f>
        <v>0</v>
      </c>
      <c r="AQ62" s="142">
        <f>IF($D62&lt;'C.Davis-Inputs'!$D$8,AL62,AL62*(1-'C.Davis-Inputs'!$F$16))</f>
        <v>0</v>
      </c>
      <c r="AR62" s="143">
        <f>IF($D62&lt;'C.Davis-Inputs'!$D$8,AM62,AM62*(1-'C.Davis-Inputs'!$G$16))</f>
        <v>0</v>
      </c>
      <c r="AS62" s="144">
        <f>IF($D62&lt;'C.Davis-Inputs'!$D$8,AN62,AN62*(1-'C.Davis-Inputs'!$H$16))</f>
        <v>0</v>
      </c>
      <c r="AT62" s="145">
        <f>AJ62*'C.Davis-Inputs'!$D$6*'C.Davis-Inputs'!$D$12</f>
        <v>868.78212297998425</v>
      </c>
      <c r="AU62" s="146">
        <f>AK62*'C.Davis-Inputs'!$D$6*'C.Davis-Inputs'!$E$12</f>
        <v>30309.17419731378</v>
      </c>
      <c r="AV62" s="146">
        <f>AL62*'C.Davis-Inputs'!$D$6*'C.Davis-Inputs'!$F$12</f>
        <v>25.590971457948196</v>
      </c>
      <c r="AW62" s="147">
        <f>AM62*'C.Davis-Inputs'!$D$6*'C.Davis-Inputs'!$G$12</f>
        <v>25.463653191988236</v>
      </c>
      <c r="AX62" s="148">
        <f>AN62*'C.Davis-Inputs'!$D$6*'C.Davis-Inputs'!$H$12</f>
        <v>1184.3251198148707</v>
      </c>
      <c r="AY62" s="145">
        <f>AJ62*'C.Davis-Inputs'!$D$7*'C.Davis-Inputs'!$D$13</f>
        <v>33.206094648234846</v>
      </c>
      <c r="AZ62" s="146">
        <f>AK62*'C.Davis-Inputs'!$D$7*'C.Davis-Inputs'!$E$13</f>
        <v>2016.5784562417684</v>
      </c>
      <c r="BA62" s="146">
        <f>AL62*'C.Davis-Inputs'!$D$7*'C.Davis-Inputs'!$F$13</f>
        <v>0.63849729186497495</v>
      </c>
      <c r="BB62" s="147">
        <f>AM62*'C.Davis-Inputs'!$D$7*'C.Davis-Inputs'!$G$13</f>
        <v>0.63532068842286027</v>
      </c>
      <c r="BC62" s="148">
        <f>AN62*'C.Davis-Inputs'!$D$7*'C.Davis-Inputs'!$H$13</f>
        <v>45.266599050128832</v>
      </c>
      <c r="BD62" s="149">
        <f>AO62*'C.Davis-Inputs'!$D$6*'C.Davis-Inputs'!$D$12</f>
        <v>0</v>
      </c>
      <c r="BE62" s="150">
        <f>AP62*'C.Davis-Inputs'!$D$6*'C.Davis-Inputs'!$E$12</f>
        <v>0</v>
      </c>
      <c r="BF62" s="150">
        <f>AQ62*'C.Davis-Inputs'!$D$6*'C.Davis-Inputs'!$F$12</f>
        <v>0</v>
      </c>
      <c r="BG62" s="151">
        <f>AR62*'C.Davis-Inputs'!$D$6*'C.Davis-Inputs'!$G$12</f>
        <v>0</v>
      </c>
      <c r="BH62" s="152">
        <f>AS62*'C.Davis-Inputs'!$D$6*'C.Davis-Inputs'!$H$12</f>
        <v>0</v>
      </c>
      <c r="BI62" s="149">
        <f>AO62*'C.Davis-Inputs'!$D$7*'C.Davis-Inputs'!$D$13</f>
        <v>0</v>
      </c>
      <c r="BJ62" s="150">
        <f>AP62*'C.Davis-Inputs'!$D$7*'C.Davis-Inputs'!$E$13</f>
        <v>0</v>
      </c>
      <c r="BK62" s="150">
        <f>AQ62*'C.Davis-Inputs'!$D$7*'C.Davis-Inputs'!$F$13</f>
        <v>0</v>
      </c>
      <c r="BL62" s="151">
        <f>AR62*'C.Davis-Inputs'!$D$7*'C.Davis-Inputs'!$G$13</f>
        <v>0</v>
      </c>
      <c r="BM62" s="152">
        <f>AS62*'C.Davis-Inputs'!$D$7*'C.Davis-Inputs'!$H$13</f>
        <v>0</v>
      </c>
      <c r="BN62" s="153">
        <f t="shared" si="27"/>
        <v>868.78212297998425</v>
      </c>
      <c r="BO62" s="154">
        <f t="shared" si="27"/>
        <v>30309.17419731378</v>
      </c>
      <c r="BP62" s="154">
        <f t="shared" si="27"/>
        <v>25.590971457948196</v>
      </c>
      <c r="BQ62" s="155">
        <f t="shared" si="27"/>
        <v>25.463653191988236</v>
      </c>
      <c r="BR62" s="156">
        <f t="shared" si="27"/>
        <v>1184.3251198148707</v>
      </c>
      <c r="BS62" s="153">
        <f t="shared" si="26"/>
        <v>33.206094648234846</v>
      </c>
      <c r="BT62" s="154">
        <f t="shared" si="26"/>
        <v>2016.5784562417684</v>
      </c>
      <c r="BU62" s="154">
        <f t="shared" si="26"/>
        <v>0.63849729186497495</v>
      </c>
      <c r="BV62" s="155">
        <f t="shared" si="26"/>
        <v>0.63532068842286027</v>
      </c>
      <c r="BW62" s="155">
        <f t="shared" si="26"/>
        <v>45.266599050128832</v>
      </c>
      <c r="BX62" s="343">
        <f t="shared" si="20"/>
        <v>32413.336064758572</v>
      </c>
      <c r="BY62" s="344">
        <f t="shared" si="21"/>
        <v>2096.3249679204196</v>
      </c>
      <c r="BZ62" s="105"/>
      <c r="CA62" s="141">
        <f>Y62*'C.Davis-Inputs'!$D$15*'C.Davis-Inputs'!$D$18</f>
        <v>1728.0722725101812</v>
      </c>
      <c r="CB62" s="142">
        <f>Z62*'C.Davis-Inputs'!$E$15*'C.Davis-Inputs'!$E$18</f>
        <v>62966.633429589914</v>
      </c>
      <c r="CC62" s="142">
        <f>AA62*'C.Davis-Inputs'!$F$15*'C.Davis-Inputs'!$F$18</f>
        <v>3.1766034421143039</v>
      </c>
      <c r="CD62" s="143">
        <f>AB62*'C.Davis-Inputs'!$G$15*'C.Davis-Inputs'!$G$18</f>
        <v>0</v>
      </c>
      <c r="CE62" s="144">
        <f>AC62*'C.Davis-Inputs'!$H$15*'C.Davis-Inputs'!$H$18</f>
        <v>0</v>
      </c>
      <c r="CF62" s="141">
        <f>IF($D62&lt;'C.Davis-Inputs'!$D$8,CA62,CA62*(1-'C.Davis-Inputs'!$D$16))</f>
        <v>0</v>
      </c>
      <c r="CG62" s="142">
        <f>IF($D62&lt;'C.Davis-Inputs'!$D$8,CB62,CB62*(1-'C.Davis-Inputs'!$E$16))</f>
        <v>0</v>
      </c>
      <c r="CH62" s="142">
        <f>IF($D62&lt;'C.Davis-Inputs'!$D$8,CC62,CC62*(1-'C.Davis-Inputs'!$F$16))</f>
        <v>0</v>
      </c>
      <c r="CI62" s="143">
        <f>IF($D62&lt;'C.Davis-Inputs'!$D$8,CD62,CD62*(1-'C.Davis-Inputs'!$G$16))</f>
        <v>0</v>
      </c>
      <c r="CJ62" s="144">
        <f>IF($D62&lt;'C.Davis-Inputs'!$D$8,CE62,CE62*(1-'C.Davis-Inputs'!$H$16))</f>
        <v>0</v>
      </c>
      <c r="CK62" s="145">
        <f>CA62*'C.Davis-Inputs'!$D$6*'C.Davis-Inputs'!$D$12</f>
        <v>2712.7278533864824</v>
      </c>
      <c r="CL62" s="146">
        <f>CB62*'C.Davis-Inputs'!$D$6*'C.Davis-Inputs'!$E$12</f>
        <v>94638.850044673643</v>
      </c>
      <c r="CM62" s="146">
        <f>CC62*'C.Davis-Inputs'!$D$6*'C.Davis-Inputs'!$F$12</f>
        <v>5.0927306383976516</v>
      </c>
      <c r="CN62" s="147">
        <f>CD62*'C.Davis-Inputs'!$D$6*'C.Davis-Inputs'!$G$12</f>
        <v>0</v>
      </c>
      <c r="CO62" s="148">
        <f>CE62*'C.Davis-Inputs'!$D$6*'C.Davis-Inputs'!$H$12</f>
        <v>0</v>
      </c>
      <c r="CP62" s="145">
        <f>CA62*'C.Davis-Inputs'!$D$7*'C.Davis-Inputs'!$D$13</f>
        <v>103.68433635061086</v>
      </c>
      <c r="CQ62" s="146">
        <f>CB62*'C.Davis-Inputs'!$D$7*'C.Davis-Inputs'!$E$13</f>
        <v>6296.663342958992</v>
      </c>
      <c r="CR62" s="146">
        <f>CC62*'C.Davis-Inputs'!$D$7*'C.Davis-Inputs'!$F$13</f>
        <v>0.12706413768457217</v>
      </c>
      <c r="CS62" s="147">
        <f>CD62*'C.Davis-Inputs'!$D$7*'C.Davis-Inputs'!$G$13</f>
        <v>0</v>
      </c>
      <c r="CT62" s="148">
        <f>CE62*'C.Davis-Inputs'!$D$7*'C.Davis-Inputs'!$H$13</f>
        <v>0</v>
      </c>
      <c r="CU62" s="149">
        <f>CF62*'C.Davis-Inputs'!$D$6*'C.Davis-Inputs'!$D$12</f>
        <v>0</v>
      </c>
      <c r="CV62" s="150">
        <f>CG62*'C.Davis-Inputs'!$D$6*'C.Davis-Inputs'!$E$12</f>
        <v>0</v>
      </c>
      <c r="CW62" s="150">
        <f>CH62*'C.Davis-Inputs'!$D$6*'C.Davis-Inputs'!$F$12</f>
        <v>0</v>
      </c>
      <c r="CX62" s="151">
        <f>CI62*'C.Davis-Inputs'!$D$6*'C.Davis-Inputs'!$G$12</f>
        <v>0</v>
      </c>
      <c r="CY62" s="152">
        <f>CJ62*'C.Davis-Inputs'!$D$6*'C.Davis-Inputs'!$H$12</f>
        <v>0</v>
      </c>
      <c r="CZ62" s="149">
        <f>CF62*'C.Davis-Inputs'!$D$7*'C.Davis-Inputs'!$D$13</f>
        <v>0</v>
      </c>
      <c r="DA62" s="150">
        <f>CG62*'C.Davis-Inputs'!$D$7*'C.Davis-Inputs'!$E$13</f>
        <v>0</v>
      </c>
      <c r="DB62" s="150">
        <f>CH62*'C.Davis-Inputs'!$D$7*'C.Davis-Inputs'!$F$13</f>
        <v>0</v>
      </c>
      <c r="DC62" s="151">
        <f>CI62*'C.Davis-Inputs'!$D$7*'C.Davis-Inputs'!$G$13</f>
        <v>0</v>
      </c>
      <c r="DD62" s="152">
        <f>CJ62*'C.Davis-Inputs'!$D$7*'C.Davis-Inputs'!$H$13</f>
        <v>0</v>
      </c>
      <c r="DE62" s="153">
        <f t="shared" si="3"/>
        <v>2712.7278533864824</v>
      </c>
      <c r="DF62" s="154">
        <f t="shared" si="3"/>
        <v>94638.850044673643</v>
      </c>
      <c r="DG62" s="154">
        <f t="shared" si="3"/>
        <v>5.0927306383976516</v>
      </c>
      <c r="DH62" s="155">
        <f t="shared" si="3"/>
        <v>0</v>
      </c>
      <c r="DI62" s="156">
        <f t="shared" si="3"/>
        <v>0</v>
      </c>
      <c r="DJ62" s="153">
        <f t="shared" si="3"/>
        <v>103.68433635061086</v>
      </c>
      <c r="DK62" s="154">
        <f t="shared" si="3"/>
        <v>6296.663342958992</v>
      </c>
      <c r="DL62" s="154">
        <f t="shared" si="3"/>
        <v>0.12706413768457217</v>
      </c>
      <c r="DM62" s="155">
        <f t="shared" si="3"/>
        <v>0</v>
      </c>
      <c r="DN62" s="155">
        <f t="shared" si="17"/>
        <v>0</v>
      </c>
      <c r="DO62" s="343">
        <f t="shared" si="22"/>
        <v>97356.670628698528</v>
      </c>
      <c r="DP62" s="344">
        <f t="shared" si="23"/>
        <v>6400.4747434472874</v>
      </c>
      <c r="DQ62" s="105"/>
      <c r="DR62" s="141">
        <f>SUM(AD62*'C.Davis-Inputs'!$D$32*365)</f>
        <v>12802.373664104416</v>
      </c>
      <c r="DS62" s="142">
        <f>SUM(AE62*'C.Davis-Inputs'!$E$32*365)</f>
        <v>256047.47328208914</v>
      </c>
      <c r="DT62" s="142">
        <f>SUM(AF62*'C.Davis-Inputs'!$F$32*365)</f>
        <v>1891.2597458336074</v>
      </c>
      <c r="DU62" s="143">
        <f>SUM(AG62*'C.Davis-Inputs'!$G$32*365)</f>
        <v>0</v>
      </c>
      <c r="DV62" s="144">
        <f>SUM(AH62*'C.Davis-Inputs'!$H$32*365)</f>
        <v>0</v>
      </c>
      <c r="DW62" s="141">
        <f>SUM(AD62*'C.Davis-Inputs'!$D$33*365)</f>
        <v>11638.521512822197</v>
      </c>
      <c r="DX62" s="142">
        <f>SUM(AE62*'C.Davis-Inputs'!$E$33*365)</f>
        <v>232770.4302564447</v>
      </c>
      <c r="DY62" s="142">
        <f>SUM(AF62*'C.Davis-Inputs'!$F$33*365)</f>
        <v>1719.3270416669154</v>
      </c>
      <c r="DZ62" s="143">
        <f>SUM(AG62*'C.Davis-Inputs'!$G$33*365)</f>
        <v>0</v>
      </c>
      <c r="EA62" s="144">
        <f>SUM(AH62*'C.Davis-Inputs'!$H$33*365)</f>
        <v>0</v>
      </c>
      <c r="EB62" s="145">
        <f>DR62*'C.Davis-Inputs'!$D$6*'C.Davis-Inputs'!$D$12</f>
        <v>20097.166177911109</v>
      </c>
      <c r="EC62" s="146">
        <f>DS62*'C.Davis-Inputs'!$D$6*'C.Davis-Inputs'!$E$12</f>
        <v>384839.35234297998</v>
      </c>
      <c r="ED62" s="146">
        <f>DT62*'C.Davis-Inputs'!$D$6*'C.Davis-Inputs'!$F$12</f>
        <v>3032.067624520439</v>
      </c>
      <c r="EE62" s="147">
        <f>DU62*'C.Davis-Inputs'!$D$6*'C.Davis-Inputs'!$G$12</f>
        <v>0</v>
      </c>
      <c r="EF62" s="148">
        <f>DV62*'C.Davis-Inputs'!$D$6*'C.Davis-Inputs'!$H$12</f>
        <v>0</v>
      </c>
      <c r="EG62" s="145">
        <f>DR62*'C.Davis-Inputs'!$D$7*'C.Davis-Inputs'!$D$13</f>
        <v>768.14241984626494</v>
      </c>
      <c r="EH62" s="146">
        <f>DS62*'C.Davis-Inputs'!$D$7*'C.Davis-Inputs'!$E$13</f>
        <v>25604.747328208916</v>
      </c>
      <c r="EI62" s="146">
        <f>DT62*'C.Davis-Inputs'!$D$7*'C.Davis-Inputs'!$F$13</f>
        <v>75.650389833344306</v>
      </c>
      <c r="EJ62" s="147">
        <f>DU62*'C.Davis-Inputs'!$D$7*'C.Davis-Inputs'!$G$13</f>
        <v>0</v>
      </c>
      <c r="EK62" s="148">
        <f>DV62*'C.Davis-Inputs'!$D$7*'C.Davis-Inputs'!$H$13</f>
        <v>0</v>
      </c>
      <c r="EL62" s="149">
        <f>IF($D62&lt;'C.Davis-Inputs'!$D$8,EB62,DW62*'C.Davis-Inputs'!$D$6*'C.Davis-Inputs'!$D$12)</f>
        <v>18270.151070828284</v>
      </c>
      <c r="EM62" s="150">
        <f>IF($D62&lt;'C.Davis-Inputs'!$D$8,EC62,DX62*'C.Davis-Inputs'!$D$6*'C.Davis-Inputs'!$E$12)</f>
        <v>349853.95667543641</v>
      </c>
      <c r="EN62" s="150">
        <f>IF($D62&lt;'C.Davis-Inputs'!$D$8,ED62,DY62*'C.Davis-Inputs'!$D$6*'C.Davis-Inputs'!$F$12)</f>
        <v>2756.4251132003988</v>
      </c>
      <c r="EO62" s="151">
        <f>IF($D62&lt;'C.Davis-Inputs'!$D$8,EE62,DZ62*'C.Davis-Inputs'!$D$6*'C.Davis-Inputs'!$G$12)</f>
        <v>0</v>
      </c>
      <c r="EP62" s="152">
        <f>IF($D62&lt;'C.Davis-Inputs'!$D$8,EF62,EA62*'C.Davis-Inputs'!$D$6*'C.Davis-Inputs'!$H$12)</f>
        <v>0</v>
      </c>
      <c r="EQ62" s="149">
        <f>IF($D62&lt;'C.Davis-Inputs'!$D$8,EG62,'C.Davis-Inputs'!$D$13*DW62)</f>
        <v>698.31129076933178</v>
      </c>
      <c r="ER62" s="150">
        <f>IF($D62&lt;'C.Davis-Inputs'!$D$8,EH62,'C.Davis-Inputs'!$E$13*DX62)</f>
        <v>23277.043025644471</v>
      </c>
      <c r="ES62" s="150">
        <f>IF($D62&lt;'C.Davis-Inputs'!$D$8,EI62,'C.Davis-Inputs'!$F$13*DY62)</f>
        <v>68.773081666676617</v>
      </c>
      <c r="ET62" s="151">
        <f>IF($D62&lt;'C.Davis-Inputs'!$D$8,EJ62,'C.Davis-Inputs'!$G$13*EJ62)</f>
        <v>0</v>
      </c>
      <c r="EU62" s="152">
        <f>IF($D62&lt;'C.Davis-Inputs'!$D$8,EK62,'C.Davis-Inputs'!$H$13*EK62)</f>
        <v>0</v>
      </c>
      <c r="EV62" s="153">
        <f t="shared" si="9"/>
        <v>1827.0151070828251</v>
      </c>
      <c r="EW62" s="154">
        <f t="shared" si="9"/>
        <v>34985.395667543577</v>
      </c>
      <c r="EX62" s="154">
        <f t="shared" si="9"/>
        <v>275.64251132004028</v>
      </c>
      <c r="EY62" s="155">
        <f t="shared" si="9"/>
        <v>0</v>
      </c>
      <c r="EZ62" s="156">
        <f t="shared" si="16"/>
        <v>0</v>
      </c>
      <c r="FA62" s="153">
        <f t="shared" si="16"/>
        <v>69.831129076933166</v>
      </c>
      <c r="FB62" s="154">
        <f t="shared" si="16"/>
        <v>2327.7043025644452</v>
      </c>
      <c r="FC62" s="154">
        <f t="shared" si="16"/>
        <v>6.8773081666676887</v>
      </c>
      <c r="FD62" s="155">
        <f t="shared" si="16"/>
        <v>0</v>
      </c>
      <c r="FE62" s="156">
        <f t="shared" si="16"/>
        <v>0</v>
      </c>
      <c r="FF62" s="365">
        <f t="shared" si="24"/>
        <v>37088.053285946444</v>
      </c>
      <c r="FG62" s="365">
        <f t="shared" si="25"/>
        <v>2404.4127398080464</v>
      </c>
      <c r="FH62" s="105"/>
      <c r="FI62" s="142">
        <f>'C.Davis-Inputs'!$E$15</f>
        <v>29.15</v>
      </c>
      <c r="FJ62" s="142">
        <f>IF($D62&lt;'C.Davis-Inputs'!$D$8,FI62,0)</f>
        <v>0</v>
      </c>
      <c r="FK62" s="154">
        <f t="shared" si="10"/>
        <v>29.15</v>
      </c>
      <c r="FL62" s="338">
        <f>SUM(FK62*'C.Davis-Inputs'!$D$60,FK62*'C.Davis-Inputs'!$D$58*'C.Davis-Inputs'!$D$59)</f>
        <v>8858.6849999999995</v>
      </c>
      <c r="FM62" s="338">
        <f>(FK62*'C.Davis-Inputs'!$D$61)</f>
        <v>21833.35</v>
      </c>
      <c r="FN62" s="338">
        <f>(FK62*'C.Davis-Inputs'!$D$62)</f>
        <v>816.19999999999993</v>
      </c>
      <c r="FO62" s="105"/>
      <c r="FP62" s="142">
        <f>'C.Davis-Inputs'!$E$32*365</f>
        <v>403.02083333333337</v>
      </c>
      <c r="FQ62" s="142">
        <f>IF($D62&lt;'C.Davis-Inputs'!$D$8,FP62,'C.Davis-Inputs'!$E$33*365)</f>
        <v>366.38257575757581</v>
      </c>
      <c r="FR62" s="154">
        <f t="shared" si="11"/>
        <v>36.638257575757564</v>
      </c>
      <c r="FS62" s="338">
        <f>SUM(FR62*'C.Davis-Inputs'!$D$63,FR62*'C.Davis-Inputs'!$D$58*'C.Davis-Inputs'!$D$59)</f>
        <v>27768.135416666657</v>
      </c>
      <c r="FT62" s="338">
        <f>(FR62*'C.Davis-Inputs'!$D$64)</f>
        <v>80677.443181818162</v>
      </c>
      <c r="FU62" s="338">
        <f>(FR62*'C.Davis-Inputs'!$D$65)</f>
        <v>10258.712121212118</v>
      </c>
      <c r="FV62" s="105"/>
      <c r="FW62" s="142">
        <f>'C.Davis-Inputs'!$E$44*365</f>
        <v>113.15</v>
      </c>
      <c r="FX62" s="142">
        <f>IF($D62&lt;'C.Davis-Inputs'!$D$8,FW62,'C.Davis-Inputs'!$D$45*365)</f>
        <v>102.86363636363636</v>
      </c>
      <c r="FY62" s="154">
        <f t="shared" si="12"/>
        <v>10.286363636363646</v>
      </c>
      <c r="FZ62" s="338">
        <f>SUM(FY62*'C.Davis-Inputs'!$D$67)</f>
        <v>8218.8045454545536</v>
      </c>
      <c r="GA62" s="338">
        <f>(FY62*'C.Davis-Inputs'!$D$68)</f>
        <v>22650.572727272749</v>
      </c>
      <c r="GB62" s="338">
        <f>(FY62*'C.Davis-Inputs'!$D$69)</f>
        <v>2880.1818181818207</v>
      </c>
      <c r="GC62" s="105"/>
      <c r="GD62" s="141">
        <f>IF($D62&lt;'C.Davis-Inputs'!$D$47,0,IF($D62='C.Davis-Inputs'!$D$47,'C.Davis-Inputs'!$D$53,IF(AND($D62&gt;'C.Davis-Inputs'!$D$47,$D62&lt;='C.Davis-Inputs'!$E$47),GD61*(1+'C.Davis-Inputs'!$E$49),IF($D62&gt;'C.Davis-Inputs'!$E$47,GD61*(1+'C.Davis-Inputs'!$F$49)))))</f>
        <v>29837.450909383952</v>
      </c>
      <c r="GE62" s="144">
        <f>IF($D62&lt;'C.Davis-Inputs'!$D$47,0,IF($D62='C.Davis-Inputs'!$D$47,'C.Davis-Inputs'!$D$54,IF(AND($D62&gt;'C.Davis-Inputs'!$D$47,$D62&lt;='C.Davis-Inputs'!$E$47),GE61*(1+'C.Davis-Inputs'!$E$49),IF($D62&gt;'C.Davis-Inputs'!$E$47,GE61*(1+'C.Davis-Inputs'!$F$49)))))</f>
        <v>27124.955372167231</v>
      </c>
      <c r="GF62" s="799">
        <f t="shared" si="13"/>
        <v>2712.4955372167205</v>
      </c>
    </row>
    <row r="63" spans="1:188" x14ac:dyDescent="0.25">
      <c r="A63" s="105"/>
      <c r="B63" s="105"/>
      <c r="C63" s="159"/>
      <c r="D63" s="140">
        <f t="shared" si="6"/>
        <v>2039</v>
      </c>
      <c r="E63" s="141">
        <f>E62*(1+'C.Davis-Inputs'!$D$14)</f>
        <v>685.8359254887647</v>
      </c>
      <c r="F63" s="142">
        <f>F62*(1+'C.Davis-Inputs'!$E$14)</f>
        <v>13716.718509775334</v>
      </c>
      <c r="G63" s="142">
        <f>G62*(1+'C.Davis-Inputs'!$F$14)</f>
        <v>85.729490686095588</v>
      </c>
      <c r="H63" s="143">
        <f>H62*(1+'C.Davis-Inputs'!$G$14)</f>
        <v>51.437694411657318</v>
      </c>
      <c r="I63" s="144">
        <f>I62*(1+'C.Davis-Inputs'!$H$14)</f>
        <v>1028.7538882331473</v>
      </c>
      <c r="J63" s="141">
        <f t="shared" si="18"/>
        <v>61.725233293988822</v>
      </c>
      <c r="K63" s="142">
        <f t="shared" si="18"/>
        <v>1234.5046658797801</v>
      </c>
      <c r="L63" s="142">
        <f t="shared" si="18"/>
        <v>7.7156541617486027</v>
      </c>
      <c r="M63" s="143">
        <f t="shared" si="18"/>
        <v>4.6293924970491585</v>
      </c>
      <c r="N63" s="144">
        <f t="shared" si="18"/>
        <v>92.587849940983261</v>
      </c>
      <c r="O63" s="141">
        <f t="shared" si="19"/>
        <v>34.291796274438234</v>
      </c>
      <c r="P63" s="142">
        <f t="shared" si="19"/>
        <v>685.83592548876675</v>
      </c>
      <c r="Q63" s="142">
        <f t="shared" si="19"/>
        <v>4.2864745343047792</v>
      </c>
      <c r="R63" s="143">
        <f t="shared" si="19"/>
        <v>2.5718847205828661</v>
      </c>
      <c r="S63" s="144">
        <f t="shared" si="19"/>
        <v>51.437694411657368</v>
      </c>
      <c r="T63" s="141">
        <f t="shared" si="14"/>
        <v>53.495202188123642</v>
      </c>
      <c r="U63" s="142">
        <f t="shared" si="14"/>
        <v>1069.904043762476</v>
      </c>
      <c r="V63" s="142">
        <f t="shared" si="14"/>
        <v>6.6869002735154552</v>
      </c>
      <c r="W63" s="143">
        <f t="shared" si="14"/>
        <v>4.0121401641092707</v>
      </c>
      <c r="X63" s="143">
        <f t="shared" si="14"/>
        <v>80.242803282185491</v>
      </c>
      <c r="Y63" s="141">
        <f>T63*'C.Davis-Inputs'!$D$17</f>
        <v>21.398080875249459</v>
      </c>
      <c r="Z63" s="142">
        <f>U63*'C.Davis-Inputs'!$E$17</f>
        <v>427.96161750499044</v>
      </c>
      <c r="AA63" s="142">
        <f>V63*'C.Davis-Inputs'!$F$17</f>
        <v>2.6747601094061824</v>
      </c>
      <c r="AB63" s="143">
        <f>W63*'C.Davis-Inputs'!$G$17</f>
        <v>0</v>
      </c>
      <c r="AC63" s="144">
        <f>X63*'C.Davis-Inputs'!$H$17</f>
        <v>0</v>
      </c>
      <c r="AD63" s="141">
        <f>T63*(1-'C.Davis-Inputs'!$D$17)</f>
        <v>32.097121312874187</v>
      </c>
      <c r="AE63" s="142">
        <f>U63*(1-'C.Davis-Inputs'!$E$17)</f>
        <v>641.94242625748564</v>
      </c>
      <c r="AF63" s="142">
        <f>V63*(1-'C.Davis-Inputs'!$F$17)</f>
        <v>4.0121401641092733</v>
      </c>
      <c r="AG63" s="143">
        <f>W63*(1-'C.Davis-Inputs'!$G$17)</f>
        <v>4.0121401641092707</v>
      </c>
      <c r="AH63" s="144">
        <f>X63*(1-'C.Davis-Inputs'!$H$17)</f>
        <v>80.242803282185491</v>
      </c>
      <c r="AI63" s="187"/>
      <c r="AJ63" s="141">
        <f>SUM(AD63*'C.Davis-Inputs'!$D$15,Y63*'C.Davis-Inputs'!$D$15*'C.Davis-Inputs'!$D$19)</f>
        <v>559.20318020651916</v>
      </c>
      <c r="AK63" s="142">
        <f>SUM(AE63*'C.Davis-Inputs'!$E$15,Z63*'C.Davis-Inputs'!$E$15*'C.Davis-Inputs'!$E$19)</f>
        <v>20375.9658787751</v>
      </c>
      <c r="AL63" s="142">
        <f>SUM(AF63*'C.Davis-Inputs'!$F$15,AA63*'C.Davis-Inputs'!$F$15*'C.Davis-Inputs'!$F$19)</f>
        <v>16.128803459719279</v>
      </c>
      <c r="AM63" s="143">
        <f>SUM(AG63*'C.Davis-Inputs'!$G$15,AB63*'C.Davis-Inputs'!$G$15*'C.Davis-Inputs'!$G$19)</f>
        <v>16.048560656437083</v>
      </c>
      <c r="AN63" s="144">
        <f>SUM(AH63*'C.Davis-Inputs'!$H$15,AC63*'C.Davis-Inputs'!$H$15*'C.Davis-Inputs'!$H$19)</f>
        <v>762.30663118076222</v>
      </c>
      <c r="AO63" s="141">
        <f>IF($D63&lt;'C.Davis-Inputs'!$D$8,AJ63,AJ63*(1-'C.Davis-Inputs'!$D$16))</f>
        <v>0</v>
      </c>
      <c r="AP63" s="142">
        <f>IF($D63&lt;'C.Davis-Inputs'!$D$8,AK63,AK63*(1-'C.Davis-Inputs'!$E$16))</f>
        <v>0</v>
      </c>
      <c r="AQ63" s="142">
        <f>IF($D63&lt;'C.Davis-Inputs'!$D$8,AL63,AL63*(1-'C.Davis-Inputs'!$F$16))</f>
        <v>0</v>
      </c>
      <c r="AR63" s="143">
        <f>IF($D63&lt;'C.Davis-Inputs'!$D$8,AM63,AM63*(1-'C.Davis-Inputs'!$G$16))</f>
        <v>0</v>
      </c>
      <c r="AS63" s="144">
        <f>IF($D63&lt;'C.Davis-Inputs'!$D$8,AN63,AN63*(1-'C.Davis-Inputs'!$H$16))</f>
        <v>0</v>
      </c>
      <c r="AT63" s="145">
        <f>AJ63*'C.Davis-Inputs'!$D$6*'C.Davis-Inputs'!$D$12</f>
        <v>877.83715228819369</v>
      </c>
      <c r="AU63" s="146">
        <f>AK63*'C.Davis-Inputs'!$D$6*'C.Davis-Inputs'!$E$12</f>
        <v>30625.076715798976</v>
      </c>
      <c r="AV63" s="146">
        <f>AL63*'C.Davis-Inputs'!$D$6*'C.Davis-Inputs'!$F$12</f>
        <v>25.857697706621945</v>
      </c>
      <c r="AW63" s="147">
        <f>AM63*'C.Davis-Inputs'!$D$6*'C.Davis-Inputs'!$G$12</f>
        <v>25.72905244439993</v>
      </c>
      <c r="AX63" s="148">
        <f>AN63*'C.Davis-Inputs'!$D$6*'C.Davis-Inputs'!$H$12</f>
        <v>1196.6689496275603</v>
      </c>
      <c r="AY63" s="145">
        <f>AJ63*'C.Davis-Inputs'!$D$7*'C.Davis-Inputs'!$D$13</f>
        <v>33.552190812391146</v>
      </c>
      <c r="AZ63" s="146">
        <f>AK63*'C.Davis-Inputs'!$D$7*'C.Davis-Inputs'!$E$13</f>
        <v>2037.59658787751</v>
      </c>
      <c r="BA63" s="146">
        <f>AL63*'C.Davis-Inputs'!$D$7*'C.Davis-Inputs'!$F$13</f>
        <v>0.64515213838877117</v>
      </c>
      <c r="BB63" s="147">
        <f>AM63*'C.Davis-Inputs'!$D$7*'C.Davis-Inputs'!$G$13</f>
        <v>0.64194242625748332</v>
      </c>
      <c r="BC63" s="148">
        <f>AN63*'C.Davis-Inputs'!$D$7*'C.Davis-Inputs'!$H$13</f>
        <v>45.738397870845731</v>
      </c>
      <c r="BD63" s="149">
        <f>AO63*'C.Davis-Inputs'!$D$6*'C.Davis-Inputs'!$D$12</f>
        <v>0</v>
      </c>
      <c r="BE63" s="150">
        <f>AP63*'C.Davis-Inputs'!$D$6*'C.Davis-Inputs'!$E$12</f>
        <v>0</v>
      </c>
      <c r="BF63" s="150">
        <f>AQ63*'C.Davis-Inputs'!$D$6*'C.Davis-Inputs'!$F$12</f>
        <v>0</v>
      </c>
      <c r="BG63" s="151">
        <f>AR63*'C.Davis-Inputs'!$D$6*'C.Davis-Inputs'!$G$12</f>
        <v>0</v>
      </c>
      <c r="BH63" s="152">
        <f>AS63*'C.Davis-Inputs'!$D$6*'C.Davis-Inputs'!$H$12</f>
        <v>0</v>
      </c>
      <c r="BI63" s="149">
        <f>AO63*'C.Davis-Inputs'!$D$7*'C.Davis-Inputs'!$D$13</f>
        <v>0</v>
      </c>
      <c r="BJ63" s="150">
        <f>AP63*'C.Davis-Inputs'!$D$7*'C.Davis-Inputs'!$E$13</f>
        <v>0</v>
      </c>
      <c r="BK63" s="150">
        <f>AQ63*'C.Davis-Inputs'!$D$7*'C.Davis-Inputs'!$F$13</f>
        <v>0</v>
      </c>
      <c r="BL63" s="151">
        <f>AR63*'C.Davis-Inputs'!$D$7*'C.Davis-Inputs'!$G$13</f>
        <v>0</v>
      </c>
      <c r="BM63" s="152">
        <f>AS63*'C.Davis-Inputs'!$D$7*'C.Davis-Inputs'!$H$13</f>
        <v>0</v>
      </c>
      <c r="BN63" s="153">
        <f t="shared" si="27"/>
        <v>877.83715228819369</v>
      </c>
      <c r="BO63" s="154">
        <f t="shared" si="27"/>
        <v>30625.076715798976</v>
      </c>
      <c r="BP63" s="154">
        <f t="shared" si="27"/>
        <v>25.857697706621945</v>
      </c>
      <c r="BQ63" s="155">
        <f t="shared" si="27"/>
        <v>25.72905244439993</v>
      </c>
      <c r="BR63" s="156">
        <f t="shared" si="27"/>
        <v>1196.6689496275603</v>
      </c>
      <c r="BS63" s="153">
        <f t="shared" si="26"/>
        <v>33.552190812391146</v>
      </c>
      <c r="BT63" s="154">
        <f t="shared" si="26"/>
        <v>2037.59658787751</v>
      </c>
      <c r="BU63" s="154">
        <f t="shared" si="26"/>
        <v>0.64515213838877117</v>
      </c>
      <c r="BV63" s="155">
        <f t="shared" si="26"/>
        <v>0.64194242625748332</v>
      </c>
      <c r="BW63" s="155">
        <f t="shared" si="26"/>
        <v>45.738397870845731</v>
      </c>
      <c r="BX63" s="343">
        <f t="shared" si="20"/>
        <v>32751.169567865752</v>
      </c>
      <c r="BY63" s="344">
        <f t="shared" si="21"/>
        <v>2118.1742711253933</v>
      </c>
      <c r="BZ63" s="105"/>
      <c r="CA63" s="141">
        <f>Y63*'C.Davis-Inputs'!$D$15*'C.Davis-Inputs'!$D$18</f>
        <v>1746.0833994203558</v>
      </c>
      <c r="CB63" s="142">
        <f>Z63*'C.Davis-Inputs'!$E$15*'C.Davis-Inputs'!$E$18</f>
        <v>63622.9138663794</v>
      </c>
      <c r="CC63" s="142">
        <f>AA63*'C.Davis-Inputs'!$F$15*'C.Davis-Inputs'!$F$18</f>
        <v>3.2097121312874188</v>
      </c>
      <c r="CD63" s="143">
        <f>AB63*'C.Davis-Inputs'!$G$15*'C.Davis-Inputs'!$G$18</f>
        <v>0</v>
      </c>
      <c r="CE63" s="144">
        <f>AC63*'C.Davis-Inputs'!$H$15*'C.Davis-Inputs'!$H$18</f>
        <v>0</v>
      </c>
      <c r="CF63" s="141">
        <f>IF($D63&lt;'C.Davis-Inputs'!$D$8,CA63,CA63*(1-'C.Davis-Inputs'!$D$16))</f>
        <v>0</v>
      </c>
      <c r="CG63" s="142">
        <f>IF($D63&lt;'C.Davis-Inputs'!$D$8,CB63,CB63*(1-'C.Davis-Inputs'!$E$16))</f>
        <v>0</v>
      </c>
      <c r="CH63" s="142">
        <f>IF($D63&lt;'C.Davis-Inputs'!$D$8,CC63,CC63*(1-'C.Davis-Inputs'!$F$16))</f>
        <v>0</v>
      </c>
      <c r="CI63" s="143">
        <f>IF($D63&lt;'C.Davis-Inputs'!$D$8,CD63,CD63*(1-'C.Davis-Inputs'!$G$16))</f>
        <v>0</v>
      </c>
      <c r="CJ63" s="144">
        <f>IF($D63&lt;'C.Davis-Inputs'!$D$8,CE63,CE63*(1-'C.Davis-Inputs'!$H$16))</f>
        <v>0</v>
      </c>
      <c r="CK63" s="145">
        <f>CA63*'C.Davis-Inputs'!$D$6*'C.Davis-Inputs'!$D$12</f>
        <v>2741.0017204100745</v>
      </c>
      <c r="CL63" s="146">
        <f>CB63*'C.Davis-Inputs'!$D$6*'C.Davis-Inputs'!$E$12</f>
        <v>95625.239541168237</v>
      </c>
      <c r="CM63" s="146">
        <f>CC63*'C.Davis-Inputs'!$D$6*'C.Davis-Inputs'!$F$12</f>
        <v>5.1458104888799898</v>
      </c>
      <c r="CN63" s="147">
        <f>CD63*'C.Davis-Inputs'!$D$6*'C.Davis-Inputs'!$G$12</f>
        <v>0</v>
      </c>
      <c r="CO63" s="148">
        <f>CE63*'C.Davis-Inputs'!$D$6*'C.Davis-Inputs'!$H$12</f>
        <v>0</v>
      </c>
      <c r="CP63" s="145">
        <f>CA63*'C.Davis-Inputs'!$D$7*'C.Davis-Inputs'!$D$13</f>
        <v>104.76500396522134</v>
      </c>
      <c r="CQ63" s="146">
        <f>CB63*'C.Davis-Inputs'!$D$7*'C.Davis-Inputs'!$E$13</f>
        <v>6362.2913866379404</v>
      </c>
      <c r="CR63" s="146">
        <f>CC63*'C.Davis-Inputs'!$D$7*'C.Davis-Inputs'!$F$13</f>
        <v>0.12838848525149676</v>
      </c>
      <c r="CS63" s="147">
        <f>CD63*'C.Davis-Inputs'!$D$7*'C.Davis-Inputs'!$G$13</f>
        <v>0</v>
      </c>
      <c r="CT63" s="148">
        <f>CE63*'C.Davis-Inputs'!$D$7*'C.Davis-Inputs'!$H$13</f>
        <v>0</v>
      </c>
      <c r="CU63" s="149">
        <f>CF63*'C.Davis-Inputs'!$D$6*'C.Davis-Inputs'!$D$12</f>
        <v>0</v>
      </c>
      <c r="CV63" s="150">
        <f>CG63*'C.Davis-Inputs'!$D$6*'C.Davis-Inputs'!$E$12</f>
        <v>0</v>
      </c>
      <c r="CW63" s="150">
        <f>CH63*'C.Davis-Inputs'!$D$6*'C.Davis-Inputs'!$F$12</f>
        <v>0</v>
      </c>
      <c r="CX63" s="151">
        <f>CI63*'C.Davis-Inputs'!$D$6*'C.Davis-Inputs'!$G$12</f>
        <v>0</v>
      </c>
      <c r="CY63" s="152">
        <f>CJ63*'C.Davis-Inputs'!$D$6*'C.Davis-Inputs'!$H$12</f>
        <v>0</v>
      </c>
      <c r="CZ63" s="149">
        <f>CF63*'C.Davis-Inputs'!$D$7*'C.Davis-Inputs'!$D$13</f>
        <v>0</v>
      </c>
      <c r="DA63" s="150">
        <f>CG63*'C.Davis-Inputs'!$D$7*'C.Davis-Inputs'!$E$13</f>
        <v>0</v>
      </c>
      <c r="DB63" s="150">
        <f>CH63*'C.Davis-Inputs'!$D$7*'C.Davis-Inputs'!$F$13</f>
        <v>0</v>
      </c>
      <c r="DC63" s="151">
        <f>CI63*'C.Davis-Inputs'!$D$7*'C.Davis-Inputs'!$G$13</f>
        <v>0</v>
      </c>
      <c r="DD63" s="152">
        <f>CJ63*'C.Davis-Inputs'!$D$7*'C.Davis-Inputs'!$H$13</f>
        <v>0</v>
      </c>
      <c r="DE63" s="153">
        <f t="shared" si="3"/>
        <v>2741.0017204100745</v>
      </c>
      <c r="DF63" s="154">
        <f t="shared" si="3"/>
        <v>95625.239541168237</v>
      </c>
      <c r="DG63" s="154">
        <f t="shared" si="3"/>
        <v>5.1458104888799898</v>
      </c>
      <c r="DH63" s="155">
        <f t="shared" si="3"/>
        <v>0</v>
      </c>
      <c r="DI63" s="156">
        <f t="shared" si="3"/>
        <v>0</v>
      </c>
      <c r="DJ63" s="153">
        <f t="shared" si="3"/>
        <v>104.76500396522134</v>
      </c>
      <c r="DK63" s="154">
        <f t="shared" si="3"/>
        <v>6362.2913866379404</v>
      </c>
      <c r="DL63" s="154">
        <f t="shared" si="3"/>
        <v>0.12838848525149676</v>
      </c>
      <c r="DM63" s="155">
        <f t="shared" si="3"/>
        <v>0</v>
      </c>
      <c r="DN63" s="155">
        <f t="shared" si="17"/>
        <v>0</v>
      </c>
      <c r="DO63" s="343">
        <f t="shared" si="22"/>
        <v>98371.387072067184</v>
      </c>
      <c r="DP63" s="344">
        <f t="shared" si="23"/>
        <v>6467.184779088414</v>
      </c>
      <c r="DQ63" s="105"/>
      <c r="DR63" s="141">
        <f>SUM(AD63*'C.Davis-Inputs'!$D$32*365)</f>
        <v>12935.80857911565</v>
      </c>
      <c r="DS63" s="142">
        <f>SUM(AE63*'C.Davis-Inputs'!$E$32*365)</f>
        <v>258716.17158231378</v>
      </c>
      <c r="DT63" s="142">
        <f>SUM(AF63*'C.Davis-Inputs'!$F$32*365)</f>
        <v>1910.9717219148122</v>
      </c>
      <c r="DU63" s="143">
        <f>SUM(AG63*'C.Davis-Inputs'!$G$32*365)</f>
        <v>0</v>
      </c>
      <c r="DV63" s="144">
        <f>SUM(AH63*'C.Davis-Inputs'!$H$32*365)</f>
        <v>0</v>
      </c>
      <c r="DW63" s="141">
        <f>SUM(AD63*'C.Davis-Inputs'!$D$33*365)</f>
        <v>11759.825981014228</v>
      </c>
      <c r="DX63" s="142">
        <f>SUM(AE63*'C.Davis-Inputs'!$E$33*365)</f>
        <v>235196.51962028525</v>
      </c>
      <c r="DY63" s="142">
        <f>SUM(AF63*'C.Davis-Inputs'!$F$33*365)</f>
        <v>1737.2470199225561</v>
      </c>
      <c r="DZ63" s="143">
        <f>SUM(AG63*'C.Davis-Inputs'!$G$33*365)</f>
        <v>0</v>
      </c>
      <c r="EA63" s="144">
        <f>SUM(AH63*'C.Davis-Inputs'!$H$33*365)</f>
        <v>0</v>
      </c>
      <c r="EB63" s="145">
        <f>DR63*'C.Davis-Inputs'!$D$6*'C.Davis-Inputs'!$D$12</f>
        <v>20306.632307495747</v>
      </c>
      <c r="EC63" s="146">
        <f>DS63*'C.Davis-Inputs'!$D$6*'C.Davis-Inputs'!$E$12</f>
        <v>388850.40588821762</v>
      </c>
      <c r="ED63" s="146">
        <f>DT63*'C.Davis-Inputs'!$D$6*'C.Davis-Inputs'!$F$12</f>
        <v>3063.669864573827</v>
      </c>
      <c r="EE63" s="147">
        <f>DU63*'C.Davis-Inputs'!$D$6*'C.Davis-Inputs'!$G$12</f>
        <v>0</v>
      </c>
      <c r="EF63" s="148">
        <f>DV63*'C.Davis-Inputs'!$D$6*'C.Davis-Inputs'!$H$12</f>
        <v>0</v>
      </c>
      <c r="EG63" s="145">
        <f>DR63*'C.Davis-Inputs'!$D$7*'C.Davis-Inputs'!$D$13</f>
        <v>776.14851474693899</v>
      </c>
      <c r="EH63" s="146">
        <f>DS63*'C.Davis-Inputs'!$D$7*'C.Davis-Inputs'!$E$13</f>
        <v>25871.61715823138</v>
      </c>
      <c r="EI63" s="146">
        <f>DT63*'C.Davis-Inputs'!$D$7*'C.Davis-Inputs'!$F$13</f>
        <v>76.438868876592494</v>
      </c>
      <c r="EJ63" s="147">
        <f>DU63*'C.Davis-Inputs'!$D$7*'C.Davis-Inputs'!$G$13</f>
        <v>0</v>
      </c>
      <c r="EK63" s="148">
        <f>DV63*'C.Davis-Inputs'!$D$7*'C.Davis-Inputs'!$H$13</f>
        <v>0</v>
      </c>
      <c r="EL63" s="149">
        <f>IF($D63&lt;'C.Davis-Inputs'!$D$8,EB63,DW63*'C.Davis-Inputs'!$D$6*'C.Davis-Inputs'!$D$12)</f>
        <v>18460.574824996133</v>
      </c>
      <c r="EM63" s="150">
        <f>IF($D63&lt;'C.Davis-Inputs'!$D$8,EC63,DX63*'C.Davis-Inputs'!$D$6*'C.Davis-Inputs'!$E$12)</f>
        <v>353500.36898928875</v>
      </c>
      <c r="EN63" s="150">
        <f>IF($D63&lt;'C.Davis-Inputs'!$D$8,ED63,DY63*'C.Davis-Inputs'!$D$6*'C.Davis-Inputs'!$F$12)</f>
        <v>2785.1544223398419</v>
      </c>
      <c r="EO63" s="151">
        <f>IF($D63&lt;'C.Davis-Inputs'!$D$8,EE63,DZ63*'C.Davis-Inputs'!$D$6*'C.Davis-Inputs'!$G$12)</f>
        <v>0</v>
      </c>
      <c r="EP63" s="152">
        <f>IF($D63&lt;'C.Davis-Inputs'!$D$8,EF63,EA63*'C.Davis-Inputs'!$D$6*'C.Davis-Inputs'!$H$12)</f>
        <v>0</v>
      </c>
      <c r="EQ63" s="149">
        <f>IF($D63&lt;'C.Davis-Inputs'!$D$8,EG63,'C.Davis-Inputs'!$D$13*DW63)</f>
        <v>705.58955886085369</v>
      </c>
      <c r="ER63" s="150">
        <f>IF($D63&lt;'C.Davis-Inputs'!$D$8,EH63,'C.Davis-Inputs'!$E$13*DX63)</f>
        <v>23519.651962028525</v>
      </c>
      <c r="ES63" s="150">
        <f>IF($D63&lt;'C.Davis-Inputs'!$D$8,EI63,'C.Davis-Inputs'!$F$13*DY63)</f>
        <v>69.489880796902241</v>
      </c>
      <c r="ET63" s="151">
        <f>IF($D63&lt;'C.Davis-Inputs'!$D$8,EJ63,'C.Davis-Inputs'!$G$13*EJ63)</f>
        <v>0</v>
      </c>
      <c r="EU63" s="152">
        <f>IF($D63&lt;'C.Davis-Inputs'!$D$8,EK63,'C.Davis-Inputs'!$H$13*EK63)</f>
        <v>0</v>
      </c>
      <c r="EV63" s="153">
        <f t="shared" si="9"/>
        <v>1846.0574824996147</v>
      </c>
      <c r="EW63" s="154">
        <f t="shared" si="9"/>
        <v>35350.036898928869</v>
      </c>
      <c r="EX63" s="154">
        <f t="shared" si="9"/>
        <v>278.51544223398514</v>
      </c>
      <c r="EY63" s="155">
        <f t="shared" si="9"/>
        <v>0</v>
      </c>
      <c r="EZ63" s="156">
        <f t="shared" si="16"/>
        <v>0</v>
      </c>
      <c r="FA63" s="153">
        <f t="shared" si="16"/>
        <v>70.5589558860853</v>
      </c>
      <c r="FB63" s="154">
        <f t="shared" si="16"/>
        <v>2351.9651962028547</v>
      </c>
      <c r="FC63" s="154">
        <f t="shared" si="16"/>
        <v>6.9489880796902526</v>
      </c>
      <c r="FD63" s="155">
        <f t="shared" si="16"/>
        <v>0</v>
      </c>
      <c r="FE63" s="156">
        <f t="shared" si="16"/>
        <v>0</v>
      </c>
      <c r="FF63" s="365">
        <f t="shared" si="24"/>
        <v>37474.609823662468</v>
      </c>
      <c r="FG63" s="365">
        <f t="shared" si="25"/>
        <v>2429.4731401686304</v>
      </c>
      <c r="FH63" s="105"/>
      <c r="FI63" s="142">
        <f>'C.Davis-Inputs'!$E$15</f>
        <v>29.15</v>
      </c>
      <c r="FJ63" s="142">
        <f>IF($D63&lt;'C.Davis-Inputs'!$D$8,FI63,0)</f>
        <v>0</v>
      </c>
      <c r="FK63" s="154">
        <f t="shared" si="10"/>
        <v>29.15</v>
      </c>
      <c r="FL63" s="338">
        <f>SUM(FK63*'C.Davis-Inputs'!$D$60,FK63*'C.Davis-Inputs'!$D$58*'C.Davis-Inputs'!$D$59)</f>
        <v>8858.6849999999995</v>
      </c>
      <c r="FM63" s="338">
        <f>(FK63*'C.Davis-Inputs'!$D$61)</f>
        <v>21833.35</v>
      </c>
      <c r="FN63" s="338">
        <f>(FK63*'C.Davis-Inputs'!$D$62)</f>
        <v>816.19999999999993</v>
      </c>
      <c r="FO63" s="105"/>
      <c r="FP63" s="142">
        <f>'C.Davis-Inputs'!$E$32*365</f>
        <v>403.02083333333337</v>
      </c>
      <c r="FQ63" s="142">
        <f>IF($D63&lt;'C.Davis-Inputs'!$D$8,FP63,'C.Davis-Inputs'!$E$33*365)</f>
        <v>366.38257575757581</v>
      </c>
      <c r="FR63" s="154">
        <f t="shared" si="11"/>
        <v>36.638257575757564</v>
      </c>
      <c r="FS63" s="338">
        <f>SUM(FR63*'C.Davis-Inputs'!$D$63,FR63*'C.Davis-Inputs'!$D$58*'C.Davis-Inputs'!$D$59)</f>
        <v>27768.135416666657</v>
      </c>
      <c r="FT63" s="338">
        <f>(FR63*'C.Davis-Inputs'!$D$64)</f>
        <v>80677.443181818162</v>
      </c>
      <c r="FU63" s="338">
        <f>(FR63*'C.Davis-Inputs'!$D$65)</f>
        <v>10258.712121212118</v>
      </c>
      <c r="FV63" s="105"/>
      <c r="FW63" s="142">
        <f>'C.Davis-Inputs'!$E$44*365</f>
        <v>113.15</v>
      </c>
      <c r="FX63" s="142">
        <f>IF($D63&lt;'C.Davis-Inputs'!$D$8,FW63,'C.Davis-Inputs'!$D$45*365)</f>
        <v>102.86363636363636</v>
      </c>
      <c r="FY63" s="154">
        <f t="shared" si="12"/>
        <v>10.286363636363646</v>
      </c>
      <c r="FZ63" s="338">
        <f>SUM(FY63*'C.Davis-Inputs'!$D$67)</f>
        <v>8218.8045454545536</v>
      </c>
      <c r="GA63" s="338">
        <f>(FY63*'C.Davis-Inputs'!$D$68)</f>
        <v>22650.572727272749</v>
      </c>
      <c r="GB63" s="338">
        <f>(FY63*'C.Davis-Inputs'!$D$69)</f>
        <v>2880.1818181818207</v>
      </c>
      <c r="GC63" s="105"/>
      <c r="GD63" s="141">
        <f>IF($D63&lt;'C.Davis-Inputs'!$D$47,0,IF($D63='C.Davis-Inputs'!$D$47,'C.Davis-Inputs'!$D$53,IF(AND($D63&gt;'C.Davis-Inputs'!$D$47,$D63&lt;='C.Davis-Inputs'!$E$47),GD62*(1+'C.Davis-Inputs'!$E$49),IF($D63&gt;'C.Davis-Inputs'!$E$47,GD62*(1+'C.Davis-Inputs'!$F$49)))))</f>
        <v>30135.825418477791</v>
      </c>
      <c r="GE63" s="144">
        <f>IF($D63&lt;'C.Davis-Inputs'!$D$47,0,IF($D63='C.Davis-Inputs'!$D$47,'C.Davis-Inputs'!$D$54,IF(AND($D63&gt;'C.Davis-Inputs'!$D$47,$D63&lt;='C.Davis-Inputs'!$E$47),GE62*(1+'C.Davis-Inputs'!$E$49),IF($D63&gt;'C.Davis-Inputs'!$E$47,GE62*(1+'C.Davis-Inputs'!$F$49)))))</f>
        <v>27396.204925888902</v>
      </c>
      <c r="GF63" s="799">
        <f t="shared" si="13"/>
        <v>2739.6204925888887</v>
      </c>
    </row>
    <row r="64" spans="1:188" x14ac:dyDescent="0.25">
      <c r="A64" s="105"/>
      <c r="B64" s="105"/>
      <c r="C64" s="159"/>
      <c r="D64" s="140">
        <f t="shared" si="6"/>
        <v>2040</v>
      </c>
      <c r="E64" s="141">
        <f>E63*(1+'C.Davis-Inputs'!$D$14)</f>
        <v>692.98416696572087</v>
      </c>
      <c r="F64" s="142">
        <f>F63*(1+'C.Davis-Inputs'!$E$14)</f>
        <v>13859.683339314459</v>
      </c>
      <c r="G64" s="142">
        <f>G63*(1+'C.Davis-Inputs'!$F$14)</f>
        <v>86.623020870715109</v>
      </c>
      <c r="H64" s="143">
        <f>H63*(1+'C.Davis-Inputs'!$G$14)</f>
        <v>51.973812522429036</v>
      </c>
      <c r="I64" s="144">
        <f>I63*(1+'C.Davis-Inputs'!$H$14)</f>
        <v>1039.4762504485816</v>
      </c>
      <c r="J64" s="141">
        <f t="shared" si="18"/>
        <v>62.368575026914876</v>
      </c>
      <c r="K64" s="142">
        <f t="shared" si="18"/>
        <v>1247.3715005383012</v>
      </c>
      <c r="L64" s="142">
        <f t="shared" si="18"/>
        <v>7.7960718783643594</v>
      </c>
      <c r="M64" s="143">
        <f t="shared" si="18"/>
        <v>4.6776431270186132</v>
      </c>
      <c r="N64" s="144">
        <f t="shared" si="18"/>
        <v>93.552862540372345</v>
      </c>
      <c r="O64" s="141">
        <f t="shared" si="19"/>
        <v>34.649208348286045</v>
      </c>
      <c r="P64" s="142">
        <f t="shared" si="19"/>
        <v>692.98416696572303</v>
      </c>
      <c r="Q64" s="142">
        <f t="shared" si="19"/>
        <v>4.3311510435357556</v>
      </c>
      <c r="R64" s="143">
        <f t="shared" si="19"/>
        <v>2.598690626121452</v>
      </c>
      <c r="S64" s="144">
        <f t="shared" si="19"/>
        <v>51.973812522429085</v>
      </c>
      <c r="T64" s="141">
        <f t="shared" si="14"/>
        <v>54.052765023326224</v>
      </c>
      <c r="U64" s="142">
        <f t="shared" si="14"/>
        <v>1081.0553004665276</v>
      </c>
      <c r="V64" s="142">
        <f t="shared" si="14"/>
        <v>6.7565956279157779</v>
      </c>
      <c r="W64" s="143">
        <f t="shared" si="14"/>
        <v>4.0539573767494641</v>
      </c>
      <c r="X64" s="143">
        <f t="shared" si="14"/>
        <v>81.079147534989374</v>
      </c>
      <c r="Y64" s="141">
        <f>T64*'C.Davis-Inputs'!$D$17</f>
        <v>21.621106009330489</v>
      </c>
      <c r="Z64" s="142">
        <f>U64*'C.Davis-Inputs'!$E$17</f>
        <v>432.42212018661104</v>
      </c>
      <c r="AA64" s="142">
        <f>V64*'C.Davis-Inputs'!$F$17</f>
        <v>2.7026382511663112</v>
      </c>
      <c r="AB64" s="143">
        <f>W64*'C.Davis-Inputs'!$G$17</f>
        <v>0</v>
      </c>
      <c r="AC64" s="144">
        <f>X64*'C.Davis-Inputs'!$H$17</f>
        <v>0</v>
      </c>
      <c r="AD64" s="141">
        <f>T64*(1-'C.Davis-Inputs'!$D$17)</f>
        <v>32.431659013995734</v>
      </c>
      <c r="AE64" s="142">
        <f>U64*(1-'C.Davis-Inputs'!$E$17)</f>
        <v>648.63318027991647</v>
      </c>
      <c r="AF64" s="142">
        <f>V64*(1-'C.Davis-Inputs'!$F$17)</f>
        <v>4.0539573767494668</v>
      </c>
      <c r="AG64" s="143">
        <f>W64*(1-'C.Davis-Inputs'!$G$17)</f>
        <v>4.0539573767494641</v>
      </c>
      <c r="AH64" s="144">
        <f>X64*(1-'C.Davis-Inputs'!$H$17)</f>
        <v>81.079147534989374</v>
      </c>
      <c r="AI64" s="187"/>
      <c r="AJ64" s="141">
        <f>SUM(AD64*'C.Davis-Inputs'!$D$15,Y64*'C.Davis-Inputs'!$D$15*'C.Davis-Inputs'!$D$19)</f>
        <v>565.03157037717017</v>
      </c>
      <c r="AK64" s="142">
        <f>SUM(AE64*'C.Davis-Inputs'!$E$15,Z64*'C.Davis-Inputs'!$E$15*'C.Davis-Inputs'!$E$19)</f>
        <v>20588.337845618193</v>
      </c>
      <c r="AL64" s="142">
        <f>SUM(AF64*'C.Davis-Inputs'!$F$15,AA64*'C.Davis-Inputs'!$F$15*'C.Davis-Inputs'!$F$19)</f>
        <v>16.296908654532857</v>
      </c>
      <c r="AM64" s="143">
        <f>SUM(AG64*'C.Davis-Inputs'!$G$15,AB64*'C.Davis-Inputs'!$G$15*'C.Davis-Inputs'!$G$19)</f>
        <v>16.215829506997856</v>
      </c>
      <c r="AN64" s="144">
        <f>SUM(AH64*'C.Davis-Inputs'!$H$15,AC64*'C.Davis-Inputs'!$H$15*'C.Davis-Inputs'!$H$19)</f>
        <v>770.25190158239911</v>
      </c>
      <c r="AO64" s="141">
        <f>IF($D64&lt;'C.Davis-Inputs'!$D$8,AJ64,AJ64*(1-'C.Davis-Inputs'!$D$16))</f>
        <v>0</v>
      </c>
      <c r="AP64" s="142">
        <f>IF($D64&lt;'C.Davis-Inputs'!$D$8,AK64,AK64*(1-'C.Davis-Inputs'!$E$16))</f>
        <v>0</v>
      </c>
      <c r="AQ64" s="142">
        <f>IF($D64&lt;'C.Davis-Inputs'!$D$8,AL64,AL64*(1-'C.Davis-Inputs'!$F$16))</f>
        <v>0</v>
      </c>
      <c r="AR64" s="143">
        <f>IF($D64&lt;'C.Davis-Inputs'!$D$8,AM64,AM64*(1-'C.Davis-Inputs'!$G$16))</f>
        <v>0</v>
      </c>
      <c r="AS64" s="144">
        <f>IF($D64&lt;'C.Davis-Inputs'!$D$8,AN64,AN64*(1-'C.Davis-Inputs'!$H$16))</f>
        <v>0</v>
      </c>
      <c r="AT64" s="145">
        <f>AJ64*'C.Davis-Inputs'!$D$6*'C.Davis-Inputs'!$D$12</f>
        <v>886.98655917808162</v>
      </c>
      <c r="AU64" s="146">
        <f>AK64*'C.Davis-Inputs'!$D$6*'C.Davis-Inputs'!$E$12</f>
        <v>30944.271781964144</v>
      </c>
      <c r="AV64" s="146">
        <f>AL64*'C.Davis-Inputs'!$D$6*'C.Davis-Inputs'!$F$12</f>
        <v>26.127203954947074</v>
      </c>
      <c r="AW64" s="147">
        <f>AM64*'C.Davis-Inputs'!$D$6*'C.Davis-Inputs'!$G$12</f>
        <v>25.997217865618961</v>
      </c>
      <c r="AX64" s="148">
        <f>AN64*'C.Davis-Inputs'!$D$6*'C.Davis-Inputs'!$H$12</f>
        <v>1209.1414351040498</v>
      </c>
      <c r="AY64" s="145">
        <f>AJ64*'C.Davis-Inputs'!$D$7*'C.Davis-Inputs'!$D$13</f>
        <v>33.901894222630212</v>
      </c>
      <c r="AZ64" s="146">
        <f>AK64*'C.Davis-Inputs'!$D$7*'C.Davis-Inputs'!$E$13</f>
        <v>2058.8337845618194</v>
      </c>
      <c r="BA64" s="146">
        <f>AL64*'C.Davis-Inputs'!$D$7*'C.Davis-Inputs'!$F$13</f>
        <v>0.65187634618131429</v>
      </c>
      <c r="BB64" s="147">
        <f>AM64*'C.Davis-Inputs'!$D$7*'C.Davis-Inputs'!$G$13</f>
        <v>0.64863318027991423</v>
      </c>
      <c r="BC64" s="148">
        <f>AN64*'C.Davis-Inputs'!$D$7*'C.Davis-Inputs'!$H$13</f>
        <v>46.215114094943942</v>
      </c>
      <c r="BD64" s="149">
        <f>AO64*'C.Davis-Inputs'!$D$6*'C.Davis-Inputs'!$D$12</f>
        <v>0</v>
      </c>
      <c r="BE64" s="150">
        <f>AP64*'C.Davis-Inputs'!$D$6*'C.Davis-Inputs'!$E$12</f>
        <v>0</v>
      </c>
      <c r="BF64" s="150">
        <f>AQ64*'C.Davis-Inputs'!$D$6*'C.Davis-Inputs'!$F$12</f>
        <v>0</v>
      </c>
      <c r="BG64" s="151">
        <f>AR64*'C.Davis-Inputs'!$D$6*'C.Davis-Inputs'!$G$12</f>
        <v>0</v>
      </c>
      <c r="BH64" s="152">
        <f>AS64*'C.Davis-Inputs'!$D$6*'C.Davis-Inputs'!$H$12</f>
        <v>0</v>
      </c>
      <c r="BI64" s="149">
        <f>AO64*'C.Davis-Inputs'!$D$7*'C.Davis-Inputs'!$D$13</f>
        <v>0</v>
      </c>
      <c r="BJ64" s="150">
        <f>AP64*'C.Davis-Inputs'!$D$7*'C.Davis-Inputs'!$E$13</f>
        <v>0</v>
      </c>
      <c r="BK64" s="150">
        <f>AQ64*'C.Davis-Inputs'!$D$7*'C.Davis-Inputs'!$F$13</f>
        <v>0</v>
      </c>
      <c r="BL64" s="151">
        <f>AR64*'C.Davis-Inputs'!$D$7*'C.Davis-Inputs'!$G$13</f>
        <v>0</v>
      </c>
      <c r="BM64" s="152">
        <f>AS64*'C.Davis-Inputs'!$D$7*'C.Davis-Inputs'!$H$13</f>
        <v>0</v>
      </c>
      <c r="BN64" s="153">
        <f t="shared" si="27"/>
        <v>886.98655917808162</v>
      </c>
      <c r="BO64" s="154">
        <f t="shared" si="27"/>
        <v>30944.271781964144</v>
      </c>
      <c r="BP64" s="154">
        <f t="shared" si="27"/>
        <v>26.127203954947074</v>
      </c>
      <c r="BQ64" s="155">
        <f t="shared" si="27"/>
        <v>25.997217865618961</v>
      </c>
      <c r="BR64" s="156">
        <f t="shared" si="27"/>
        <v>1209.1414351040498</v>
      </c>
      <c r="BS64" s="153">
        <f t="shared" si="26"/>
        <v>33.901894222630212</v>
      </c>
      <c r="BT64" s="154">
        <f t="shared" si="26"/>
        <v>2058.8337845618194</v>
      </c>
      <c r="BU64" s="154">
        <f t="shared" si="26"/>
        <v>0.65187634618131429</v>
      </c>
      <c r="BV64" s="155">
        <f t="shared" si="26"/>
        <v>0.64863318027991423</v>
      </c>
      <c r="BW64" s="155">
        <f t="shared" si="26"/>
        <v>46.215114094943942</v>
      </c>
      <c r="BX64" s="343">
        <f t="shared" si="20"/>
        <v>33092.524198066843</v>
      </c>
      <c r="BY64" s="344">
        <f t="shared" si="21"/>
        <v>2140.2513024058549</v>
      </c>
      <c r="BZ64" s="105"/>
      <c r="CA64" s="141">
        <f>Y64*'C.Davis-Inputs'!$D$15*'C.Davis-Inputs'!$D$18</f>
        <v>1764.2822503613679</v>
      </c>
      <c r="CB64" s="142">
        <f>Z64*'C.Davis-Inputs'!$E$15*'C.Davis-Inputs'!$E$18</f>
        <v>64286.034497542525</v>
      </c>
      <c r="CC64" s="142">
        <f>AA64*'C.Davis-Inputs'!$F$15*'C.Davis-Inputs'!$F$18</f>
        <v>3.2431659013995735</v>
      </c>
      <c r="CD64" s="143">
        <f>AB64*'C.Davis-Inputs'!$G$15*'C.Davis-Inputs'!$G$18</f>
        <v>0</v>
      </c>
      <c r="CE64" s="144">
        <f>AC64*'C.Davis-Inputs'!$H$15*'C.Davis-Inputs'!$H$18</f>
        <v>0</v>
      </c>
      <c r="CF64" s="141">
        <f>IF($D64&lt;'C.Davis-Inputs'!$D$8,CA64,CA64*(1-'C.Davis-Inputs'!$D$16))</f>
        <v>0</v>
      </c>
      <c r="CG64" s="142">
        <f>IF($D64&lt;'C.Davis-Inputs'!$D$8,CB64,CB64*(1-'C.Davis-Inputs'!$E$16))</f>
        <v>0</v>
      </c>
      <c r="CH64" s="142">
        <f>IF($D64&lt;'C.Davis-Inputs'!$D$8,CC64,CC64*(1-'C.Davis-Inputs'!$F$16))</f>
        <v>0</v>
      </c>
      <c r="CI64" s="143">
        <f>IF($D64&lt;'C.Davis-Inputs'!$D$8,CD64,CD64*(1-'C.Davis-Inputs'!$G$16))</f>
        <v>0</v>
      </c>
      <c r="CJ64" s="144">
        <f>IF($D64&lt;'C.Davis-Inputs'!$D$8,CE64,CE64*(1-'C.Davis-Inputs'!$H$16))</f>
        <v>0</v>
      </c>
      <c r="CK64" s="145">
        <f>CA64*'C.Davis-Inputs'!$D$6*'C.Davis-Inputs'!$D$12</f>
        <v>2769.5702766172753</v>
      </c>
      <c r="CL64" s="146">
        <f>CB64*'C.Davis-Inputs'!$D$6*'C.Davis-Inputs'!$E$12</f>
        <v>96621.909849806412</v>
      </c>
      <c r="CM64" s="146">
        <f>CC64*'C.Davis-Inputs'!$D$6*'C.Davis-Inputs'!$F$12</f>
        <v>5.199443573123796</v>
      </c>
      <c r="CN64" s="147">
        <f>CD64*'C.Davis-Inputs'!$D$6*'C.Davis-Inputs'!$G$12</f>
        <v>0</v>
      </c>
      <c r="CO64" s="148">
        <f>CE64*'C.Davis-Inputs'!$D$6*'C.Davis-Inputs'!$H$12</f>
        <v>0</v>
      </c>
      <c r="CP64" s="145">
        <f>CA64*'C.Davis-Inputs'!$D$7*'C.Davis-Inputs'!$D$13</f>
        <v>105.85693502168208</v>
      </c>
      <c r="CQ64" s="146">
        <f>CB64*'C.Davis-Inputs'!$D$7*'C.Davis-Inputs'!$E$13</f>
        <v>6428.6034497542532</v>
      </c>
      <c r="CR64" s="146">
        <f>CC64*'C.Davis-Inputs'!$D$7*'C.Davis-Inputs'!$F$13</f>
        <v>0.12972663605598295</v>
      </c>
      <c r="CS64" s="147">
        <f>CD64*'C.Davis-Inputs'!$D$7*'C.Davis-Inputs'!$G$13</f>
        <v>0</v>
      </c>
      <c r="CT64" s="148">
        <f>CE64*'C.Davis-Inputs'!$D$7*'C.Davis-Inputs'!$H$13</f>
        <v>0</v>
      </c>
      <c r="CU64" s="149">
        <f>CF64*'C.Davis-Inputs'!$D$6*'C.Davis-Inputs'!$D$12</f>
        <v>0</v>
      </c>
      <c r="CV64" s="150">
        <f>CG64*'C.Davis-Inputs'!$D$6*'C.Davis-Inputs'!$E$12</f>
        <v>0</v>
      </c>
      <c r="CW64" s="150">
        <f>CH64*'C.Davis-Inputs'!$D$6*'C.Davis-Inputs'!$F$12</f>
        <v>0</v>
      </c>
      <c r="CX64" s="151">
        <f>CI64*'C.Davis-Inputs'!$D$6*'C.Davis-Inputs'!$G$12</f>
        <v>0</v>
      </c>
      <c r="CY64" s="152">
        <f>CJ64*'C.Davis-Inputs'!$D$6*'C.Davis-Inputs'!$H$12</f>
        <v>0</v>
      </c>
      <c r="CZ64" s="149">
        <f>CF64*'C.Davis-Inputs'!$D$7*'C.Davis-Inputs'!$D$13</f>
        <v>0</v>
      </c>
      <c r="DA64" s="150">
        <f>CG64*'C.Davis-Inputs'!$D$7*'C.Davis-Inputs'!$E$13</f>
        <v>0</v>
      </c>
      <c r="DB64" s="150">
        <f>CH64*'C.Davis-Inputs'!$D$7*'C.Davis-Inputs'!$F$13</f>
        <v>0</v>
      </c>
      <c r="DC64" s="151">
        <f>CI64*'C.Davis-Inputs'!$D$7*'C.Davis-Inputs'!$G$13</f>
        <v>0</v>
      </c>
      <c r="DD64" s="152">
        <f>CJ64*'C.Davis-Inputs'!$D$7*'C.Davis-Inputs'!$H$13</f>
        <v>0</v>
      </c>
      <c r="DE64" s="153">
        <f t="shared" si="3"/>
        <v>2769.5702766172753</v>
      </c>
      <c r="DF64" s="154">
        <f t="shared" si="3"/>
        <v>96621.909849806412</v>
      </c>
      <c r="DG64" s="154">
        <f t="shared" si="3"/>
        <v>5.199443573123796</v>
      </c>
      <c r="DH64" s="155">
        <f t="shared" ref="DH64:DM84" si="28">CN64-CX64</f>
        <v>0</v>
      </c>
      <c r="DI64" s="156">
        <f t="shared" si="28"/>
        <v>0</v>
      </c>
      <c r="DJ64" s="153">
        <f t="shared" si="28"/>
        <v>105.85693502168208</v>
      </c>
      <c r="DK64" s="154">
        <f t="shared" si="28"/>
        <v>6428.6034497542532</v>
      </c>
      <c r="DL64" s="154">
        <f t="shared" si="28"/>
        <v>0.12972663605598295</v>
      </c>
      <c r="DM64" s="155">
        <f t="shared" si="28"/>
        <v>0</v>
      </c>
      <c r="DN64" s="155">
        <f t="shared" si="17"/>
        <v>0</v>
      </c>
      <c r="DO64" s="343">
        <f t="shared" si="22"/>
        <v>99396.679569996806</v>
      </c>
      <c r="DP64" s="344">
        <f t="shared" si="23"/>
        <v>6534.5901114119915</v>
      </c>
      <c r="DQ64" s="105"/>
      <c r="DR64" s="141">
        <f>SUM(AD64*'C.Davis-Inputs'!$D$32*365)</f>
        <v>13070.634242203074</v>
      </c>
      <c r="DS64" s="142">
        <f>SUM(AE64*'C.Davis-Inputs'!$E$32*365)</f>
        <v>261412.6848440622</v>
      </c>
      <c r="DT64" s="142">
        <f>SUM(AF64*'C.Davis-Inputs'!$F$32*365)</f>
        <v>1930.8891494163631</v>
      </c>
      <c r="DU64" s="143">
        <f>SUM(AG64*'C.Davis-Inputs'!$G$32*365)</f>
        <v>0</v>
      </c>
      <c r="DV64" s="144">
        <f>SUM(AH64*'C.Davis-Inputs'!$H$32*365)</f>
        <v>0</v>
      </c>
      <c r="DW64" s="141">
        <f>SUM(AD64*'C.Davis-Inputs'!$D$33*365)</f>
        <v>11882.394765639157</v>
      </c>
      <c r="DX64" s="142">
        <f>SUM(AE64*'C.Davis-Inputs'!$E$33*365)</f>
        <v>237647.89531278383</v>
      </c>
      <c r="DY64" s="142">
        <f>SUM(AF64*'C.Davis-Inputs'!$F$33*365)</f>
        <v>1755.3537721966939</v>
      </c>
      <c r="DZ64" s="143">
        <f>SUM(AG64*'C.Davis-Inputs'!$G$33*365)</f>
        <v>0</v>
      </c>
      <c r="EA64" s="144">
        <f>SUM(AH64*'C.Davis-Inputs'!$H$33*365)</f>
        <v>0</v>
      </c>
      <c r="EB64" s="145">
        <f>DR64*'C.Davis-Inputs'!$D$6*'C.Davis-Inputs'!$D$12</f>
        <v>20518.281633410385</v>
      </c>
      <c r="EC64" s="146">
        <f>DS64*'C.Davis-Inputs'!$D$6*'C.Davis-Inputs'!$E$12</f>
        <v>392903.26532062545</v>
      </c>
      <c r="ED64" s="146">
        <f>DT64*'C.Davis-Inputs'!$D$6*'C.Davis-Inputs'!$F$12</f>
        <v>3095.6014843443131</v>
      </c>
      <c r="EE64" s="147">
        <f>DU64*'C.Davis-Inputs'!$D$6*'C.Davis-Inputs'!$G$12</f>
        <v>0</v>
      </c>
      <c r="EF64" s="148">
        <f>DV64*'C.Davis-Inputs'!$D$6*'C.Davis-Inputs'!$H$12</f>
        <v>0</v>
      </c>
      <c r="EG64" s="145">
        <f>DR64*'C.Davis-Inputs'!$D$7*'C.Davis-Inputs'!$D$13</f>
        <v>784.23805453218438</v>
      </c>
      <c r="EH64" s="146">
        <f>DS64*'C.Davis-Inputs'!$D$7*'C.Davis-Inputs'!$E$13</f>
        <v>26141.268484406221</v>
      </c>
      <c r="EI64" s="146">
        <f>DT64*'C.Davis-Inputs'!$D$7*'C.Davis-Inputs'!$F$13</f>
        <v>77.235565976654527</v>
      </c>
      <c r="EJ64" s="147">
        <f>DU64*'C.Davis-Inputs'!$D$7*'C.Davis-Inputs'!$G$13</f>
        <v>0</v>
      </c>
      <c r="EK64" s="148">
        <f>DV64*'C.Davis-Inputs'!$D$7*'C.Davis-Inputs'!$H$13</f>
        <v>0</v>
      </c>
      <c r="EL64" s="149">
        <f>IF($D64&lt;'C.Davis-Inputs'!$D$8,EB64,DW64*'C.Davis-Inputs'!$D$6*'C.Davis-Inputs'!$D$12)</f>
        <v>18652.983303100347</v>
      </c>
      <c r="EM64" s="150">
        <f>IF($D64&lt;'C.Davis-Inputs'!$D$8,EC64,DX64*'C.Davis-Inputs'!$D$6*'C.Davis-Inputs'!$E$12)</f>
        <v>357184.78665511409</v>
      </c>
      <c r="EN64" s="150">
        <f>IF($D64&lt;'C.Davis-Inputs'!$D$8,ED64,DY64*'C.Davis-Inputs'!$D$6*'C.Davis-Inputs'!$F$12)</f>
        <v>2814.1831675857393</v>
      </c>
      <c r="EO64" s="151">
        <f>IF($D64&lt;'C.Davis-Inputs'!$D$8,EE64,DZ64*'C.Davis-Inputs'!$D$6*'C.Davis-Inputs'!$G$12)</f>
        <v>0</v>
      </c>
      <c r="EP64" s="152">
        <f>IF($D64&lt;'C.Davis-Inputs'!$D$8,EF64,EA64*'C.Davis-Inputs'!$D$6*'C.Davis-Inputs'!$H$12)</f>
        <v>0</v>
      </c>
      <c r="EQ64" s="149">
        <f>IF($D64&lt;'C.Davis-Inputs'!$D$8,EG64,'C.Davis-Inputs'!$D$13*DW64)</f>
        <v>712.9436859383494</v>
      </c>
      <c r="ER64" s="150">
        <f>IF($D64&lt;'C.Davis-Inputs'!$D$8,EH64,'C.Davis-Inputs'!$E$13*DX64)</f>
        <v>23764.789531278384</v>
      </c>
      <c r="ES64" s="150">
        <f>IF($D64&lt;'C.Davis-Inputs'!$D$8,EI64,'C.Davis-Inputs'!$F$13*DY64)</f>
        <v>70.21415088786776</v>
      </c>
      <c r="ET64" s="151">
        <f>IF($D64&lt;'C.Davis-Inputs'!$D$8,EJ64,'C.Davis-Inputs'!$G$13*EJ64)</f>
        <v>0</v>
      </c>
      <c r="EU64" s="152">
        <f>IF($D64&lt;'C.Davis-Inputs'!$D$8,EK64,'C.Davis-Inputs'!$H$13*EK64)</f>
        <v>0</v>
      </c>
      <c r="EV64" s="153">
        <f t="shared" si="9"/>
        <v>1865.2983303100373</v>
      </c>
      <c r="EW64" s="154">
        <f t="shared" si="9"/>
        <v>35718.478665511357</v>
      </c>
      <c r="EX64" s="154">
        <f t="shared" si="9"/>
        <v>281.41831675857384</v>
      </c>
      <c r="EY64" s="155">
        <f t="shared" si="9"/>
        <v>0</v>
      </c>
      <c r="EZ64" s="156">
        <f t="shared" si="16"/>
        <v>0</v>
      </c>
      <c r="FA64" s="153">
        <f t="shared" si="16"/>
        <v>71.294368593834974</v>
      </c>
      <c r="FB64" s="154">
        <f t="shared" si="16"/>
        <v>2376.4789531278366</v>
      </c>
      <c r="FC64" s="154">
        <f t="shared" si="16"/>
        <v>7.0214150887867675</v>
      </c>
      <c r="FD64" s="155">
        <f t="shared" si="16"/>
        <v>0</v>
      </c>
      <c r="FE64" s="156">
        <f t="shared" si="16"/>
        <v>0</v>
      </c>
      <c r="FF64" s="365">
        <f t="shared" si="24"/>
        <v>37865.195312579963</v>
      </c>
      <c r="FG64" s="365">
        <f t="shared" si="25"/>
        <v>2454.7947368104583</v>
      </c>
      <c r="FH64" s="105"/>
      <c r="FI64" s="142">
        <f>'C.Davis-Inputs'!$E$15</f>
        <v>29.15</v>
      </c>
      <c r="FJ64" s="142">
        <f>IF($D64&lt;'C.Davis-Inputs'!$D$8,FI64,0)</f>
        <v>0</v>
      </c>
      <c r="FK64" s="154">
        <f t="shared" si="10"/>
        <v>29.15</v>
      </c>
      <c r="FL64" s="338">
        <f>SUM(FK64*'C.Davis-Inputs'!$D$60,FK64*'C.Davis-Inputs'!$D$58*'C.Davis-Inputs'!$D$59)</f>
        <v>8858.6849999999995</v>
      </c>
      <c r="FM64" s="338">
        <f>(FK64*'C.Davis-Inputs'!$D$61)</f>
        <v>21833.35</v>
      </c>
      <c r="FN64" s="338">
        <f>(FK64*'C.Davis-Inputs'!$D$62)</f>
        <v>816.19999999999993</v>
      </c>
      <c r="FO64" s="105"/>
      <c r="FP64" s="142">
        <f>'C.Davis-Inputs'!$E$32*365</f>
        <v>403.02083333333337</v>
      </c>
      <c r="FQ64" s="142">
        <f>IF($D64&lt;'C.Davis-Inputs'!$D$8,FP64,'C.Davis-Inputs'!$E$33*365)</f>
        <v>366.38257575757581</v>
      </c>
      <c r="FR64" s="154">
        <f t="shared" si="11"/>
        <v>36.638257575757564</v>
      </c>
      <c r="FS64" s="338">
        <f>SUM(FR64*'C.Davis-Inputs'!$D$63,FR64*'C.Davis-Inputs'!$D$58*'C.Davis-Inputs'!$D$59)</f>
        <v>27768.135416666657</v>
      </c>
      <c r="FT64" s="338">
        <f>(FR64*'C.Davis-Inputs'!$D$64)</f>
        <v>80677.443181818162</v>
      </c>
      <c r="FU64" s="338">
        <f>(FR64*'C.Davis-Inputs'!$D$65)</f>
        <v>10258.712121212118</v>
      </c>
      <c r="FV64" s="105"/>
      <c r="FW64" s="142">
        <f>'C.Davis-Inputs'!$E$44*365</f>
        <v>113.15</v>
      </c>
      <c r="FX64" s="142">
        <f>IF($D64&lt;'C.Davis-Inputs'!$D$8,FW64,'C.Davis-Inputs'!$D$45*365)</f>
        <v>102.86363636363636</v>
      </c>
      <c r="FY64" s="154">
        <f t="shared" si="12"/>
        <v>10.286363636363646</v>
      </c>
      <c r="FZ64" s="338">
        <f>SUM(FY64*'C.Davis-Inputs'!$D$67)</f>
        <v>8218.8045454545536</v>
      </c>
      <c r="GA64" s="338">
        <f>(FY64*'C.Davis-Inputs'!$D$68)</f>
        <v>22650.572727272749</v>
      </c>
      <c r="GB64" s="338">
        <f>(FY64*'C.Davis-Inputs'!$D$69)</f>
        <v>2880.1818181818207</v>
      </c>
      <c r="GC64" s="105"/>
      <c r="GD64" s="141">
        <f>IF($D64&lt;'C.Davis-Inputs'!$D$47,0,IF($D64='C.Davis-Inputs'!$D$47,'C.Davis-Inputs'!$D$53,IF(AND($D64&gt;'C.Davis-Inputs'!$D$47,$D64&lt;='C.Davis-Inputs'!$E$47),GD63*(1+'C.Davis-Inputs'!$E$49),IF($D64&gt;'C.Davis-Inputs'!$E$47,GD63*(1+'C.Davis-Inputs'!$F$49)))))</f>
        <v>30437.18367266257</v>
      </c>
      <c r="GE64" s="144">
        <f>IF($D64&lt;'C.Davis-Inputs'!$D$47,0,IF($D64='C.Davis-Inputs'!$D$47,'C.Davis-Inputs'!$D$54,IF(AND($D64&gt;'C.Davis-Inputs'!$D$47,$D64&lt;='C.Davis-Inputs'!$E$47),GE63*(1+'C.Davis-Inputs'!$E$49),IF($D64&gt;'C.Davis-Inputs'!$E$47,GE63*(1+'C.Davis-Inputs'!$F$49)))))</f>
        <v>27670.166975147793</v>
      </c>
      <c r="GF64" s="799">
        <f t="shared" si="13"/>
        <v>2767.0166975147768</v>
      </c>
    </row>
    <row r="65" spans="1:188" x14ac:dyDescent="0.25">
      <c r="A65" s="105"/>
      <c r="B65" s="105"/>
      <c r="C65" s="159"/>
      <c r="D65" s="140">
        <f t="shared" si="6"/>
        <v>2041</v>
      </c>
      <c r="E65" s="141">
        <f>E64*(1+'C.Davis-Inputs'!$D$14)</f>
        <v>700.20691220416563</v>
      </c>
      <c r="F65" s="142">
        <f>F64*(1+'C.Davis-Inputs'!$E$14)</f>
        <v>14004.138244083355</v>
      </c>
      <c r="G65" s="142">
        <f>G64*(1+'C.Davis-Inputs'!$F$14)</f>
        <v>87.525864025520704</v>
      </c>
      <c r="H65" s="143">
        <f>H64*(1+'C.Davis-Inputs'!$G$14)</f>
        <v>52.515518415312393</v>
      </c>
      <c r="I65" s="144">
        <f>I64*(1+'C.Davis-Inputs'!$H$14)</f>
        <v>1050.3103683062486</v>
      </c>
      <c r="J65" s="141">
        <f t="shared" si="18"/>
        <v>63.018622098374905</v>
      </c>
      <c r="K65" s="142">
        <f t="shared" si="18"/>
        <v>1260.3724419675018</v>
      </c>
      <c r="L65" s="142">
        <f t="shared" si="18"/>
        <v>7.8773277622968632</v>
      </c>
      <c r="M65" s="143">
        <f t="shared" si="18"/>
        <v>4.7263966573781149</v>
      </c>
      <c r="N65" s="144">
        <f t="shared" si="18"/>
        <v>94.527933147562379</v>
      </c>
      <c r="O65" s="141">
        <f t="shared" si="19"/>
        <v>35.010345610208283</v>
      </c>
      <c r="P65" s="142">
        <f t="shared" si="19"/>
        <v>700.20691220416779</v>
      </c>
      <c r="Q65" s="142">
        <f t="shared" si="19"/>
        <v>4.3762932012760354</v>
      </c>
      <c r="R65" s="143">
        <f t="shared" si="19"/>
        <v>2.6257759207656197</v>
      </c>
      <c r="S65" s="144">
        <f t="shared" si="19"/>
        <v>52.515518415312435</v>
      </c>
      <c r="T65" s="141">
        <f t="shared" si="14"/>
        <v>54.616139151924912</v>
      </c>
      <c r="U65" s="142">
        <f t="shared" si="14"/>
        <v>1092.3227830385017</v>
      </c>
      <c r="V65" s="142">
        <f t="shared" si="14"/>
        <v>6.827017393990614</v>
      </c>
      <c r="W65" s="143">
        <f t="shared" si="14"/>
        <v>4.0962104363943661</v>
      </c>
      <c r="X65" s="143">
        <f t="shared" si="14"/>
        <v>81.92420872788739</v>
      </c>
      <c r="Y65" s="141">
        <f>T65*'C.Davis-Inputs'!$D$17</f>
        <v>21.846455660769966</v>
      </c>
      <c r="Z65" s="142">
        <f>U65*'C.Davis-Inputs'!$E$17</f>
        <v>436.92911321540072</v>
      </c>
      <c r="AA65" s="142">
        <f>V65*'C.Davis-Inputs'!$F$17</f>
        <v>2.7308069575962457</v>
      </c>
      <c r="AB65" s="143">
        <f>W65*'C.Davis-Inputs'!$G$17</f>
        <v>0</v>
      </c>
      <c r="AC65" s="144">
        <f>X65*'C.Davis-Inputs'!$H$17</f>
        <v>0</v>
      </c>
      <c r="AD65" s="141">
        <f>T65*(1-'C.Davis-Inputs'!$D$17)</f>
        <v>32.769683491154943</v>
      </c>
      <c r="AE65" s="142">
        <f>U65*(1-'C.Davis-Inputs'!$E$17)</f>
        <v>655.39366982310105</v>
      </c>
      <c r="AF65" s="142">
        <f>V65*(1-'C.Davis-Inputs'!$F$17)</f>
        <v>4.0962104363943679</v>
      </c>
      <c r="AG65" s="143">
        <f>W65*(1-'C.Davis-Inputs'!$G$17)</f>
        <v>4.0962104363943661</v>
      </c>
      <c r="AH65" s="144">
        <f>X65*(1-'C.Davis-Inputs'!$H$17)</f>
        <v>81.92420872788739</v>
      </c>
      <c r="AI65" s="187"/>
      <c r="AJ65" s="141">
        <f>SUM(AD65*'C.Davis-Inputs'!$D$15,Y65*'C.Davis-Inputs'!$D$15*'C.Davis-Inputs'!$D$19)</f>
        <v>570.92070793478831</v>
      </c>
      <c r="AK65" s="142">
        <f>SUM(AE65*'C.Davis-Inputs'!$E$15,Z65*'C.Davis-Inputs'!$E$15*'C.Davis-Inputs'!$E$19)</f>
        <v>20802.923295373919</v>
      </c>
      <c r="AL65" s="142">
        <f>SUM(AF65*'C.Davis-Inputs'!$F$15,AA65*'C.Davis-Inputs'!$F$15*'C.Davis-Inputs'!$F$19)</f>
        <v>16.466765954305359</v>
      </c>
      <c r="AM65" s="143">
        <f>SUM(AG65*'C.Davis-Inputs'!$G$15,AB65*'C.Davis-Inputs'!$G$15*'C.Davis-Inputs'!$G$19)</f>
        <v>16.384841745577464</v>
      </c>
      <c r="AN65" s="144">
        <f>SUM(AH65*'C.Davis-Inputs'!$H$15,AC65*'C.Davis-Inputs'!$H$15*'C.Davis-Inputs'!$H$19)</f>
        <v>778.2799829149302</v>
      </c>
      <c r="AO65" s="141">
        <f>IF($D65&lt;'C.Davis-Inputs'!$D$8,AJ65,AJ65*(1-'C.Davis-Inputs'!$D$16))</f>
        <v>0</v>
      </c>
      <c r="AP65" s="142">
        <f>IF($D65&lt;'C.Davis-Inputs'!$D$8,AK65,AK65*(1-'C.Davis-Inputs'!$E$16))</f>
        <v>0</v>
      </c>
      <c r="AQ65" s="142">
        <f>IF($D65&lt;'C.Davis-Inputs'!$D$8,AL65,AL65*(1-'C.Davis-Inputs'!$F$16))</f>
        <v>0</v>
      </c>
      <c r="AR65" s="143">
        <f>IF($D65&lt;'C.Davis-Inputs'!$D$8,AM65,AM65*(1-'C.Davis-Inputs'!$G$16))</f>
        <v>0</v>
      </c>
      <c r="AS65" s="144">
        <f>IF($D65&lt;'C.Davis-Inputs'!$D$8,AN65,AN65*(1-'C.Davis-Inputs'!$H$16))</f>
        <v>0</v>
      </c>
      <c r="AT65" s="145">
        <f>AJ65*'C.Davis-Inputs'!$D$6*'C.Davis-Inputs'!$D$12</f>
        <v>896.2313273160305</v>
      </c>
      <c r="AU65" s="146">
        <f>AK65*'C.Davis-Inputs'!$D$6*'C.Davis-Inputs'!$E$12</f>
        <v>31266.793712947001</v>
      </c>
      <c r="AV65" s="146">
        <f>AL65*'C.Davis-Inputs'!$D$6*'C.Davis-Inputs'!$F$12</f>
        <v>26.399519177942349</v>
      </c>
      <c r="AW65" s="147">
        <f>AM65*'C.Davis-Inputs'!$D$6*'C.Davis-Inputs'!$G$12</f>
        <v>26.268178286509787</v>
      </c>
      <c r="AX65" s="148">
        <f>AN65*'C.Davis-Inputs'!$D$6*'C.Davis-Inputs'!$H$12</f>
        <v>1221.7439171798574</v>
      </c>
      <c r="AY65" s="145">
        <f>AJ65*'C.Davis-Inputs'!$D$7*'C.Davis-Inputs'!$D$13</f>
        <v>34.255242476087297</v>
      </c>
      <c r="AZ65" s="146">
        <f>AK65*'C.Davis-Inputs'!$D$7*'C.Davis-Inputs'!$E$13</f>
        <v>2080.2923295373921</v>
      </c>
      <c r="BA65" s="146">
        <f>AL65*'C.Davis-Inputs'!$D$7*'C.Davis-Inputs'!$F$13</f>
        <v>0.65867063817221438</v>
      </c>
      <c r="BB65" s="147">
        <f>AM65*'C.Davis-Inputs'!$D$7*'C.Davis-Inputs'!$G$13</f>
        <v>0.65539366982309855</v>
      </c>
      <c r="BC65" s="148">
        <f>AN65*'C.Davis-Inputs'!$D$7*'C.Davis-Inputs'!$H$13</f>
        <v>46.696798974895813</v>
      </c>
      <c r="BD65" s="149">
        <f>AO65*'C.Davis-Inputs'!$D$6*'C.Davis-Inputs'!$D$12</f>
        <v>0</v>
      </c>
      <c r="BE65" s="150">
        <f>AP65*'C.Davis-Inputs'!$D$6*'C.Davis-Inputs'!$E$12</f>
        <v>0</v>
      </c>
      <c r="BF65" s="150">
        <f>AQ65*'C.Davis-Inputs'!$D$6*'C.Davis-Inputs'!$F$12</f>
        <v>0</v>
      </c>
      <c r="BG65" s="151">
        <f>AR65*'C.Davis-Inputs'!$D$6*'C.Davis-Inputs'!$G$12</f>
        <v>0</v>
      </c>
      <c r="BH65" s="152">
        <f>AS65*'C.Davis-Inputs'!$D$6*'C.Davis-Inputs'!$H$12</f>
        <v>0</v>
      </c>
      <c r="BI65" s="149">
        <f>AO65*'C.Davis-Inputs'!$D$7*'C.Davis-Inputs'!$D$13</f>
        <v>0</v>
      </c>
      <c r="BJ65" s="150">
        <f>AP65*'C.Davis-Inputs'!$D$7*'C.Davis-Inputs'!$E$13</f>
        <v>0</v>
      </c>
      <c r="BK65" s="150">
        <f>AQ65*'C.Davis-Inputs'!$D$7*'C.Davis-Inputs'!$F$13</f>
        <v>0</v>
      </c>
      <c r="BL65" s="151">
        <f>AR65*'C.Davis-Inputs'!$D$7*'C.Davis-Inputs'!$G$13</f>
        <v>0</v>
      </c>
      <c r="BM65" s="152">
        <f>AS65*'C.Davis-Inputs'!$D$7*'C.Davis-Inputs'!$H$13</f>
        <v>0</v>
      </c>
      <c r="BN65" s="153">
        <f t="shared" si="27"/>
        <v>896.2313273160305</v>
      </c>
      <c r="BO65" s="154">
        <f t="shared" si="27"/>
        <v>31266.793712947001</v>
      </c>
      <c r="BP65" s="154">
        <f t="shared" si="27"/>
        <v>26.399519177942349</v>
      </c>
      <c r="BQ65" s="155">
        <f t="shared" si="27"/>
        <v>26.268178286509787</v>
      </c>
      <c r="BR65" s="156">
        <f t="shared" si="27"/>
        <v>1221.7439171798574</v>
      </c>
      <c r="BS65" s="153">
        <f t="shared" si="26"/>
        <v>34.255242476087297</v>
      </c>
      <c r="BT65" s="154">
        <f t="shared" si="26"/>
        <v>2080.2923295373921</v>
      </c>
      <c r="BU65" s="154">
        <f t="shared" si="26"/>
        <v>0.65867063817221438</v>
      </c>
      <c r="BV65" s="155">
        <f t="shared" si="26"/>
        <v>0.65539366982309855</v>
      </c>
      <c r="BW65" s="155">
        <f t="shared" si="26"/>
        <v>46.696798974895813</v>
      </c>
      <c r="BX65" s="343">
        <f t="shared" si="20"/>
        <v>33437.436654907338</v>
      </c>
      <c r="BY65" s="344">
        <f t="shared" si="21"/>
        <v>2162.558435296371</v>
      </c>
      <c r="BZ65" s="105"/>
      <c r="CA65" s="141">
        <f>Y65*'C.Davis-Inputs'!$D$15*'C.Davis-Inputs'!$D$18</f>
        <v>1782.6707819188291</v>
      </c>
      <c r="CB65" s="142">
        <f>Z65*'C.Davis-Inputs'!$E$15*'C.Davis-Inputs'!$E$18</f>
        <v>64956.06661616754</v>
      </c>
      <c r="CC65" s="142">
        <f>AA65*'C.Davis-Inputs'!$F$15*'C.Davis-Inputs'!$F$18</f>
        <v>3.2769683491154948</v>
      </c>
      <c r="CD65" s="143">
        <f>AB65*'C.Davis-Inputs'!$G$15*'C.Davis-Inputs'!$G$18</f>
        <v>0</v>
      </c>
      <c r="CE65" s="144">
        <f>AC65*'C.Davis-Inputs'!$H$15*'C.Davis-Inputs'!$H$18</f>
        <v>0</v>
      </c>
      <c r="CF65" s="141">
        <f>IF($D65&lt;'C.Davis-Inputs'!$D$8,CA65,CA65*(1-'C.Davis-Inputs'!$D$16))</f>
        <v>0</v>
      </c>
      <c r="CG65" s="142">
        <f>IF($D65&lt;'C.Davis-Inputs'!$D$8,CB65,CB65*(1-'C.Davis-Inputs'!$E$16))</f>
        <v>0</v>
      </c>
      <c r="CH65" s="142">
        <f>IF($D65&lt;'C.Davis-Inputs'!$D$8,CC65,CC65*(1-'C.Davis-Inputs'!$F$16))</f>
        <v>0</v>
      </c>
      <c r="CI65" s="143">
        <f>IF($D65&lt;'C.Davis-Inputs'!$D$8,CD65,CD65*(1-'C.Davis-Inputs'!$G$16))</f>
        <v>0</v>
      </c>
      <c r="CJ65" s="144">
        <f>IF($D65&lt;'C.Davis-Inputs'!$D$8,CE65,CE65*(1-'C.Davis-Inputs'!$H$16))</f>
        <v>0</v>
      </c>
      <c r="CK65" s="145">
        <f>CA65*'C.Davis-Inputs'!$D$6*'C.Davis-Inputs'!$D$12</f>
        <v>2798.4365934561779</v>
      </c>
      <c r="CL65" s="146">
        <f>CB65*'C.Davis-Inputs'!$D$6*'C.Davis-Inputs'!$E$12</f>
        <v>97628.968124099803</v>
      </c>
      <c r="CM65" s="146">
        <f>CC65*'C.Davis-Inputs'!$D$6*'C.Davis-Inputs'!$F$12</f>
        <v>5.2536356573019614</v>
      </c>
      <c r="CN65" s="147">
        <f>CD65*'C.Davis-Inputs'!$D$6*'C.Davis-Inputs'!$G$12</f>
        <v>0</v>
      </c>
      <c r="CO65" s="148">
        <f>CE65*'C.Davis-Inputs'!$D$6*'C.Davis-Inputs'!$H$12</f>
        <v>0</v>
      </c>
      <c r="CP65" s="145">
        <f>CA65*'C.Davis-Inputs'!$D$7*'C.Davis-Inputs'!$D$13</f>
        <v>106.96024691512974</v>
      </c>
      <c r="CQ65" s="146">
        <f>CB65*'C.Davis-Inputs'!$D$7*'C.Davis-Inputs'!$E$13</f>
        <v>6495.6066616167545</v>
      </c>
      <c r="CR65" s="146">
        <f>CC65*'C.Davis-Inputs'!$D$7*'C.Davis-Inputs'!$F$13</f>
        <v>0.1310787339646198</v>
      </c>
      <c r="CS65" s="147">
        <f>CD65*'C.Davis-Inputs'!$D$7*'C.Davis-Inputs'!$G$13</f>
        <v>0</v>
      </c>
      <c r="CT65" s="148">
        <f>CE65*'C.Davis-Inputs'!$D$7*'C.Davis-Inputs'!$H$13</f>
        <v>0</v>
      </c>
      <c r="CU65" s="149">
        <f>CF65*'C.Davis-Inputs'!$D$6*'C.Davis-Inputs'!$D$12</f>
        <v>0</v>
      </c>
      <c r="CV65" s="150">
        <f>CG65*'C.Davis-Inputs'!$D$6*'C.Davis-Inputs'!$E$12</f>
        <v>0</v>
      </c>
      <c r="CW65" s="150">
        <f>CH65*'C.Davis-Inputs'!$D$6*'C.Davis-Inputs'!$F$12</f>
        <v>0</v>
      </c>
      <c r="CX65" s="151">
        <f>CI65*'C.Davis-Inputs'!$D$6*'C.Davis-Inputs'!$G$12</f>
        <v>0</v>
      </c>
      <c r="CY65" s="152">
        <f>CJ65*'C.Davis-Inputs'!$D$6*'C.Davis-Inputs'!$H$12</f>
        <v>0</v>
      </c>
      <c r="CZ65" s="149">
        <f>CF65*'C.Davis-Inputs'!$D$7*'C.Davis-Inputs'!$D$13</f>
        <v>0</v>
      </c>
      <c r="DA65" s="150">
        <f>CG65*'C.Davis-Inputs'!$D$7*'C.Davis-Inputs'!$E$13</f>
        <v>0</v>
      </c>
      <c r="DB65" s="150">
        <f>CH65*'C.Davis-Inputs'!$D$7*'C.Davis-Inputs'!$F$13</f>
        <v>0</v>
      </c>
      <c r="DC65" s="151">
        <f>CI65*'C.Davis-Inputs'!$D$7*'C.Davis-Inputs'!$G$13</f>
        <v>0</v>
      </c>
      <c r="DD65" s="152">
        <f>CJ65*'C.Davis-Inputs'!$D$7*'C.Davis-Inputs'!$H$13</f>
        <v>0</v>
      </c>
      <c r="DE65" s="153">
        <f t="shared" ref="DE65:DG84" si="29">CK65-CU65</f>
        <v>2798.4365934561779</v>
      </c>
      <c r="DF65" s="154">
        <f t="shared" si="29"/>
        <v>97628.968124099803</v>
      </c>
      <c r="DG65" s="154">
        <f t="shared" si="29"/>
        <v>5.2536356573019614</v>
      </c>
      <c r="DH65" s="155">
        <f t="shared" si="28"/>
        <v>0</v>
      </c>
      <c r="DI65" s="156">
        <f t="shared" si="28"/>
        <v>0</v>
      </c>
      <c r="DJ65" s="153">
        <f t="shared" si="28"/>
        <v>106.96024691512974</v>
      </c>
      <c r="DK65" s="154">
        <f t="shared" si="28"/>
        <v>6495.6066616167545</v>
      </c>
      <c r="DL65" s="154">
        <f t="shared" si="28"/>
        <v>0.1310787339646198</v>
      </c>
      <c r="DM65" s="155">
        <f t="shared" si="28"/>
        <v>0</v>
      </c>
      <c r="DN65" s="155">
        <f t="shared" si="17"/>
        <v>0</v>
      </c>
      <c r="DO65" s="343">
        <f t="shared" si="22"/>
        <v>100432.65835321328</v>
      </c>
      <c r="DP65" s="344">
        <f t="shared" si="23"/>
        <v>6602.6979872658485</v>
      </c>
      <c r="DQ65" s="105"/>
      <c r="DR65" s="141">
        <f>SUM(AD65*'C.Davis-Inputs'!$D$32*365)</f>
        <v>13206.865148674842</v>
      </c>
      <c r="DS65" s="142">
        <f>SUM(AE65*'C.Davis-Inputs'!$E$32*365)</f>
        <v>264137.30297349772</v>
      </c>
      <c r="DT65" s="142">
        <f>SUM(AF65*'C.Davis-Inputs'!$F$32*365)</f>
        <v>1951.0141696906016</v>
      </c>
      <c r="DU65" s="143">
        <f>SUM(AG65*'C.Davis-Inputs'!$G$32*365)</f>
        <v>0</v>
      </c>
      <c r="DV65" s="144">
        <f>SUM(AH65*'C.Davis-Inputs'!$H$32*365)</f>
        <v>0</v>
      </c>
      <c r="DW65" s="141">
        <f>SUM(AD65*'C.Davis-Inputs'!$D$33*365)</f>
        <v>12006.241044249857</v>
      </c>
      <c r="DX65" s="142">
        <f>SUM(AE65*'C.Davis-Inputs'!$E$33*365)</f>
        <v>240124.82088499793</v>
      </c>
      <c r="DY65" s="142">
        <f>SUM(AF65*'C.Davis-Inputs'!$F$33*365)</f>
        <v>1773.6492451732745</v>
      </c>
      <c r="DZ65" s="143">
        <f>SUM(AG65*'C.Davis-Inputs'!$G$33*365)</f>
        <v>0</v>
      </c>
      <c r="EA65" s="144">
        <f>SUM(AH65*'C.Davis-Inputs'!$H$33*365)</f>
        <v>0</v>
      </c>
      <c r="EB65" s="145">
        <f>DR65*'C.Davis-Inputs'!$D$6*'C.Davis-Inputs'!$D$12</f>
        <v>20732.136910389767</v>
      </c>
      <c r="EC65" s="146">
        <f>DS65*'C.Davis-Inputs'!$D$6*'C.Davis-Inputs'!$E$12</f>
        <v>396998.36636916705</v>
      </c>
      <c r="ED65" s="146">
        <f>DT65*'C.Davis-Inputs'!$D$6*'C.Davis-Inputs'!$F$12</f>
        <v>3127.8659168479726</v>
      </c>
      <c r="EE65" s="147">
        <f>DU65*'C.Davis-Inputs'!$D$6*'C.Davis-Inputs'!$G$12</f>
        <v>0</v>
      </c>
      <c r="EF65" s="148">
        <f>DV65*'C.Davis-Inputs'!$D$6*'C.Davis-Inputs'!$H$12</f>
        <v>0</v>
      </c>
      <c r="EG65" s="145">
        <f>DR65*'C.Davis-Inputs'!$D$7*'C.Davis-Inputs'!$D$13</f>
        <v>792.41190892049053</v>
      </c>
      <c r="EH65" s="146">
        <f>DS65*'C.Davis-Inputs'!$D$7*'C.Davis-Inputs'!$E$13</f>
        <v>26413.730297349772</v>
      </c>
      <c r="EI65" s="146">
        <f>DT65*'C.Davis-Inputs'!$D$7*'C.Davis-Inputs'!$F$13</f>
        <v>78.040566787624073</v>
      </c>
      <c r="EJ65" s="147">
        <f>DU65*'C.Davis-Inputs'!$D$7*'C.Davis-Inputs'!$G$13</f>
        <v>0</v>
      </c>
      <c r="EK65" s="148">
        <f>DV65*'C.Davis-Inputs'!$D$7*'C.Davis-Inputs'!$H$13</f>
        <v>0</v>
      </c>
      <c r="EL65" s="149">
        <f>IF($D65&lt;'C.Davis-Inputs'!$D$8,EB65,DW65*'C.Davis-Inputs'!$D$6*'C.Davis-Inputs'!$D$12)</f>
        <v>18847.397191263422</v>
      </c>
      <c r="EM65" s="150">
        <f>IF($D65&lt;'C.Davis-Inputs'!$D$8,EC65,DX65*'C.Davis-Inputs'!$D$6*'C.Davis-Inputs'!$E$12)</f>
        <v>360907.60579015187</v>
      </c>
      <c r="EN65" s="150">
        <f>IF($D65&lt;'C.Davis-Inputs'!$D$8,ED65,DY65*'C.Davis-Inputs'!$D$6*'C.Davis-Inputs'!$F$12)</f>
        <v>2843.5144698617937</v>
      </c>
      <c r="EO65" s="151">
        <f>IF($D65&lt;'C.Davis-Inputs'!$D$8,EE65,DZ65*'C.Davis-Inputs'!$D$6*'C.Davis-Inputs'!$G$12)</f>
        <v>0</v>
      </c>
      <c r="EP65" s="152">
        <f>IF($D65&lt;'C.Davis-Inputs'!$D$8,EF65,EA65*'C.Davis-Inputs'!$D$6*'C.Davis-Inputs'!$H$12)</f>
        <v>0</v>
      </c>
      <c r="EQ65" s="149">
        <f>IF($D65&lt;'C.Davis-Inputs'!$D$8,EG65,'C.Davis-Inputs'!$D$13*DW65)</f>
        <v>720.37446265499136</v>
      </c>
      <c r="ER65" s="150">
        <f>IF($D65&lt;'C.Davis-Inputs'!$D$8,EH65,'C.Davis-Inputs'!$E$13*DX65)</f>
        <v>24012.482088499793</v>
      </c>
      <c r="ES65" s="150">
        <f>IF($D65&lt;'C.Davis-Inputs'!$D$8,EI65,'C.Davis-Inputs'!$F$13*DY65)</f>
        <v>70.945969806930975</v>
      </c>
      <c r="ET65" s="151">
        <f>IF($D65&lt;'C.Davis-Inputs'!$D$8,EJ65,'C.Davis-Inputs'!$G$13*EJ65)</f>
        <v>0</v>
      </c>
      <c r="EU65" s="152">
        <f>IF($D65&lt;'C.Davis-Inputs'!$D$8,EK65,'C.Davis-Inputs'!$H$13*EK65)</f>
        <v>0</v>
      </c>
      <c r="EV65" s="153">
        <f t="shared" si="9"/>
        <v>1884.7397191263444</v>
      </c>
      <c r="EW65" s="154">
        <f t="shared" si="9"/>
        <v>36090.760579015187</v>
      </c>
      <c r="EX65" s="154">
        <f t="shared" si="9"/>
        <v>284.35144698617887</v>
      </c>
      <c r="EY65" s="155">
        <f t="shared" si="9"/>
        <v>0</v>
      </c>
      <c r="EZ65" s="156">
        <f t="shared" si="16"/>
        <v>0</v>
      </c>
      <c r="FA65" s="153">
        <f t="shared" si="16"/>
        <v>72.03744626549917</v>
      </c>
      <c r="FB65" s="154">
        <f t="shared" si="16"/>
        <v>2401.2482088499783</v>
      </c>
      <c r="FC65" s="154">
        <f t="shared" si="16"/>
        <v>7.0945969806930975</v>
      </c>
      <c r="FD65" s="155">
        <f t="shared" si="16"/>
        <v>0</v>
      </c>
      <c r="FE65" s="156">
        <f t="shared" si="16"/>
        <v>0</v>
      </c>
      <c r="FF65" s="365">
        <f t="shared" si="24"/>
        <v>38259.851745127708</v>
      </c>
      <c r="FG65" s="365">
        <f t="shared" si="25"/>
        <v>2480.3802520961704</v>
      </c>
      <c r="FH65" s="105"/>
      <c r="FI65" s="142">
        <f>'C.Davis-Inputs'!$E$15</f>
        <v>29.15</v>
      </c>
      <c r="FJ65" s="142">
        <f>IF($D65&lt;'C.Davis-Inputs'!$D$8,FI65,0)</f>
        <v>0</v>
      </c>
      <c r="FK65" s="154">
        <f t="shared" si="10"/>
        <v>29.15</v>
      </c>
      <c r="FL65" s="338">
        <f>SUM(FK65*'C.Davis-Inputs'!$D$60,FK65*'C.Davis-Inputs'!$D$58*'C.Davis-Inputs'!$D$59)</f>
        <v>8858.6849999999995</v>
      </c>
      <c r="FM65" s="338">
        <f>(FK65*'C.Davis-Inputs'!$D$61)</f>
        <v>21833.35</v>
      </c>
      <c r="FN65" s="338">
        <f>(FK65*'C.Davis-Inputs'!$D$62)</f>
        <v>816.19999999999993</v>
      </c>
      <c r="FO65" s="105"/>
      <c r="FP65" s="142">
        <f>'C.Davis-Inputs'!$E$32*365</f>
        <v>403.02083333333337</v>
      </c>
      <c r="FQ65" s="142">
        <f>IF($D65&lt;'C.Davis-Inputs'!$D$8,FP65,'C.Davis-Inputs'!$E$33*365)</f>
        <v>366.38257575757581</v>
      </c>
      <c r="FR65" s="154">
        <f t="shared" si="11"/>
        <v>36.638257575757564</v>
      </c>
      <c r="FS65" s="338">
        <f>SUM(FR65*'C.Davis-Inputs'!$D$63,FR65*'C.Davis-Inputs'!$D$58*'C.Davis-Inputs'!$D$59)</f>
        <v>27768.135416666657</v>
      </c>
      <c r="FT65" s="338">
        <f>(FR65*'C.Davis-Inputs'!$D$64)</f>
        <v>80677.443181818162</v>
      </c>
      <c r="FU65" s="338">
        <f>(FR65*'C.Davis-Inputs'!$D$65)</f>
        <v>10258.712121212118</v>
      </c>
      <c r="FV65" s="105"/>
      <c r="FW65" s="142">
        <f>'C.Davis-Inputs'!$E$44*365</f>
        <v>113.15</v>
      </c>
      <c r="FX65" s="142">
        <f>IF($D65&lt;'C.Davis-Inputs'!$D$8,FW65,'C.Davis-Inputs'!$D$45*365)</f>
        <v>102.86363636363636</v>
      </c>
      <c r="FY65" s="154">
        <f t="shared" si="12"/>
        <v>10.286363636363646</v>
      </c>
      <c r="FZ65" s="338">
        <f>SUM(FY65*'C.Davis-Inputs'!$D$67)</f>
        <v>8218.8045454545536</v>
      </c>
      <c r="GA65" s="338">
        <f>(FY65*'C.Davis-Inputs'!$D$68)</f>
        <v>22650.572727272749</v>
      </c>
      <c r="GB65" s="338">
        <f>(FY65*'C.Davis-Inputs'!$D$69)</f>
        <v>2880.1818181818207</v>
      </c>
      <c r="GC65" s="105"/>
      <c r="GD65" s="141">
        <f>IF($D65&lt;'C.Davis-Inputs'!$D$47,0,IF($D65='C.Davis-Inputs'!$D$47,'C.Davis-Inputs'!$D$53,IF(AND($D65&gt;'C.Davis-Inputs'!$D$47,$D65&lt;='C.Davis-Inputs'!$E$47),GD64*(1+'C.Davis-Inputs'!$E$49),IF($D65&gt;'C.Davis-Inputs'!$E$47,GD64*(1+'C.Davis-Inputs'!$F$49)))))</f>
        <v>30741.555509389196</v>
      </c>
      <c r="GE65" s="144">
        <f>IF($D65&lt;'C.Davis-Inputs'!$D$47,0,IF($D65='C.Davis-Inputs'!$D$47,'C.Davis-Inputs'!$D$54,IF(AND($D65&gt;'C.Davis-Inputs'!$D$47,$D65&lt;='C.Davis-Inputs'!$E$47),GE64*(1+'C.Davis-Inputs'!$E$49),IF($D65&gt;'C.Davis-Inputs'!$E$47,GE64*(1+'C.Davis-Inputs'!$F$49)))))</f>
        <v>27946.86864489927</v>
      </c>
      <c r="GF65" s="799">
        <f t="shared" si="13"/>
        <v>2794.6868644899259</v>
      </c>
    </row>
    <row r="66" spans="1:188" x14ac:dyDescent="0.25">
      <c r="A66" s="105"/>
      <c r="B66" s="105"/>
      <c r="C66" s="159"/>
      <c r="D66" s="140">
        <f t="shared" si="6"/>
        <v>2042</v>
      </c>
      <c r="E66" s="141">
        <f>E65*(1+'C.Davis-Inputs'!$D$14)</f>
        <v>707.50493773221342</v>
      </c>
      <c r="F66" s="142">
        <f>F65*(1+'C.Davis-Inputs'!$E$14)</f>
        <v>14150.09875464431</v>
      </c>
      <c r="G66" s="142">
        <f>G65*(1+'C.Davis-Inputs'!$F$14)</f>
        <v>88.438117216526678</v>
      </c>
      <c r="H66" s="143">
        <f>H65*(1+'C.Davis-Inputs'!$G$14)</f>
        <v>53.062870329915974</v>
      </c>
      <c r="I66" s="144">
        <f>I65*(1+'C.Davis-Inputs'!$H$14)</f>
        <v>1061.2574065983204</v>
      </c>
      <c r="J66" s="141">
        <f t="shared" si="18"/>
        <v>63.675444395899206</v>
      </c>
      <c r="K66" s="142">
        <f t="shared" si="18"/>
        <v>1273.508887917988</v>
      </c>
      <c r="L66" s="142">
        <f t="shared" si="18"/>
        <v>7.9594305494874007</v>
      </c>
      <c r="M66" s="143">
        <f t="shared" si="18"/>
        <v>4.7756583296924378</v>
      </c>
      <c r="N66" s="144">
        <f t="shared" si="18"/>
        <v>95.513166593848823</v>
      </c>
      <c r="O66" s="141">
        <f t="shared" si="19"/>
        <v>35.375246886610675</v>
      </c>
      <c r="P66" s="142">
        <f t="shared" si="19"/>
        <v>707.50493773221558</v>
      </c>
      <c r="Q66" s="142">
        <f t="shared" si="19"/>
        <v>4.4219058608263344</v>
      </c>
      <c r="R66" s="143">
        <f t="shared" si="19"/>
        <v>2.653143516495799</v>
      </c>
      <c r="S66" s="144">
        <f t="shared" si="19"/>
        <v>53.062870329916024</v>
      </c>
      <c r="T66" s="141">
        <f t="shared" si="14"/>
        <v>55.185385143112647</v>
      </c>
      <c r="U66" s="142">
        <f t="shared" si="14"/>
        <v>1103.7077028622562</v>
      </c>
      <c r="V66" s="142">
        <f t="shared" si="14"/>
        <v>6.8981731428890809</v>
      </c>
      <c r="W66" s="143">
        <f t="shared" si="14"/>
        <v>4.1389038857334457</v>
      </c>
      <c r="X66" s="143">
        <f t="shared" si="14"/>
        <v>82.778077714668967</v>
      </c>
      <c r="Y66" s="141">
        <f>T66*'C.Davis-Inputs'!$D$17</f>
        <v>22.07415405724506</v>
      </c>
      <c r="Z66" s="142">
        <f>U66*'C.Davis-Inputs'!$E$17</f>
        <v>441.48308114490248</v>
      </c>
      <c r="AA66" s="142">
        <f>V66*'C.Davis-Inputs'!$F$17</f>
        <v>2.7592692571556325</v>
      </c>
      <c r="AB66" s="143">
        <f>W66*'C.Davis-Inputs'!$G$17</f>
        <v>0</v>
      </c>
      <c r="AC66" s="144">
        <f>X66*'C.Davis-Inputs'!$H$17</f>
        <v>0</v>
      </c>
      <c r="AD66" s="141">
        <f>T66*(1-'C.Davis-Inputs'!$D$17)</f>
        <v>33.111231085867587</v>
      </c>
      <c r="AE66" s="142">
        <f>U66*(1-'C.Davis-Inputs'!$E$17)</f>
        <v>662.22462171735367</v>
      </c>
      <c r="AF66" s="142">
        <f>V66*(1-'C.Davis-Inputs'!$F$17)</f>
        <v>4.1389038857334484</v>
      </c>
      <c r="AG66" s="143">
        <f>W66*(1-'C.Davis-Inputs'!$G$17)</f>
        <v>4.1389038857334457</v>
      </c>
      <c r="AH66" s="144">
        <f>X66*(1-'C.Davis-Inputs'!$H$17)</f>
        <v>82.778077714668967</v>
      </c>
      <c r="AI66" s="187"/>
      <c r="AJ66" s="141">
        <f>SUM(AD66*'C.Davis-Inputs'!$D$15,Y66*'C.Davis-Inputs'!$D$15*'C.Davis-Inputs'!$D$19)</f>
        <v>576.87122602933755</v>
      </c>
      <c r="AK66" s="142">
        <f>SUM(AE66*'C.Davis-Inputs'!$E$15,Z66*'C.Davis-Inputs'!$E$15*'C.Davis-Inputs'!$E$19)</f>
        <v>21019.745298444046</v>
      </c>
      <c r="AL66" s="142">
        <f>SUM(AF66*'C.Davis-Inputs'!$F$15,AA66*'C.Davis-Inputs'!$F$15*'C.Davis-Inputs'!$F$19)</f>
        <v>16.638393620648461</v>
      </c>
      <c r="AM66" s="143">
        <f>SUM(AG66*'C.Davis-Inputs'!$G$15,AB66*'C.Davis-Inputs'!$G$15*'C.Davis-Inputs'!$G$19)</f>
        <v>16.555615542933783</v>
      </c>
      <c r="AN66" s="144">
        <f>SUM(AH66*'C.Davis-Inputs'!$H$15,AC66*'C.Davis-Inputs'!$H$15*'C.Davis-Inputs'!$H$19)</f>
        <v>786.3917382893552</v>
      </c>
      <c r="AO66" s="141">
        <f>IF($D66&lt;'C.Davis-Inputs'!$D$8,AJ66,AJ66*(1-'C.Davis-Inputs'!$D$16))</f>
        <v>0</v>
      </c>
      <c r="AP66" s="142">
        <f>IF($D66&lt;'C.Davis-Inputs'!$D$8,AK66,AK66*(1-'C.Davis-Inputs'!$E$16))</f>
        <v>0</v>
      </c>
      <c r="AQ66" s="142">
        <f>IF($D66&lt;'C.Davis-Inputs'!$D$8,AL66,AL66*(1-'C.Davis-Inputs'!$F$16))</f>
        <v>0</v>
      </c>
      <c r="AR66" s="143">
        <f>IF($D66&lt;'C.Davis-Inputs'!$D$8,AM66,AM66*(1-'C.Davis-Inputs'!$G$16))</f>
        <v>0</v>
      </c>
      <c r="AS66" s="144">
        <f>IF($D66&lt;'C.Davis-Inputs'!$D$8,AN66,AN66*(1-'C.Davis-Inputs'!$H$16))</f>
        <v>0</v>
      </c>
      <c r="AT66" s="145">
        <f>AJ66*'C.Davis-Inputs'!$D$6*'C.Davis-Inputs'!$D$12</f>
        <v>905.57245062085406</v>
      </c>
      <c r="AU66" s="146">
        <f>AK66*'C.Davis-Inputs'!$D$6*'C.Davis-Inputs'!$E$12</f>
        <v>31592.677183561402</v>
      </c>
      <c r="AV66" s="146">
        <f>AL66*'C.Davis-Inputs'!$D$6*'C.Davis-Inputs'!$F$12</f>
        <v>26.67467265262361</v>
      </c>
      <c r="AW66" s="147">
        <f>AM66*'C.Davis-Inputs'!$D$6*'C.Davis-Inputs'!$G$12</f>
        <v>26.541962838431441</v>
      </c>
      <c r="AX66" s="148">
        <f>AN66*'C.Davis-Inputs'!$D$6*'C.Davis-Inputs'!$H$12</f>
        <v>1234.4777507666297</v>
      </c>
      <c r="AY66" s="145">
        <f>AJ66*'C.Davis-Inputs'!$D$7*'C.Davis-Inputs'!$D$13</f>
        <v>34.612273561760254</v>
      </c>
      <c r="AZ66" s="146">
        <f>AK66*'C.Davis-Inputs'!$D$7*'C.Davis-Inputs'!$E$13</f>
        <v>2101.9745298444045</v>
      </c>
      <c r="BA66" s="146">
        <f>AL66*'C.Davis-Inputs'!$D$7*'C.Davis-Inputs'!$F$13</f>
        <v>0.66553574482593847</v>
      </c>
      <c r="BB66" s="147">
        <f>AM66*'C.Davis-Inputs'!$D$7*'C.Davis-Inputs'!$G$13</f>
        <v>0.6622246217173513</v>
      </c>
      <c r="BC66" s="148">
        <f>AN66*'C.Davis-Inputs'!$D$7*'C.Davis-Inputs'!$H$13</f>
        <v>47.18350429736131</v>
      </c>
      <c r="BD66" s="149">
        <f>AO66*'C.Davis-Inputs'!$D$6*'C.Davis-Inputs'!$D$12</f>
        <v>0</v>
      </c>
      <c r="BE66" s="150">
        <f>AP66*'C.Davis-Inputs'!$D$6*'C.Davis-Inputs'!$E$12</f>
        <v>0</v>
      </c>
      <c r="BF66" s="150">
        <f>AQ66*'C.Davis-Inputs'!$D$6*'C.Davis-Inputs'!$F$12</f>
        <v>0</v>
      </c>
      <c r="BG66" s="151">
        <f>AR66*'C.Davis-Inputs'!$D$6*'C.Davis-Inputs'!$G$12</f>
        <v>0</v>
      </c>
      <c r="BH66" s="152">
        <f>AS66*'C.Davis-Inputs'!$D$6*'C.Davis-Inputs'!$H$12</f>
        <v>0</v>
      </c>
      <c r="BI66" s="149">
        <f>AO66*'C.Davis-Inputs'!$D$7*'C.Davis-Inputs'!$D$13</f>
        <v>0</v>
      </c>
      <c r="BJ66" s="150">
        <f>AP66*'C.Davis-Inputs'!$D$7*'C.Davis-Inputs'!$E$13</f>
        <v>0</v>
      </c>
      <c r="BK66" s="150">
        <f>AQ66*'C.Davis-Inputs'!$D$7*'C.Davis-Inputs'!$F$13</f>
        <v>0</v>
      </c>
      <c r="BL66" s="151">
        <f>AR66*'C.Davis-Inputs'!$D$7*'C.Davis-Inputs'!$G$13</f>
        <v>0</v>
      </c>
      <c r="BM66" s="152">
        <f>AS66*'C.Davis-Inputs'!$D$7*'C.Davis-Inputs'!$H$13</f>
        <v>0</v>
      </c>
      <c r="BN66" s="153">
        <f t="shared" si="27"/>
        <v>905.57245062085406</v>
      </c>
      <c r="BO66" s="154">
        <f t="shared" si="27"/>
        <v>31592.677183561402</v>
      </c>
      <c r="BP66" s="154">
        <f t="shared" si="27"/>
        <v>26.67467265262361</v>
      </c>
      <c r="BQ66" s="155">
        <f t="shared" si="27"/>
        <v>26.541962838431441</v>
      </c>
      <c r="BR66" s="156">
        <f t="shared" si="27"/>
        <v>1234.4777507666297</v>
      </c>
      <c r="BS66" s="153">
        <f t="shared" si="26"/>
        <v>34.612273561760254</v>
      </c>
      <c r="BT66" s="154">
        <f t="shared" si="26"/>
        <v>2101.9745298444045</v>
      </c>
      <c r="BU66" s="154">
        <f t="shared" si="26"/>
        <v>0.66553574482593847</v>
      </c>
      <c r="BV66" s="155">
        <f t="shared" si="26"/>
        <v>0.6622246217173513</v>
      </c>
      <c r="BW66" s="155">
        <f t="shared" si="26"/>
        <v>47.18350429736131</v>
      </c>
      <c r="BX66" s="343">
        <f t="shared" si="20"/>
        <v>33785.944020439943</v>
      </c>
      <c r="BY66" s="344">
        <f t="shared" si="21"/>
        <v>2185.0980680700691</v>
      </c>
      <c r="BZ66" s="105"/>
      <c r="CA66" s="141">
        <f>Y66*'C.Davis-Inputs'!$D$15*'C.Davis-Inputs'!$D$18</f>
        <v>1801.2509710711968</v>
      </c>
      <c r="CB66" s="142">
        <f>Z66*'C.Davis-Inputs'!$E$15*'C.Davis-Inputs'!$E$18</f>
        <v>65633.082258406925</v>
      </c>
      <c r="CC66" s="142">
        <f>AA66*'C.Davis-Inputs'!$F$15*'C.Davis-Inputs'!$F$18</f>
        <v>3.311123108586759</v>
      </c>
      <c r="CD66" s="143">
        <f>AB66*'C.Davis-Inputs'!$G$15*'C.Davis-Inputs'!$G$18</f>
        <v>0</v>
      </c>
      <c r="CE66" s="144">
        <f>AC66*'C.Davis-Inputs'!$H$15*'C.Davis-Inputs'!$H$18</f>
        <v>0</v>
      </c>
      <c r="CF66" s="141">
        <f>IF($D66&lt;'C.Davis-Inputs'!$D$8,CA66,CA66*(1-'C.Davis-Inputs'!$D$16))</f>
        <v>0</v>
      </c>
      <c r="CG66" s="142">
        <f>IF($D66&lt;'C.Davis-Inputs'!$D$8,CB66,CB66*(1-'C.Davis-Inputs'!$E$16))</f>
        <v>0</v>
      </c>
      <c r="CH66" s="142">
        <f>IF($D66&lt;'C.Davis-Inputs'!$D$8,CC66,CC66*(1-'C.Davis-Inputs'!$F$16))</f>
        <v>0</v>
      </c>
      <c r="CI66" s="143">
        <f>IF($D66&lt;'C.Davis-Inputs'!$D$8,CD66,CD66*(1-'C.Davis-Inputs'!$G$16))</f>
        <v>0</v>
      </c>
      <c r="CJ66" s="144">
        <f>IF($D66&lt;'C.Davis-Inputs'!$D$8,CE66,CE66*(1-'C.Davis-Inputs'!$H$16))</f>
        <v>0</v>
      </c>
      <c r="CK66" s="145">
        <f>CA66*'C.Davis-Inputs'!$D$6*'C.Davis-Inputs'!$D$12</f>
        <v>2827.6037743875645</v>
      </c>
      <c r="CL66" s="146">
        <f>CB66*'C.Davis-Inputs'!$D$6*'C.Davis-Inputs'!$E$12</f>
        <v>98646.522634385605</v>
      </c>
      <c r="CM66" s="146">
        <f>CC66*'C.Davis-Inputs'!$D$6*'C.Davis-Inputs'!$F$12</f>
        <v>5.3083925676862922</v>
      </c>
      <c r="CN66" s="147">
        <f>CD66*'C.Davis-Inputs'!$D$6*'C.Davis-Inputs'!$G$12</f>
        <v>0</v>
      </c>
      <c r="CO66" s="148">
        <f>CE66*'C.Davis-Inputs'!$D$6*'C.Davis-Inputs'!$H$12</f>
        <v>0</v>
      </c>
      <c r="CP66" s="145">
        <f>CA66*'C.Davis-Inputs'!$D$7*'C.Davis-Inputs'!$D$13</f>
        <v>108.0750582642718</v>
      </c>
      <c r="CQ66" s="146">
        <f>CB66*'C.Davis-Inputs'!$D$7*'C.Davis-Inputs'!$E$13</f>
        <v>6563.308225840693</v>
      </c>
      <c r="CR66" s="146">
        <f>CC66*'C.Davis-Inputs'!$D$7*'C.Davis-Inputs'!$F$13</f>
        <v>0.13244492434347035</v>
      </c>
      <c r="CS66" s="147">
        <f>CD66*'C.Davis-Inputs'!$D$7*'C.Davis-Inputs'!$G$13</f>
        <v>0</v>
      </c>
      <c r="CT66" s="148">
        <f>CE66*'C.Davis-Inputs'!$D$7*'C.Davis-Inputs'!$H$13</f>
        <v>0</v>
      </c>
      <c r="CU66" s="149">
        <f>CF66*'C.Davis-Inputs'!$D$6*'C.Davis-Inputs'!$D$12</f>
        <v>0</v>
      </c>
      <c r="CV66" s="150">
        <f>CG66*'C.Davis-Inputs'!$D$6*'C.Davis-Inputs'!$E$12</f>
        <v>0</v>
      </c>
      <c r="CW66" s="150">
        <f>CH66*'C.Davis-Inputs'!$D$6*'C.Davis-Inputs'!$F$12</f>
        <v>0</v>
      </c>
      <c r="CX66" s="151">
        <f>CI66*'C.Davis-Inputs'!$D$6*'C.Davis-Inputs'!$G$12</f>
        <v>0</v>
      </c>
      <c r="CY66" s="152">
        <f>CJ66*'C.Davis-Inputs'!$D$6*'C.Davis-Inputs'!$H$12</f>
        <v>0</v>
      </c>
      <c r="CZ66" s="149">
        <f>CF66*'C.Davis-Inputs'!$D$7*'C.Davis-Inputs'!$D$13</f>
        <v>0</v>
      </c>
      <c r="DA66" s="150">
        <f>CG66*'C.Davis-Inputs'!$D$7*'C.Davis-Inputs'!$E$13</f>
        <v>0</v>
      </c>
      <c r="DB66" s="150">
        <f>CH66*'C.Davis-Inputs'!$D$7*'C.Davis-Inputs'!$F$13</f>
        <v>0</v>
      </c>
      <c r="DC66" s="151">
        <f>CI66*'C.Davis-Inputs'!$D$7*'C.Davis-Inputs'!$G$13</f>
        <v>0</v>
      </c>
      <c r="DD66" s="152">
        <f>CJ66*'C.Davis-Inputs'!$D$7*'C.Davis-Inputs'!$H$13</f>
        <v>0</v>
      </c>
      <c r="DE66" s="153">
        <f t="shared" si="29"/>
        <v>2827.6037743875645</v>
      </c>
      <c r="DF66" s="154">
        <f t="shared" si="29"/>
        <v>98646.522634385605</v>
      </c>
      <c r="DG66" s="154">
        <f t="shared" si="29"/>
        <v>5.3083925676862922</v>
      </c>
      <c r="DH66" s="155">
        <f t="shared" si="28"/>
        <v>0</v>
      </c>
      <c r="DI66" s="156">
        <f t="shared" si="28"/>
        <v>0</v>
      </c>
      <c r="DJ66" s="153">
        <f t="shared" si="28"/>
        <v>108.0750582642718</v>
      </c>
      <c r="DK66" s="154">
        <f t="shared" si="28"/>
        <v>6563.308225840693</v>
      </c>
      <c r="DL66" s="154">
        <f t="shared" si="28"/>
        <v>0.13244492434347035</v>
      </c>
      <c r="DM66" s="155">
        <f t="shared" si="28"/>
        <v>0</v>
      </c>
      <c r="DN66" s="155">
        <f t="shared" si="17"/>
        <v>0</v>
      </c>
      <c r="DO66" s="343">
        <f t="shared" si="22"/>
        <v>101479.43480134086</v>
      </c>
      <c r="DP66" s="344">
        <f t="shared" si="23"/>
        <v>6671.5157290293091</v>
      </c>
      <c r="DQ66" s="105"/>
      <c r="DR66" s="141">
        <f>SUM(AD66*'C.Davis-Inputs'!$D$32*365)</f>
        <v>13344.515944918929</v>
      </c>
      <c r="DS66" s="142">
        <f>SUM(AE66*'C.Davis-Inputs'!$E$32*365)</f>
        <v>266890.31889837934</v>
      </c>
      <c r="DT66" s="142">
        <f>SUM(AF66*'C.Davis-Inputs'!$F$32*365)</f>
        <v>1971.3489464084782</v>
      </c>
      <c r="DU66" s="143">
        <f>SUM(AG66*'C.Davis-Inputs'!$G$32*365)</f>
        <v>0</v>
      </c>
      <c r="DV66" s="144">
        <f>SUM(AH66*'C.Davis-Inputs'!$H$32*365)</f>
        <v>0</v>
      </c>
      <c r="DW66" s="141">
        <f>SUM(AD66*'C.Davis-Inputs'!$D$33*365)</f>
        <v>12131.378131744479</v>
      </c>
      <c r="DX66" s="142">
        <f>SUM(AE66*'C.Davis-Inputs'!$E$33*365)</f>
        <v>242627.56263489032</v>
      </c>
      <c r="DY66" s="142">
        <f>SUM(AF66*'C.Davis-Inputs'!$F$33*365)</f>
        <v>1792.1354058258889</v>
      </c>
      <c r="DZ66" s="143">
        <f>SUM(AG66*'C.Davis-Inputs'!$G$33*365)</f>
        <v>0</v>
      </c>
      <c r="EA66" s="144">
        <f>SUM(AH66*'C.Davis-Inputs'!$H$33*365)</f>
        <v>0</v>
      </c>
      <c r="EB66" s="145">
        <f>DR66*'C.Davis-Inputs'!$D$6*'C.Davis-Inputs'!$D$12</f>
        <v>20948.221130333732</v>
      </c>
      <c r="EC66" s="146">
        <f>DS66*'C.Davis-Inputs'!$D$6*'C.Davis-Inputs'!$E$12</f>
        <v>401136.14930426417</v>
      </c>
      <c r="ED66" s="146">
        <f>DT66*'C.Davis-Inputs'!$D$6*'C.Davis-Inputs'!$F$12</f>
        <v>3160.466630882072</v>
      </c>
      <c r="EE66" s="147">
        <f>DU66*'C.Davis-Inputs'!$D$6*'C.Davis-Inputs'!$G$12</f>
        <v>0</v>
      </c>
      <c r="EF66" s="148">
        <f>DV66*'C.Davis-Inputs'!$D$6*'C.Davis-Inputs'!$H$12</f>
        <v>0</v>
      </c>
      <c r="EG66" s="145">
        <f>DR66*'C.Davis-Inputs'!$D$7*'C.Davis-Inputs'!$D$13</f>
        <v>800.67095669513571</v>
      </c>
      <c r="EH66" s="146">
        <f>DS66*'C.Davis-Inputs'!$D$7*'C.Davis-Inputs'!$E$13</f>
        <v>26689.031889837934</v>
      </c>
      <c r="EI66" s="146">
        <f>DT66*'C.Davis-Inputs'!$D$7*'C.Davis-Inputs'!$F$13</f>
        <v>78.853957856339136</v>
      </c>
      <c r="EJ66" s="147">
        <f>DU66*'C.Davis-Inputs'!$D$7*'C.Davis-Inputs'!$G$13</f>
        <v>0</v>
      </c>
      <c r="EK66" s="148">
        <f>DV66*'C.Davis-Inputs'!$D$7*'C.Davis-Inputs'!$H$13</f>
        <v>0</v>
      </c>
      <c r="EL66" s="149">
        <f>IF($D66&lt;'C.Davis-Inputs'!$D$8,EB66,DW66*'C.Davis-Inputs'!$D$6*'C.Davis-Inputs'!$D$12)</f>
        <v>19043.837391212481</v>
      </c>
      <c r="EM66" s="150">
        <f>IF($D66&lt;'C.Davis-Inputs'!$D$8,EC66,DX66*'C.Davis-Inputs'!$D$6*'C.Davis-Inputs'!$E$12)</f>
        <v>364669.22664024017</v>
      </c>
      <c r="EN66" s="150">
        <f>IF($D66&lt;'C.Davis-Inputs'!$D$8,ED66,DY66*'C.Davis-Inputs'!$D$6*'C.Davis-Inputs'!$F$12)</f>
        <v>2873.1514826200651</v>
      </c>
      <c r="EO66" s="151">
        <f>IF($D66&lt;'C.Davis-Inputs'!$D$8,EE66,DZ66*'C.Davis-Inputs'!$D$6*'C.Davis-Inputs'!$G$12)</f>
        <v>0</v>
      </c>
      <c r="EP66" s="152">
        <f>IF($D66&lt;'C.Davis-Inputs'!$D$8,EF66,EA66*'C.Davis-Inputs'!$D$6*'C.Davis-Inputs'!$H$12)</f>
        <v>0</v>
      </c>
      <c r="EQ66" s="149">
        <f>IF($D66&lt;'C.Davis-Inputs'!$D$8,EG66,'C.Davis-Inputs'!$D$13*DW66)</f>
        <v>727.88268790466873</v>
      </c>
      <c r="ER66" s="150">
        <f>IF($D66&lt;'C.Davis-Inputs'!$D$8,EH66,'C.Davis-Inputs'!$E$13*DX66)</f>
        <v>24262.756263489035</v>
      </c>
      <c r="ES66" s="150">
        <f>IF($D66&lt;'C.Davis-Inputs'!$D$8,EI66,'C.Davis-Inputs'!$F$13*DY66)</f>
        <v>71.685416233035554</v>
      </c>
      <c r="ET66" s="151">
        <f>IF($D66&lt;'C.Davis-Inputs'!$D$8,EJ66,'C.Davis-Inputs'!$G$13*EJ66)</f>
        <v>0</v>
      </c>
      <c r="EU66" s="152">
        <f>IF($D66&lt;'C.Davis-Inputs'!$D$8,EK66,'C.Davis-Inputs'!$H$13*EK66)</f>
        <v>0</v>
      </c>
      <c r="EV66" s="153">
        <f t="shared" si="9"/>
        <v>1904.383739121251</v>
      </c>
      <c r="EW66" s="154">
        <f t="shared" si="9"/>
        <v>36466.922664023994</v>
      </c>
      <c r="EX66" s="154">
        <f t="shared" si="9"/>
        <v>287.31514826200691</v>
      </c>
      <c r="EY66" s="155">
        <f t="shared" si="9"/>
        <v>0</v>
      </c>
      <c r="EZ66" s="156">
        <f t="shared" si="16"/>
        <v>0</v>
      </c>
      <c r="FA66" s="153">
        <f t="shared" si="16"/>
        <v>72.788268790466987</v>
      </c>
      <c r="FB66" s="154">
        <f t="shared" si="16"/>
        <v>2426.2756263488991</v>
      </c>
      <c r="FC66" s="154">
        <f t="shared" si="16"/>
        <v>7.1685416233035824</v>
      </c>
      <c r="FD66" s="155">
        <f t="shared" si="16"/>
        <v>0</v>
      </c>
      <c r="FE66" s="156">
        <f t="shared" si="16"/>
        <v>0</v>
      </c>
      <c r="FF66" s="365">
        <f t="shared" si="24"/>
        <v>38658.621551407254</v>
      </c>
      <c r="FG66" s="365">
        <f t="shared" si="25"/>
        <v>2506.2324367626697</v>
      </c>
      <c r="FH66" s="105"/>
      <c r="FI66" s="142">
        <f>'C.Davis-Inputs'!$E$15</f>
        <v>29.15</v>
      </c>
      <c r="FJ66" s="142">
        <f>IF($D66&lt;'C.Davis-Inputs'!$D$8,FI66,0)</f>
        <v>0</v>
      </c>
      <c r="FK66" s="154">
        <f t="shared" si="10"/>
        <v>29.15</v>
      </c>
      <c r="FL66" s="338">
        <f>SUM(FK66*'C.Davis-Inputs'!$D$60,FK66*'C.Davis-Inputs'!$D$58*'C.Davis-Inputs'!$D$59)</f>
        <v>8858.6849999999995</v>
      </c>
      <c r="FM66" s="338">
        <f>(FK66*'C.Davis-Inputs'!$D$61)</f>
        <v>21833.35</v>
      </c>
      <c r="FN66" s="338">
        <f>(FK66*'C.Davis-Inputs'!$D$62)</f>
        <v>816.19999999999993</v>
      </c>
      <c r="FO66" s="105"/>
      <c r="FP66" s="142">
        <f>'C.Davis-Inputs'!$E$32*365</f>
        <v>403.02083333333337</v>
      </c>
      <c r="FQ66" s="142">
        <f>IF($D66&lt;'C.Davis-Inputs'!$D$8,FP66,'C.Davis-Inputs'!$E$33*365)</f>
        <v>366.38257575757581</v>
      </c>
      <c r="FR66" s="154">
        <f t="shared" si="11"/>
        <v>36.638257575757564</v>
      </c>
      <c r="FS66" s="338">
        <f>SUM(FR66*'C.Davis-Inputs'!$D$63,FR66*'C.Davis-Inputs'!$D$58*'C.Davis-Inputs'!$D$59)</f>
        <v>27768.135416666657</v>
      </c>
      <c r="FT66" s="338">
        <f>(FR66*'C.Davis-Inputs'!$D$64)</f>
        <v>80677.443181818162</v>
      </c>
      <c r="FU66" s="338">
        <f>(FR66*'C.Davis-Inputs'!$D$65)</f>
        <v>10258.712121212118</v>
      </c>
      <c r="FV66" s="105"/>
      <c r="FW66" s="142">
        <f>'C.Davis-Inputs'!$E$44*365</f>
        <v>113.15</v>
      </c>
      <c r="FX66" s="142">
        <f>IF($D66&lt;'C.Davis-Inputs'!$D$8,FW66,'C.Davis-Inputs'!$D$45*365)</f>
        <v>102.86363636363636</v>
      </c>
      <c r="FY66" s="154">
        <f t="shared" si="12"/>
        <v>10.286363636363646</v>
      </c>
      <c r="FZ66" s="338">
        <f>SUM(FY66*'C.Davis-Inputs'!$D$67)</f>
        <v>8218.8045454545536</v>
      </c>
      <c r="GA66" s="338">
        <f>(FY66*'C.Davis-Inputs'!$D$68)</f>
        <v>22650.572727272749</v>
      </c>
      <c r="GB66" s="338">
        <f>(FY66*'C.Davis-Inputs'!$D$69)</f>
        <v>2880.1818181818207</v>
      </c>
      <c r="GC66" s="105"/>
      <c r="GD66" s="141">
        <f>IF($D66&lt;'C.Davis-Inputs'!$D$47,0,IF($D66='C.Davis-Inputs'!$D$47,'C.Davis-Inputs'!$D$53,IF(AND($D66&gt;'C.Davis-Inputs'!$D$47,$D66&lt;='C.Davis-Inputs'!$E$47),GD65*(1+'C.Davis-Inputs'!$E$49),IF($D66&gt;'C.Davis-Inputs'!$E$47,GD65*(1+'C.Davis-Inputs'!$F$49)))))</f>
        <v>31048.971064483088</v>
      </c>
      <c r="GE66" s="144">
        <f>IF($D66&lt;'C.Davis-Inputs'!$D$47,0,IF($D66='C.Davis-Inputs'!$D$47,'C.Davis-Inputs'!$D$54,IF(AND($D66&gt;'C.Davis-Inputs'!$D$47,$D66&lt;='C.Davis-Inputs'!$E$47),GE65*(1+'C.Davis-Inputs'!$E$49),IF($D66&gt;'C.Davis-Inputs'!$E$47,GE65*(1+'C.Davis-Inputs'!$F$49)))))</f>
        <v>28226.337331348263</v>
      </c>
      <c r="GF66" s="799">
        <f t="shared" si="13"/>
        <v>2822.6337331348259</v>
      </c>
    </row>
    <row r="67" spans="1:188" x14ac:dyDescent="0.25">
      <c r="A67" s="105"/>
      <c r="B67" s="105"/>
      <c r="C67" s="159"/>
      <c r="D67" s="140">
        <f t="shared" si="6"/>
        <v>2043</v>
      </c>
      <c r="E67" s="141">
        <f>E66*(1+'C.Davis-Inputs'!$D$14)</f>
        <v>714.87902817147483</v>
      </c>
      <c r="F67" s="142">
        <f>F66*(1+'C.Davis-Inputs'!$E$14)</f>
        <v>14297.580563429539</v>
      </c>
      <c r="G67" s="142">
        <f>G66*(1+'C.Davis-Inputs'!$F$14)</f>
        <v>89.359878521434354</v>
      </c>
      <c r="H67" s="143">
        <f>H66*(1+'C.Davis-Inputs'!$G$14)</f>
        <v>53.615927112860582</v>
      </c>
      <c r="I67" s="144">
        <f>I66*(1+'C.Davis-Inputs'!$H$14)</f>
        <v>1072.3185422572126</v>
      </c>
      <c r="J67" s="141">
        <f t="shared" si="18"/>
        <v>64.339112535432733</v>
      </c>
      <c r="K67" s="142">
        <f t="shared" si="18"/>
        <v>1286.7822507086585</v>
      </c>
      <c r="L67" s="142">
        <f t="shared" si="18"/>
        <v>8.0423890669290916</v>
      </c>
      <c r="M67" s="143">
        <f t="shared" si="18"/>
        <v>4.8254334401574521</v>
      </c>
      <c r="N67" s="144">
        <f t="shared" si="18"/>
        <v>96.508668803149135</v>
      </c>
      <c r="O67" s="141">
        <f t="shared" si="19"/>
        <v>35.743951408573743</v>
      </c>
      <c r="P67" s="142">
        <f t="shared" si="19"/>
        <v>714.87902817147699</v>
      </c>
      <c r="Q67" s="142">
        <f t="shared" si="19"/>
        <v>4.4679939260717179</v>
      </c>
      <c r="R67" s="143">
        <f t="shared" si="19"/>
        <v>2.6807963556430292</v>
      </c>
      <c r="S67" s="144">
        <f t="shared" si="19"/>
        <v>53.615927112860632</v>
      </c>
      <c r="T67" s="141">
        <f t="shared" si="14"/>
        <v>55.760564197375032</v>
      </c>
      <c r="U67" s="142">
        <f t="shared" si="14"/>
        <v>1115.2112839475039</v>
      </c>
      <c r="V67" s="142">
        <f t="shared" si="14"/>
        <v>6.970070524671879</v>
      </c>
      <c r="W67" s="143">
        <f t="shared" si="14"/>
        <v>4.1820423148031249</v>
      </c>
      <c r="X67" s="143">
        <f t="shared" si="14"/>
        <v>83.640846296062577</v>
      </c>
      <c r="Y67" s="141">
        <f>T67*'C.Davis-Inputs'!$D$17</f>
        <v>22.304225678950015</v>
      </c>
      <c r="Z67" s="142">
        <f>U67*'C.Davis-Inputs'!$E$17</f>
        <v>446.08451357900162</v>
      </c>
      <c r="AA67" s="142">
        <f>V67*'C.Davis-Inputs'!$F$17</f>
        <v>2.7880282098687519</v>
      </c>
      <c r="AB67" s="143">
        <f>W67*'C.Davis-Inputs'!$G$17</f>
        <v>0</v>
      </c>
      <c r="AC67" s="144">
        <f>X67*'C.Davis-Inputs'!$H$17</f>
        <v>0</v>
      </c>
      <c r="AD67" s="141">
        <f>T67*(1-'C.Davis-Inputs'!$D$17)</f>
        <v>33.456338518425021</v>
      </c>
      <c r="AE67" s="142">
        <f>U67*(1-'C.Davis-Inputs'!$E$17)</f>
        <v>669.12677036850232</v>
      </c>
      <c r="AF67" s="142">
        <f>V67*(1-'C.Davis-Inputs'!$F$17)</f>
        <v>4.1820423148031276</v>
      </c>
      <c r="AG67" s="143">
        <f>W67*(1-'C.Davis-Inputs'!$G$17)</f>
        <v>4.1820423148031249</v>
      </c>
      <c r="AH67" s="144">
        <f>X67*(1-'C.Davis-Inputs'!$H$17)</f>
        <v>83.640846296062577</v>
      </c>
      <c r="AI67" s="187"/>
      <c r="AJ67" s="141">
        <f>SUM(AD67*'C.Davis-Inputs'!$D$15,Y67*'C.Davis-Inputs'!$D$15*'C.Davis-Inputs'!$D$19)</f>
        <v>582.88376440989373</v>
      </c>
      <c r="AK67" s="142">
        <f>SUM(AE67*'C.Davis-Inputs'!$E$15,Z67*'C.Davis-Inputs'!$E$15*'C.Davis-Inputs'!$E$19)</f>
        <v>21238.827165685561</v>
      </c>
      <c r="AL67" s="142">
        <f>SUM(AF67*'C.Davis-Inputs'!$F$15,AA67*'C.Davis-Inputs'!$F$15*'C.Davis-Inputs'!$F$19)</f>
        <v>16.811810105508574</v>
      </c>
      <c r="AM67" s="143">
        <f>SUM(AG67*'C.Davis-Inputs'!$G$15,AB67*'C.Davis-Inputs'!$G$15*'C.Davis-Inputs'!$G$19)</f>
        <v>16.7281692592125</v>
      </c>
      <c r="AN67" s="144">
        <f>SUM(AH67*'C.Davis-Inputs'!$H$15,AC67*'C.Davis-Inputs'!$H$15*'C.Davis-Inputs'!$H$19)</f>
        <v>794.5880398125945</v>
      </c>
      <c r="AO67" s="141">
        <f>IF($D67&lt;'C.Davis-Inputs'!$D$8,AJ67,AJ67*(1-'C.Davis-Inputs'!$D$16))</f>
        <v>0</v>
      </c>
      <c r="AP67" s="142">
        <f>IF($D67&lt;'C.Davis-Inputs'!$D$8,AK67,AK67*(1-'C.Davis-Inputs'!$E$16))</f>
        <v>0</v>
      </c>
      <c r="AQ67" s="142">
        <f>IF($D67&lt;'C.Davis-Inputs'!$D$8,AL67,AL67*(1-'C.Davis-Inputs'!$F$16))</f>
        <v>0</v>
      </c>
      <c r="AR67" s="143">
        <f>IF($D67&lt;'C.Davis-Inputs'!$D$8,AM67,AM67*(1-'C.Davis-Inputs'!$G$16))</f>
        <v>0</v>
      </c>
      <c r="AS67" s="144">
        <f>IF($D67&lt;'C.Davis-Inputs'!$D$8,AN67,AN67*(1-'C.Davis-Inputs'!$H$16))</f>
        <v>0</v>
      </c>
      <c r="AT67" s="145">
        <f>AJ67*'C.Davis-Inputs'!$D$6*'C.Davis-Inputs'!$D$12</f>
        <v>915.01093337065106</v>
      </c>
      <c r="AU67" s="146">
        <f>AK67*'C.Davis-Inputs'!$D$6*'C.Davis-Inputs'!$E$12</f>
        <v>31921.957230025397</v>
      </c>
      <c r="AV67" s="146">
        <f>AL67*'C.Davis-Inputs'!$D$6*'C.Davis-Inputs'!$F$12</f>
        <v>26.952693961151343</v>
      </c>
      <c r="AW67" s="147">
        <f>AM67*'C.Davis-Inputs'!$D$6*'C.Davis-Inputs'!$G$12</f>
        <v>26.818600956369476</v>
      </c>
      <c r="AX67" s="148">
        <f>AN67*'C.Davis-Inputs'!$D$6*'C.Davis-Inputs'!$H$12</f>
        <v>1247.3443048978106</v>
      </c>
      <c r="AY67" s="145">
        <f>AJ67*'C.Davis-Inputs'!$D$7*'C.Davis-Inputs'!$D$13</f>
        <v>34.973025864593623</v>
      </c>
      <c r="AZ67" s="146">
        <f>AK67*'C.Davis-Inputs'!$D$7*'C.Davis-Inputs'!$E$13</f>
        <v>2123.8827165685561</v>
      </c>
      <c r="BA67" s="146">
        <f>AL67*'C.Davis-Inputs'!$D$7*'C.Davis-Inputs'!$F$13</f>
        <v>0.67247240422034293</v>
      </c>
      <c r="BB67" s="147">
        <f>AM67*'C.Davis-Inputs'!$D$7*'C.Davis-Inputs'!$G$13</f>
        <v>0.66912677036849999</v>
      </c>
      <c r="BC67" s="148">
        <f>AN67*'C.Davis-Inputs'!$D$7*'C.Davis-Inputs'!$H$13</f>
        <v>47.675282388755669</v>
      </c>
      <c r="BD67" s="149">
        <f>AO67*'C.Davis-Inputs'!$D$6*'C.Davis-Inputs'!$D$12</f>
        <v>0</v>
      </c>
      <c r="BE67" s="150">
        <f>AP67*'C.Davis-Inputs'!$D$6*'C.Davis-Inputs'!$E$12</f>
        <v>0</v>
      </c>
      <c r="BF67" s="150">
        <f>AQ67*'C.Davis-Inputs'!$D$6*'C.Davis-Inputs'!$F$12</f>
        <v>0</v>
      </c>
      <c r="BG67" s="151">
        <f>AR67*'C.Davis-Inputs'!$D$6*'C.Davis-Inputs'!$G$12</f>
        <v>0</v>
      </c>
      <c r="BH67" s="152">
        <f>AS67*'C.Davis-Inputs'!$D$6*'C.Davis-Inputs'!$H$12</f>
        <v>0</v>
      </c>
      <c r="BI67" s="149">
        <f>AO67*'C.Davis-Inputs'!$D$7*'C.Davis-Inputs'!$D$13</f>
        <v>0</v>
      </c>
      <c r="BJ67" s="150">
        <f>AP67*'C.Davis-Inputs'!$D$7*'C.Davis-Inputs'!$E$13</f>
        <v>0</v>
      </c>
      <c r="BK67" s="150">
        <f>AQ67*'C.Davis-Inputs'!$D$7*'C.Davis-Inputs'!$F$13</f>
        <v>0</v>
      </c>
      <c r="BL67" s="151">
        <f>AR67*'C.Davis-Inputs'!$D$7*'C.Davis-Inputs'!$G$13</f>
        <v>0</v>
      </c>
      <c r="BM67" s="152">
        <f>AS67*'C.Davis-Inputs'!$D$7*'C.Davis-Inputs'!$H$13</f>
        <v>0</v>
      </c>
      <c r="BN67" s="153">
        <f t="shared" si="27"/>
        <v>915.01093337065106</v>
      </c>
      <c r="BO67" s="154">
        <f t="shared" si="27"/>
        <v>31921.957230025397</v>
      </c>
      <c r="BP67" s="154">
        <f t="shared" si="27"/>
        <v>26.952693961151343</v>
      </c>
      <c r="BQ67" s="155">
        <f t="shared" si="27"/>
        <v>26.818600956369476</v>
      </c>
      <c r="BR67" s="156">
        <f t="shared" si="27"/>
        <v>1247.3443048978106</v>
      </c>
      <c r="BS67" s="153">
        <f t="shared" si="26"/>
        <v>34.973025864593623</v>
      </c>
      <c r="BT67" s="154">
        <f t="shared" si="26"/>
        <v>2123.8827165685561</v>
      </c>
      <c r="BU67" s="154">
        <f t="shared" si="26"/>
        <v>0.67247240422034293</v>
      </c>
      <c r="BV67" s="155">
        <f t="shared" si="26"/>
        <v>0.66912677036849999</v>
      </c>
      <c r="BW67" s="155">
        <f t="shared" si="26"/>
        <v>47.675282388755669</v>
      </c>
      <c r="BX67" s="343">
        <f t="shared" si="20"/>
        <v>34138.083763211383</v>
      </c>
      <c r="BY67" s="344">
        <f t="shared" si="21"/>
        <v>2207.872623996494</v>
      </c>
      <c r="BZ67" s="105"/>
      <c r="CA67" s="141">
        <f>Y67*'C.Davis-Inputs'!$D$15*'C.Davis-Inputs'!$D$18</f>
        <v>1820.0248154023211</v>
      </c>
      <c r="CB67" s="142">
        <f>Z67*'C.Davis-Inputs'!$E$15*'C.Davis-Inputs'!$E$18</f>
        <v>66317.154211222267</v>
      </c>
      <c r="CC67" s="142">
        <f>AA67*'C.Davis-Inputs'!$F$15*'C.Davis-Inputs'!$F$18</f>
        <v>3.3456338518425022</v>
      </c>
      <c r="CD67" s="143">
        <f>AB67*'C.Davis-Inputs'!$G$15*'C.Davis-Inputs'!$G$18</f>
        <v>0</v>
      </c>
      <c r="CE67" s="144">
        <f>AC67*'C.Davis-Inputs'!$H$15*'C.Davis-Inputs'!$H$18</f>
        <v>0</v>
      </c>
      <c r="CF67" s="141">
        <f>IF($D67&lt;'C.Davis-Inputs'!$D$8,CA67,CA67*(1-'C.Davis-Inputs'!$D$16))</f>
        <v>0</v>
      </c>
      <c r="CG67" s="142">
        <f>IF($D67&lt;'C.Davis-Inputs'!$D$8,CB67,CB67*(1-'C.Davis-Inputs'!$E$16))</f>
        <v>0</v>
      </c>
      <c r="CH67" s="142">
        <f>IF($D67&lt;'C.Davis-Inputs'!$D$8,CC67,CC67*(1-'C.Davis-Inputs'!$F$16))</f>
        <v>0</v>
      </c>
      <c r="CI67" s="143">
        <f>IF($D67&lt;'C.Davis-Inputs'!$D$8,CD67,CD67*(1-'C.Davis-Inputs'!$G$16))</f>
        <v>0</v>
      </c>
      <c r="CJ67" s="144">
        <f>IF($D67&lt;'C.Davis-Inputs'!$D$8,CE67,CE67*(1-'C.Davis-Inputs'!$H$16))</f>
        <v>0</v>
      </c>
      <c r="CK67" s="145">
        <f>CA67*'C.Davis-Inputs'!$D$6*'C.Davis-Inputs'!$D$12</f>
        <v>2857.0749552185634</v>
      </c>
      <c r="CL67" s="146">
        <f>CB67*'C.Davis-Inputs'!$D$6*'C.Davis-Inputs'!$E$12</f>
        <v>99674.682779467053</v>
      </c>
      <c r="CM67" s="146">
        <f>CC67*'C.Davis-Inputs'!$D$6*'C.Davis-Inputs'!$F$12</f>
        <v>5.3637201912738988</v>
      </c>
      <c r="CN67" s="147">
        <f>CD67*'C.Davis-Inputs'!$D$6*'C.Davis-Inputs'!$G$12</f>
        <v>0</v>
      </c>
      <c r="CO67" s="148">
        <f>CE67*'C.Davis-Inputs'!$D$6*'C.Davis-Inputs'!$H$12</f>
        <v>0</v>
      </c>
      <c r="CP67" s="145">
        <f>CA67*'C.Davis-Inputs'!$D$7*'C.Davis-Inputs'!$D$13</f>
        <v>109.20148892413927</v>
      </c>
      <c r="CQ67" s="146">
        <f>CB67*'C.Davis-Inputs'!$D$7*'C.Davis-Inputs'!$E$13</f>
        <v>6631.7154211222269</v>
      </c>
      <c r="CR67" s="146">
        <f>CC67*'C.Davis-Inputs'!$D$7*'C.Davis-Inputs'!$F$13</f>
        <v>0.13382535407370008</v>
      </c>
      <c r="CS67" s="147">
        <f>CD67*'C.Davis-Inputs'!$D$7*'C.Davis-Inputs'!$G$13</f>
        <v>0</v>
      </c>
      <c r="CT67" s="148">
        <f>CE67*'C.Davis-Inputs'!$D$7*'C.Davis-Inputs'!$H$13</f>
        <v>0</v>
      </c>
      <c r="CU67" s="149">
        <f>CF67*'C.Davis-Inputs'!$D$6*'C.Davis-Inputs'!$D$12</f>
        <v>0</v>
      </c>
      <c r="CV67" s="150">
        <f>CG67*'C.Davis-Inputs'!$D$6*'C.Davis-Inputs'!$E$12</f>
        <v>0</v>
      </c>
      <c r="CW67" s="150">
        <f>CH67*'C.Davis-Inputs'!$D$6*'C.Davis-Inputs'!$F$12</f>
        <v>0</v>
      </c>
      <c r="CX67" s="151">
        <f>CI67*'C.Davis-Inputs'!$D$6*'C.Davis-Inputs'!$G$12</f>
        <v>0</v>
      </c>
      <c r="CY67" s="152">
        <f>CJ67*'C.Davis-Inputs'!$D$6*'C.Davis-Inputs'!$H$12</f>
        <v>0</v>
      </c>
      <c r="CZ67" s="149">
        <f>CF67*'C.Davis-Inputs'!$D$7*'C.Davis-Inputs'!$D$13</f>
        <v>0</v>
      </c>
      <c r="DA67" s="150">
        <f>CG67*'C.Davis-Inputs'!$D$7*'C.Davis-Inputs'!$E$13</f>
        <v>0</v>
      </c>
      <c r="DB67" s="150">
        <f>CH67*'C.Davis-Inputs'!$D$7*'C.Davis-Inputs'!$F$13</f>
        <v>0</v>
      </c>
      <c r="DC67" s="151">
        <f>CI67*'C.Davis-Inputs'!$D$7*'C.Davis-Inputs'!$G$13</f>
        <v>0</v>
      </c>
      <c r="DD67" s="152">
        <f>CJ67*'C.Davis-Inputs'!$D$7*'C.Davis-Inputs'!$H$13</f>
        <v>0</v>
      </c>
      <c r="DE67" s="153">
        <f t="shared" si="29"/>
        <v>2857.0749552185634</v>
      </c>
      <c r="DF67" s="154">
        <f t="shared" si="29"/>
        <v>99674.682779467053</v>
      </c>
      <c r="DG67" s="154">
        <f t="shared" si="29"/>
        <v>5.3637201912738988</v>
      </c>
      <c r="DH67" s="155">
        <f t="shared" si="28"/>
        <v>0</v>
      </c>
      <c r="DI67" s="156">
        <f t="shared" si="28"/>
        <v>0</v>
      </c>
      <c r="DJ67" s="153">
        <f t="shared" si="28"/>
        <v>109.20148892413927</v>
      </c>
      <c r="DK67" s="154">
        <f t="shared" si="28"/>
        <v>6631.7154211222269</v>
      </c>
      <c r="DL67" s="154">
        <f t="shared" si="28"/>
        <v>0.13382535407370008</v>
      </c>
      <c r="DM67" s="155">
        <f t="shared" si="28"/>
        <v>0</v>
      </c>
      <c r="DN67" s="155">
        <f t="shared" si="17"/>
        <v>0</v>
      </c>
      <c r="DO67" s="343">
        <f t="shared" si="22"/>
        <v>102537.12145487689</v>
      </c>
      <c r="DP67" s="344">
        <f t="shared" si="23"/>
        <v>6741.0507354004394</v>
      </c>
      <c r="DQ67" s="105"/>
      <c r="DR67" s="141">
        <f>SUM(AD67*'C.Davis-Inputs'!$D$32*365)</f>
        <v>13483.601429977751</v>
      </c>
      <c r="DS67" s="142">
        <f>SUM(AE67*'C.Davis-Inputs'!$E$32*365)</f>
        <v>269672.02859955578</v>
      </c>
      <c r="DT67" s="142">
        <f>SUM(AF67*'C.Davis-Inputs'!$F$32*365)</f>
        <v>1991.8956657921683</v>
      </c>
      <c r="DU67" s="143">
        <f>SUM(AG67*'C.Davis-Inputs'!$G$32*365)</f>
        <v>0</v>
      </c>
      <c r="DV67" s="144">
        <f>SUM(AH67*'C.Davis-Inputs'!$H$32*365)</f>
        <v>0</v>
      </c>
      <c r="DW67" s="141">
        <f>SUM(AD67*'C.Davis-Inputs'!$D$33*365)</f>
        <v>12257.819481797957</v>
      </c>
      <c r="DX67" s="142">
        <f>SUM(AE67*'C.Davis-Inputs'!$E$33*365)</f>
        <v>245156.38963595981</v>
      </c>
      <c r="DY67" s="142">
        <f>SUM(AF67*'C.Davis-Inputs'!$F$33*365)</f>
        <v>1810.8142416292437</v>
      </c>
      <c r="DZ67" s="143">
        <f>SUM(AG67*'C.Davis-Inputs'!$G$33*365)</f>
        <v>0</v>
      </c>
      <c r="EA67" s="144">
        <f>SUM(AH67*'C.Davis-Inputs'!$H$33*365)</f>
        <v>0</v>
      </c>
      <c r="EB67" s="145">
        <f>DR67*'C.Davis-Inputs'!$D$6*'C.Davis-Inputs'!$D$12</f>
        <v>21166.557524779073</v>
      </c>
      <c r="EC67" s="146">
        <f>DS67*'C.Davis-Inputs'!$D$6*'C.Davis-Inputs'!$E$12</f>
        <v>405317.05898513232</v>
      </c>
      <c r="ED67" s="146">
        <f>DT67*'C.Davis-Inputs'!$D$6*'C.Davis-Inputs'!$F$12</f>
        <v>3193.4071313980044</v>
      </c>
      <c r="EE67" s="147">
        <f>DU67*'C.Davis-Inputs'!$D$6*'C.Davis-Inputs'!$G$12</f>
        <v>0</v>
      </c>
      <c r="EF67" s="148">
        <f>DV67*'C.Davis-Inputs'!$D$6*'C.Davis-Inputs'!$H$12</f>
        <v>0</v>
      </c>
      <c r="EG67" s="145">
        <f>DR67*'C.Davis-Inputs'!$D$7*'C.Davis-Inputs'!$D$13</f>
        <v>809.01608579866502</v>
      </c>
      <c r="EH67" s="146">
        <f>DS67*'C.Davis-Inputs'!$D$7*'C.Davis-Inputs'!$E$13</f>
        <v>26967.202859955578</v>
      </c>
      <c r="EI67" s="146">
        <f>DT67*'C.Davis-Inputs'!$D$7*'C.Davis-Inputs'!$F$13</f>
        <v>79.675826631686732</v>
      </c>
      <c r="EJ67" s="147">
        <f>DU67*'C.Davis-Inputs'!$D$7*'C.Davis-Inputs'!$G$13</f>
        <v>0</v>
      </c>
      <c r="EK67" s="148">
        <f>DV67*'C.Davis-Inputs'!$D$7*'C.Davis-Inputs'!$H$13</f>
        <v>0</v>
      </c>
      <c r="EL67" s="149">
        <f>IF($D67&lt;'C.Davis-Inputs'!$D$8,EB67,DW67*'C.Davis-Inputs'!$D$6*'C.Davis-Inputs'!$D$12)</f>
        <v>19242.325022526431</v>
      </c>
      <c r="EM67" s="150">
        <f>IF($D67&lt;'C.Davis-Inputs'!$D$8,EC67,DX67*'C.Davis-Inputs'!$D$6*'C.Davis-Inputs'!$E$12)</f>
        <v>368470.0536228476</v>
      </c>
      <c r="EN67" s="150">
        <f>IF($D67&lt;'C.Davis-Inputs'!$D$8,ED67,DY67*'C.Davis-Inputs'!$D$6*'C.Davis-Inputs'!$F$12)</f>
        <v>2903.0973921800032</v>
      </c>
      <c r="EO67" s="151">
        <f>IF($D67&lt;'C.Davis-Inputs'!$D$8,EE67,DZ67*'C.Davis-Inputs'!$D$6*'C.Davis-Inputs'!$G$12)</f>
        <v>0</v>
      </c>
      <c r="EP67" s="152">
        <f>IF($D67&lt;'C.Davis-Inputs'!$D$8,EF67,EA67*'C.Davis-Inputs'!$D$6*'C.Davis-Inputs'!$H$12)</f>
        <v>0</v>
      </c>
      <c r="EQ67" s="149">
        <f>IF($D67&lt;'C.Davis-Inputs'!$D$8,EG67,'C.Davis-Inputs'!$D$13*DW67)</f>
        <v>735.46916890787736</v>
      </c>
      <c r="ER67" s="150">
        <f>IF($D67&lt;'C.Davis-Inputs'!$D$8,EH67,'C.Davis-Inputs'!$E$13*DX67)</f>
        <v>24515.638963595982</v>
      </c>
      <c r="ES67" s="150">
        <f>IF($D67&lt;'C.Davis-Inputs'!$D$8,EI67,'C.Davis-Inputs'!$F$13*DY67)</f>
        <v>72.432569665169751</v>
      </c>
      <c r="ET67" s="151">
        <f>IF($D67&lt;'C.Davis-Inputs'!$D$8,EJ67,'C.Davis-Inputs'!$G$13*EJ67)</f>
        <v>0</v>
      </c>
      <c r="EU67" s="152">
        <f>IF($D67&lt;'C.Davis-Inputs'!$D$8,EK67,'C.Davis-Inputs'!$H$13*EK67)</f>
        <v>0</v>
      </c>
      <c r="EV67" s="153">
        <f t="shared" si="9"/>
        <v>1924.232502252642</v>
      </c>
      <c r="EW67" s="154">
        <f t="shared" si="9"/>
        <v>36847.005362284719</v>
      </c>
      <c r="EX67" s="154">
        <f t="shared" si="9"/>
        <v>290.30973921800114</v>
      </c>
      <c r="EY67" s="155">
        <f t="shared" si="9"/>
        <v>0</v>
      </c>
      <c r="EZ67" s="156">
        <f t="shared" si="16"/>
        <v>0</v>
      </c>
      <c r="FA67" s="153">
        <f t="shared" si="16"/>
        <v>73.546916890787656</v>
      </c>
      <c r="FB67" s="154">
        <f t="shared" si="16"/>
        <v>2451.5638963595957</v>
      </c>
      <c r="FC67" s="154">
        <f t="shared" si="16"/>
        <v>7.2432569665169808</v>
      </c>
      <c r="FD67" s="155">
        <f t="shared" si="16"/>
        <v>0</v>
      </c>
      <c r="FE67" s="156">
        <f t="shared" si="16"/>
        <v>0</v>
      </c>
      <c r="FF67" s="365">
        <f t="shared" si="24"/>
        <v>39061.54760375536</v>
      </c>
      <c r="FG67" s="365">
        <f t="shared" si="25"/>
        <v>2532.3540702169003</v>
      </c>
      <c r="FH67" s="105"/>
      <c r="FI67" s="142">
        <f>'C.Davis-Inputs'!$E$15</f>
        <v>29.15</v>
      </c>
      <c r="FJ67" s="142">
        <f>IF($D67&lt;'C.Davis-Inputs'!$D$8,FI67,0)</f>
        <v>0</v>
      </c>
      <c r="FK67" s="154">
        <f t="shared" si="10"/>
        <v>29.15</v>
      </c>
      <c r="FL67" s="338">
        <f>SUM(FK67*'C.Davis-Inputs'!$D$60,FK67*'C.Davis-Inputs'!$D$58*'C.Davis-Inputs'!$D$59)</f>
        <v>8858.6849999999995</v>
      </c>
      <c r="FM67" s="338">
        <f>(FK67*'C.Davis-Inputs'!$D$61)</f>
        <v>21833.35</v>
      </c>
      <c r="FN67" s="338">
        <f>(FK67*'C.Davis-Inputs'!$D$62)</f>
        <v>816.19999999999993</v>
      </c>
      <c r="FO67" s="105"/>
      <c r="FP67" s="142">
        <f>'C.Davis-Inputs'!$E$32*365</f>
        <v>403.02083333333337</v>
      </c>
      <c r="FQ67" s="142">
        <f>IF($D67&lt;'C.Davis-Inputs'!$D$8,FP67,'C.Davis-Inputs'!$E$33*365)</f>
        <v>366.38257575757581</v>
      </c>
      <c r="FR67" s="154">
        <f t="shared" si="11"/>
        <v>36.638257575757564</v>
      </c>
      <c r="FS67" s="338">
        <f>SUM(FR67*'C.Davis-Inputs'!$D$63,FR67*'C.Davis-Inputs'!$D$58*'C.Davis-Inputs'!$D$59)</f>
        <v>27768.135416666657</v>
      </c>
      <c r="FT67" s="338">
        <f>(FR67*'C.Davis-Inputs'!$D$64)</f>
        <v>80677.443181818162</v>
      </c>
      <c r="FU67" s="338">
        <f>(FR67*'C.Davis-Inputs'!$D$65)</f>
        <v>10258.712121212118</v>
      </c>
      <c r="FV67" s="105"/>
      <c r="FW67" s="142">
        <f>'C.Davis-Inputs'!$E$44*365</f>
        <v>113.15</v>
      </c>
      <c r="FX67" s="142">
        <f>IF($D67&lt;'C.Davis-Inputs'!$D$8,FW67,'C.Davis-Inputs'!$D$45*365)</f>
        <v>102.86363636363636</v>
      </c>
      <c r="FY67" s="154">
        <f t="shared" si="12"/>
        <v>10.286363636363646</v>
      </c>
      <c r="FZ67" s="338">
        <f>SUM(FY67*'C.Davis-Inputs'!$D$67)</f>
        <v>8218.8045454545536</v>
      </c>
      <c r="GA67" s="338">
        <f>(FY67*'C.Davis-Inputs'!$D$68)</f>
        <v>22650.572727272749</v>
      </c>
      <c r="GB67" s="338">
        <f>(FY67*'C.Davis-Inputs'!$D$69)</f>
        <v>2880.1818181818207</v>
      </c>
      <c r="GC67" s="105"/>
      <c r="GD67" s="141">
        <f>IF($D67&lt;'C.Davis-Inputs'!$D$47,0,IF($D67='C.Davis-Inputs'!$D$47,'C.Davis-Inputs'!$D$53,IF(AND($D67&gt;'C.Davis-Inputs'!$D$47,$D67&lt;='C.Davis-Inputs'!$E$47),GD66*(1+'C.Davis-Inputs'!$E$49),IF($D67&gt;'C.Davis-Inputs'!$E$47,GD66*(1+'C.Davis-Inputs'!$F$49)))))</f>
        <v>31359.460775127918</v>
      </c>
      <c r="GE67" s="144">
        <f>IF($D67&lt;'C.Davis-Inputs'!$D$47,0,IF($D67='C.Davis-Inputs'!$D$47,'C.Davis-Inputs'!$D$54,IF(AND($D67&gt;'C.Davis-Inputs'!$D$47,$D67&lt;='C.Davis-Inputs'!$E$47),GE66*(1+'C.Davis-Inputs'!$E$49),IF($D67&gt;'C.Davis-Inputs'!$E$47,GE66*(1+'C.Davis-Inputs'!$F$49)))))</f>
        <v>28508.600704661745</v>
      </c>
      <c r="GF67" s="799">
        <f t="shared" si="13"/>
        <v>2850.8600704661731</v>
      </c>
    </row>
    <row r="68" spans="1:188" x14ac:dyDescent="0.25">
      <c r="A68" s="105"/>
      <c r="B68" s="105"/>
      <c r="C68" s="159"/>
      <c r="D68" s="140">
        <f t="shared" si="6"/>
        <v>2044</v>
      </c>
      <c r="E68" s="141">
        <f>E67*(1+'C.Davis-Inputs'!$D$14)</f>
        <v>722.3299763214128</v>
      </c>
      <c r="F68" s="142">
        <f>F67*(1+'C.Davis-Inputs'!$E$14)</f>
        <v>14446.599526428299</v>
      </c>
      <c r="G68" s="142">
        <f>G67*(1+'C.Davis-Inputs'!$F$14)</f>
        <v>90.2912470401766</v>
      </c>
      <c r="H68" s="143">
        <f>H67*(1+'C.Davis-Inputs'!$G$14)</f>
        <v>54.174748224105926</v>
      </c>
      <c r="I68" s="144">
        <f>I67*(1+'C.Davis-Inputs'!$H$14)</f>
        <v>1083.4949644821195</v>
      </c>
      <c r="J68" s="141">
        <f t="shared" si="18"/>
        <v>65.009697868927148</v>
      </c>
      <c r="K68" s="142">
        <f t="shared" si="18"/>
        <v>1300.1939573785469</v>
      </c>
      <c r="L68" s="142">
        <f t="shared" si="18"/>
        <v>8.1262122336158935</v>
      </c>
      <c r="M68" s="143">
        <f t="shared" si="18"/>
        <v>4.8757273401695329</v>
      </c>
      <c r="N68" s="144">
        <f t="shared" si="18"/>
        <v>97.514546803390743</v>
      </c>
      <c r="O68" s="141">
        <f t="shared" si="19"/>
        <v>36.116498816070639</v>
      </c>
      <c r="P68" s="142">
        <f t="shared" si="19"/>
        <v>722.32997632141496</v>
      </c>
      <c r="Q68" s="142">
        <f t="shared" si="19"/>
        <v>4.5145623520088298</v>
      </c>
      <c r="R68" s="143">
        <f t="shared" si="19"/>
        <v>2.7087374112052967</v>
      </c>
      <c r="S68" s="144">
        <f t="shared" si="19"/>
        <v>54.174748224105976</v>
      </c>
      <c r="T68" s="141">
        <f t="shared" si="14"/>
        <v>56.341738153070196</v>
      </c>
      <c r="U68" s="142">
        <f t="shared" si="14"/>
        <v>1126.8347630614073</v>
      </c>
      <c r="V68" s="142">
        <f t="shared" si="14"/>
        <v>7.0427172691337745</v>
      </c>
      <c r="W68" s="143">
        <f t="shared" si="14"/>
        <v>4.2256303614802615</v>
      </c>
      <c r="X68" s="143">
        <f t="shared" si="14"/>
        <v>84.512607229605308</v>
      </c>
      <c r="Y68" s="141">
        <f>T68*'C.Davis-Inputs'!$D$17</f>
        <v>22.536695261228079</v>
      </c>
      <c r="Z68" s="142">
        <f>U68*'C.Davis-Inputs'!$E$17</f>
        <v>450.73390522456293</v>
      </c>
      <c r="AA68" s="142">
        <f>V68*'C.Davis-Inputs'!$F$17</f>
        <v>2.8170869076535099</v>
      </c>
      <c r="AB68" s="143">
        <f>W68*'C.Davis-Inputs'!$G$17</f>
        <v>0</v>
      </c>
      <c r="AC68" s="144">
        <f>X68*'C.Davis-Inputs'!$H$17</f>
        <v>0</v>
      </c>
      <c r="AD68" s="141">
        <f>T68*(1-'C.Davis-Inputs'!$D$17)</f>
        <v>33.805042891842113</v>
      </c>
      <c r="AE68" s="142">
        <f>U68*(1-'C.Davis-Inputs'!$E$17)</f>
        <v>676.1008578368444</v>
      </c>
      <c r="AF68" s="142">
        <f>V68*(1-'C.Davis-Inputs'!$F$17)</f>
        <v>4.2256303614802642</v>
      </c>
      <c r="AG68" s="143">
        <f>W68*(1-'C.Davis-Inputs'!$G$17)</f>
        <v>4.2256303614802615</v>
      </c>
      <c r="AH68" s="144">
        <f>X68*(1-'C.Davis-Inputs'!$H$17)</f>
        <v>84.512607229605308</v>
      </c>
      <c r="AI68" s="187"/>
      <c r="AJ68" s="141">
        <f>SUM(AD68*'C.Davis-Inputs'!$D$15,Y68*'C.Davis-Inputs'!$D$15*'C.Davis-Inputs'!$D$19)</f>
        <v>588.95896949342705</v>
      </c>
      <c r="AK68" s="142">
        <f>SUM(AE68*'C.Davis-Inputs'!$E$15,Z68*'C.Davis-Inputs'!$E$15*'C.Davis-Inputs'!$E$19)</f>
        <v>21460.192450916817</v>
      </c>
      <c r="AL68" s="142">
        <f>SUM(AF68*'C.Davis-Inputs'!$F$15,AA68*'C.Davis-Inputs'!$F$15*'C.Davis-Inputs'!$F$19)</f>
        <v>16.987034053150662</v>
      </c>
      <c r="AM68" s="143">
        <f>SUM(AG68*'C.Davis-Inputs'!$G$15,AB68*'C.Davis-Inputs'!$G$15*'C.Davis-Inputs'!$G$19)</f>
        <v>16.902521445921046</v>
      </c>
      <c r="AN68" s="144">
        <f>SUM(AH68*'C.Davis-Inputs'!$H$15,AC68*'C.Davis-Inputs'!$H$15*'C.Davis-Inputs'!$H$19)</f>
        <v>802.86976868125043</v>
      </c>
      <c r="AO68" s="141">
        <f>IF($D68&lt;'C.Davis-Inputs'!$D$8,AJ68,AJ68*(1-'C.Davis-Inputs'!$D$16))</f>
        <v>0</v>
      </c>
      <c r="AP68" s="142">
        <f>IF($D68&lt;'C.Davis-Inputs'!$D$8,AK68,AK68*(1-'C.Davis-Inputs'!$E$16))</f>
        <v>0</v>
      </c>
      <c r="AQ68" s="142">
        <f>IF($D68&lt;'C.Davis-Inputs'!$D$8,AL68,AL68*(1-'C.Davis-Inputs'!$F$16))</f>
        <v>0</v>
      </c>
      <c r="AR68" s="143">
        <f>IF($D68&lt;'C.Davis-Inputs'!$D$8,AM68,AM68*(1-'C.Davis-Inputs'!$G$16))</f>
        <v>0</v>
      </c>
      <c r="AS68" s="144">
        <f>IF($D68&lt;'C.Davis-Inputs'!$D$8,AN68,AN68*(1-'C.Davis-Inputs'!$H$16))</f>
        <v>0</v>
      </c>
      <c r="AT68" s="145">
        <f>AJ68*'C.Davis-Inputs'!$D$6*'C.Davis-Inputs'!$D$12</f>
        <v>924.54779031078169</v>
      </c>
      <c r="AU68" s="146">
        <f>AK68*'C.Davis-Inputs'!$D$6*'C.Davis-Inputs'!$E$12</f>
        <v>32254.669253727978</v>
      </c>
      <c r="AV68" s="146">
        <f>AL68*'C.Davis-Inputs'!$D$6*'C.Davis-Inputs'!$F$12</f>
        <v>27.233612994011139</v>
      </c>
      <c r="AW68" s="147">
        <f>AM68*'C.Davis-Inputs'!$D$6*'C.Davis-Inputs'!$G$12</f>
        <v>27.09812238210062</v>
      </c>
      <c r="AX68" s="148">
        <f>AN68*'C.Davis-Inputs'!$D$6*'C.Davis-Inputs'!$H$12</f>
        <v>1260.3449628758269</v>
      </c>
      <c r="AY68" s="145">
        <f>AJ68*'C.Davis-Inputs'!$D$7*'C.Davis-Inputs'!$D$13</f>
        <v>35.337538169605622</v>
      </c>
      <c r="AZ68" s="146">
        <f>AK68*'C.Davis-Inputs'!$D$7*'C.Davis-Inputs'!$E$13</f>
        <v>2146.0192450916816</v>
      </c>
      <c r="BA68" s="146">
        <f>AL68*'C.Davis-Inputs'!$D$7*'C.Davis-Inputs'!$F$13</f>
        <v>0.6794813621260265</v>
      </c>
      <c r="BB68" s="147">
        <f>AM68*'C.Davis-Inputs'!$D$7*'C.Davis-Inputs'!$G$13</f>
        <v>0.67610085783684182</v>
      </c>
      <c r="BC68" s="148">
        <f>AN68*'C.Davis-Inputs'!$D$7*'C.Davis-Inputs'!$H$13</f>
        <v>48.172186120875025</v>
      </c>
      <c r="BD68" s="149">
        <f>AO68*'C.Davis-Inputs'!$D$6*'C.Davis-Inputs'!$D$12</f>
        <v>0</v>
      </c>
      <c r="BE68" s="150">
        <f>AP68*'C.Davis-Inputs'!$D$6*'C.Davis-Inputs'!$E$12</f>
        <v>0</v>
      </c>
      <c r="BF68" s="150">
        <f>AQ68*'C.Davis-Inputs'!$D$6*'C.Davis-Inputs'!$F$12</f>
        <v>0</v>
      </c>
      <c r="BG68" s="151">
        <f>AR68*'C.Davis-Inputs'!$D$6*'C.Davis-Inputs'!$G$12</f>
        <v>0</v>
      </c>
      <c r="BH68" s="152">
        <f>AS68*'C.Davis-Inputs'!$D$6*'C.Davis-Inputs'!$H$12</f>
        <v>0</v>
      </c>
      <c r="BI68" s="149">
        <f>AO68*'C.Davis-Inputs'!$D$7*'C.Davis-Inputs'!$D$13</f>
        <v>0</v>
      </c>
      <c r="BJ68" s="150">
        <f>AP68*'C.Davis-Inputs'!$D$7*'C.Davis-Inputs'!$E$13</f>
        <v>0</v>
      </c>
      <c r="BK68" s="150">
        <f>AQ68*'C.Davis-Inputs'!$D$7*'C.Davis-Inputs'!$F$13</f>
        <v>0</v>
      </c>
      <c r="BL68" s="151">
        <f>AR68*'C.Davis-Inputs'!$D$7*'C.Davis-Inputs'!$G$13</f>
        <v>0</v>
      </c>
      <c r="BM68" s="152">
        <f>AS68*'C.Davis-Inputs'!$D$7*'C.Davis-Inputs'!$H$13</f>
        <v>0</v>
      </c>
      <c r="BN68" s="153">
        <f t="shared" si="27"/>
        <v>924.54779031078169</v>
      </c>
      <c r="BO68" s="154">
        <f t="shared" si="27"/>
        <v>32254.669253727978</v>
      </c>
      <c r="BP68" s="154">
        <f t="shared" si="27"/>
        <v>27.233612994011139</v>
      </c>
      <c r="BQ68" s="155">
        <f t="shared" si="27"/>
        <v>27.09812238210062</v>
      </c>
      <c r="BR68" s="156">
        <f t="shared" si="27"/>
        <v>1260.3449628758269</v>
      </c>
      <c r="BS68" s="153">
        <f t="shared" si="26"/>
        <v>35.337538169605622</v>
      </c>
      <c r="BT68" s="154">
        <f t="shared" si="26"/>
        <v>2146.0192450916816</v>
      </c>
      <c r="BU68" s="154">
        <f t="shared" si="26"/>
        <v>0.6794813621260265</v>
      </c>
      <c r="BV68" s="155">
        <f t="shared" si="26"/>
        <v>0.67610085783684182</v>
      </c>
      <c r="BW68" s="155">
        <f t="shared" si="26"/>
        <v>48.172186120875025</v>
      </c>
      <c r="BX68" s="343">
        <f t="shared" si="20"/>
        <v>34493.893742290689</v>
      </c>
      <c r="BY68" s="344">
        <f t="shared" si="21"/>
        <v>2230.8845516021247</v>
      </c>
      <c r="BZ68" s="105"/>
      <c r="CA68" s="141">
        <f>Y68*'C.Davis-Inputs'!$D$15*'C.Davis-Inputs'!$D$18</f>
        <v>1838.9943333162112</v>
      </c>
      <c r="CB68" s="142">
        <f>Z68*'C.Davis-Inputs'!$E$15*'C.Davis-Inputs'!$E$18</f>
        <v>67008.356020209641</v>
      </c>
      <c r="CC68" s="142">
        <f>AA68*'C.Davis-Inputs'!$F$15*'C.Davis-Inputs'!$F$18</f>
        <v>3.3805042891842119</v>
      </c>
      <c r="CD68" s="143">
        <f>AB68*'C.Davis-Inputs'!$G$15*'C.Davis-Inputs'!$G$18</f>
        <v>0</v>
      </c>
      <c r="CE68" s="144">
        <f>AC68*'C.Davis-Inputs'!$H$15*'C.Davis-Inputs'!$H$18</f>
        <v>0</v>
      </c>
      <c r="CF68" s="141">
        <f>IF($D68&lt;'C.Davis-Inputs'!$D$8,CA68,CA68*(1-'C.Davis-Inputs'!$D$16))</f>
        <v>0</v>
      </c>
      <c r="CG68" s="142">
        <f>IF($D68&lt;'C.Davis-Inputs'!$D$8,CB68,CB68*(1-'C.Davis-Inputs'!$E$16))</f>
        <v>0</v>
      </c>
      <c r="CH68" s="142">
        <f>IF($D68&lt;'C.Davis-Inputs'!$D$8,CC68,CC68*(1-'C.Davis-Inputs'!$F$16))</f>
        <v>0</v>
      </c>
      <c r="CI68" s="143">
        <f>IF($D68&lt;'C.Davis-Inputs'!$D$8,CD68,CD68*(1-'C.Davis-Inputs'!$G$16))</f>
        <v>0</v>
      </c>
      <c r="CJ68" s="144">
        <f>IF($D68&lt;'C.Davis-Inputs'!$D$8,CE68,CE68*(1-'C.Davis-Inputs'!$H$16))</f>
        <v>0</v>
      </c>
      <c r="CK68" s="145">
        <f>CA68*'C.Davis-Inputs'!$D$6*'C.Davis-Inputs'!$D$12</f>
        <v>2886.8533044397882</v>
      </c>
      <c r="CL68" s="146">
        <f>CB68*'C.Davis-Inputs'!$D$6*'C.Davis-Inputs'!$E$12</f>
        <v>100713.55909837509</v>
      </c>
      <c r="CM68" s="146">
        <f>CC68*'C.Davis-Inputs'!$D$6*'C.Davis-Inputs'!$F$12</f>
        <v>5.419624476420128</v>
      </c>
      <c r="CN68" s="147">
        <f>CD68*'C.Davis-Inputs'!$D$6*'C.Davis-Inputs'!$G$12</f>
        <v>0</v>
      </c>
      <c r="CO68" s="148">
        <f>CE68*'C.Davis-Inputs'!$D$6*'C.Davis-Inputs'!$H$12</f>
        <v>0</v>
      </c>
      <c r="CP68" s="145">
        <f>CA68*'C.Davis-Inputs'!$D$7*'C.Davis-Inputs'!$D$13</f>
        <v>110.33965999897266</v>
      </c>
      <c r="CQ68" s="146">
        <f>CB68*'C.Davis-Inputs'!$D$7*'C.Davis-Inputs'!$E$13</f>
        <v>6700.8356020209649</v>
      </c>
      <c r="CR68" s="146">
        <f>CC68*'C.Davis-Inputs'!$D$7*'C.Davis-Inputs'!$F$13</f>
        <v>0.13522017156736849</v>
      </c>
      <c r="CS68" s="147">
        <f>CD68*'C.Davis-Inputs'!$D$7*'C.Davis-Inputs'!$G$13</f>
        <v>0</v>
      </c>
      <c r="CT68" s="148">
        <f>CE68*'C.Davis-Inputs'!$D$7*'C.Davis-Inputs'!$H$13</f>
        <v>0</v>
      </c>
      <c r="CU68" s="149">
        <f>CF68*'C.Davis-Inputs'!$D$6*'C.Davis-Inputs'!$D$12</f>
        <v>0</v>
      </c>
      <c r="CV68" s="150">
        <f>CG68*'C.Davis-Inputs'!$D$6*'C.Davis-Inputs'!$E$12</f>
        <v>0</v>
      </c>
      <c r="CW68" s="150">
        <f>CH68*'C.Davis-Inputs'!$D$6*'C.Davis-Inputs'!$F$12</f>
        <v>0</v>
      </c>
      <c r="CX68" s="151">
        <f>CI68*'C.Davis-Inputs'!$D$6*'C.Davis-Inputs'!$G$12</f>
        <v>0</v>
      </c>
      <c r="CY68" s="152">
        <f>CJ68*'C.Davis-Inputs'!$D$6*'C.Davis-Inputs'!$H$12</f>
        <v>0</v>
      </c>
      <c r="CZ68" s="149">
        <f>CF68*'C.Davis-Inputs'!$D$7*'C.Davis-Inputs'!$D$13</f>
        <v>0</v>
      </c>
      <c r="DA68" s="150">
        <f>CG68*'C.Davis-Inputs'!$D$7*'C.Davis-Inputs'!$E$13</f>
        <v>0</v>
      </c>
      <c r="DB68" s="150">
        <f>CH68*'C.Davis-Inputs'!$D$7*'C.Davis-Inputs'!$F$13</f>
        <v>0</v>
      </c>
      <c r="DC68" s="151">
        <f>CI68*'C.Davis-Inputs'!$D$7*'C.Davis-Inputs'!$G$13</f>
        <v>0</v>
      </c>
      <c r="DD68" s="152">
        <f>CJ68*'C.Davis-Inputs'!$D$7*'C.Davis-Inputs'!$H$13</f>
        <v>0</v>
      </c>
      <c r="DE68" s="153">
        <f t="shared" si="29"/>
        <v>2886.8533044397882</v>
      </c>
      <c r="DF68" s="154">
        <f t="shared" si="29"/>
        <v>100713.55909837509</v>
      </c>
      <c r="DG68" s="154">
        <f t="shared" si="29"/>
        <v>5.419624476420128</v>
      </c>
      <c r="DH68" s="155">
        <f t="shared" si="28"/>
        <v>0</v>
      </c>
      <c r="DI68" s="156">
        <f t="shared" si="28"/>
        <v>0</v>
      </c>
      <c r="DJ68" s="153">
        <f t="shared" si="28"/>
        <v>110.33965999897266</v>
      </c>
      <c r="DK68" s="154">
        <f t="shared" si="28"/>
        <v>6700.8356020209649</v>
      </c>
      <c r="DL68" s="154">
        <f t="shared" si="28"/>
        <v>0.13522017156736849</v>
      </c>
      <c r="DM68" s="155">
        <f t="shared" si="28"/>
        <v>0</v>
      </c>
      <c r="DN68" s="155">
        <f t="shared" si="17"/>
        <v>0</v>
      </c>
      <c r="DO68" s="343">
        <f t="shared" si="22"/>
        <v>103605.8320272913</v>
      </c>
      <c r="DP68" s="344">
        <f t="shared" si="23"/>
        <v>6811.3104821915049</v>
      </c>
      <c r="DQ68" s="105"/>
      <c r="DR68" s="141">
        <f>SUM(AD68*'C.Davis-Inputs'!$D$32*365)</f>
        <v>13624.136557139285</v>
      </c>
      <c r="DS68" s="142">
        <f>SUM(AE68*'C.Davis-Inputs'!$E$32*365)</f>
        <v>272482.73114278656</v>
      </c>
      <c r="DT68" s="142">
        <f>SUM(AF68*'C.Davis-Inputs'!$F$32*365)</f>
        <v>2012.6565368501219</v>
      </c>
      <c r="DU68" s="143">
        <f>SUM(AG68*'C.Davis-Inputs'!$G$32*365)</f>
        <v>0</v>
      </c>
      <c r="DV68" s="144">
        <f>SUM(AH68*'C.Davis-Inputs'!$H$32*365)</f>
        <v>0</v>
      </c>
      <c r="DW68" s="141">
        <f>SUM(AD68*'C.Davis-Inputs'!$D$33*365)</f>
        <v>12385.578688308442</v>
      </c>
      <c r="DX68" s="142">
        <f>SUM(AE68*'C.Davis-Inputs'!$E$33*365)</f>
        <v>247711.57376616963</v>
      </c>
      <c r="DY68" s="142">
        <f>SUM(AF68*'C.Davis-Inputs'!$F$33*365)</f>
        <v>1829.6877607728381</v>
      </c>
      <c r="DZ68" s="143">
        <f>SUM(AG68*'C.Davis-Inputs'!$G$33*365)</f>
        <v>0</v>
      </c>
      <c r="EA68" s="144">
        <f>SUM(AH68*'C.Davis-Inputs'!$H$33*365)</f>
        <v>0</v>
      </c>
      <c r="EB68" s="145">
        <f>DR68*'C.Davis-Inputs'!$D$6*'C.Davis-Inputs'!$D$12</f>
        <v>21387.169567397246</v>
      </c>
      <c r="EC68" s="146">
        <f>DS68*'C.Davis-Inputs'!$D$6*'C.Davis-Inputs'!$E$12</f>
        <v>409541.54490760819</v>
      </c>
      <c r="ED68" s="146">
        <f>DT68*'C.Davis-Inputs'!$D$6*'C.Davis-Inputs'!$F$12</f>
        <v>3226.6909598781153</v>
      </c>
      <c r="EE68" s="147">
        <f>DU68*'C.Davis-Inputs'!$D$6*'C.Davis-Inputs'!$G$12</f>
        <v>0</v>
      </c>
      <c r="EF68" s="148">
        <f>DV68*'C.Davis-Inputs'!$D$6*'C.Davis-Inputs'!$H$12</f>
        <v>0</v>
      </c>
      <c r="EG68" s="145">
        <f>DR68*'C.Davis-Inputs'!$D$7*'C.Davis-Inputs'!$D$13</f>
        <v>817.44819342835706</v>
      </c>
      <c r="EH68" s="146">
        <f>DS68*'C.Davis-Inputs'!$D$7*'C.Davis-Inputs'!$E$13</f>
        <v>27248.273114278658</v>
      </c>
      <c r="EI68" s="146">
        <f>DT68*'C.Davis-Inputs'!$D$7*'C.Davis-Inputs'!$F$13</f>
        <v>80.506261474004873</v>
      </c>
      <c r="EJ68" s="147">
        <f>DU68*'C.Davis-Inputs'!$D$7*'C.Davis-Inputs'!$G$13</f>
        <v>0</v>
      </c>
      <c r="EK68" s="148">
        <f>DV68*'C.Davis-Inputs'!$D$7*'C.Davis-Inputs'!$H$13</f>
        <v>0</v>
      </c>
      <c r="EL68" s="149">
        <f>IF($D68&lt;'C.Davis-Inputs'!$D$8,EB68,DW68*'C.Davis-Inputs'!$D$6*'C.Davis-Inputs'!$D$12)</f>
        <v>19442.881424906587</v>
      </c>
      <c r="EM68" s="150">
        <f>IF($D68&lt;'C.Davis-Inputs'!$D$8,EC68,DX68*'C.Davis-Inputs'!$D$6*'C.Davis-Inputs'!$E$12)</f>
        <v>372310.49537055299</v>
      </c>
      <c r="EN68" s="150">
        <f>IF($D68&lt;'C.Davis-Inputs'!$D$8,ED68,DY68*'C.Davis-Inputs'!$D$6*'C.Davis-Inputs'!$F$12)</f>
        <v>2933.3554180710139</v>
      </c>
      <c r="EO68" s="151">
        <f>IF($D68&lt;'C.Davis-Inputs'!$D$8,EE68,DZ68*'C.Davis-Inputs'!$D$6*'C.Davis-Inputs'!$G$12)</f>
        <v>0</v>
      </c>
      <c r="EP68" s="152">
        <f>IF($D68&lt;'C.Davis-Inputs'!$D$8,EF68,EA68*'C.Davis-Inputs'!$D$6*'C.Davis-Inputs'!$H$12)</f>
        <v>0</v>
      </c>
      <c r="EQ68" s="149">
        <f>IF($D68&lt;'C.Davis-Inputs'!$D$8,EG68,'C.Davis-Inputs'!$D$13*DW68)</f>
        <v>743.13472129850652</v>
      </c>
      <c r="ER68" s="150">
        <f>IF($D68&lt;'C.Davis-Inputs'!$D$8,EH68,'C.Davis-Inputs'!$E$13*DX68)</f>
        <v>24771.157376616964</v>
      </c>
      <c r="ES68" s="150">
        <f>IF($D68&lt;'C.Davis-Inputs'!$D$8,EI68,'C.Davis-Inputs'!$F$13*DY68)</f>
        <v>73.187510430913534</v>
      </c>
      <c r="ET68" s="151">
        <f>IF($D68&lt;'C.Davis-Inputs'!$D$8,EJ68,'C.Davis-Inputs'!$G$13*EJ68)</f>
        <v>0</v>
      </c>
      <c r="EU68" s="152">
        <f>IF($D68&lt;'C.Davis-Inputs'!$D$8,EK68,'C.Davis-Inputs'!$H$13*EK68)</f>
        <v>0</v>
      </c>
      <c r="EV68" s="153">
        <f t="shared" si="9"/>
        <v>1944.2881424906591</v>
      </c>
      <c r="EW68" s="154">
        <f t="shared" si="9"/>
        <v>37231.049537055194</v>
      </c>
      <c r="EX68" s="154">
        <f t="shared" si="9"/>
        <v>293.33554180710144</v>
      </c>
      <c r="EY68" s="155">
        <f t="shared" si="9"/>
        <v>0</v>
      </c>
      <c r="EZ68" s="156">
        <f t="shared" si="16"/>
        <v>0</v>
      </c>
      <c r="FA68" s="153">
        <f t="shared" si="16"/>
        <v>74.313472129850538</v>
      </c>
      <c r="FB68" s="154">
        <f t="shared" si="16"/>
        <v>2477.1157376616939</v>
      </c>
      <c r="FC68" s="154">
        <f t="shared" si="16"/>
        <v>7.3187510430913392</v>
      </c>
      <c r="FD68" s="155">
        <f t="shared" si="16"/>
        <v>0</v>
      </c>
      <c r="FE68" s="156">
        <f t="shared" si="16"/>
        <v>0</v>
      </c>
      <c r="FF68" s="365">
        <f t="shared" si="24"/>
        <v>39468.673221352954</v>
      </c>
      <c r="FG68" s="365">
        <f t="shared" si="25"/>
        <v>2558.7479608346357</v>
      </c>
      <c r="FH68" s="105"/>
      <c r="FI68" s="142">
        <f>'C.Davis-Inputs'!$E$15</f>
        <v>29.15</v>
      </c>
      <c r="FJ68" s="142">
        <f>IF($D68&lt;'C.Davis-Inputs'!$D$8,FI68,0)</f>
        <v>0</v>
      </c>
      <c r="FK68" s="154">
        <f t="shared" si="10"/>
        <v>29.15</v>
      </c>
      <c r="FL68" s="338">
        <f>SUM(FK68*'C.Davis-Inputs'!$D$60,FK68*'C.Davis-Inputs'!$D$58*'C.Davis-Inputs'!$D$59)</f>
        <v>8858.6849999999995</v>
      </c>
      <c r="FM68" s="338">
        <f>(FK68*'C.Davis-Inputs'!$D$61)</f>
        <v>21833.35</v>
      </c>
      <c r="FN68" s="338">
        <f>(FK68*'C.Davis-Inputs'!$D$62)</f>
        <v>816.19999999999993</v>
      </c>
      <c r="FO68" s="105"/>
      <c r="FP68" s="142">
        <f>'C.Davis-Inputs'!$E$32*365</f>
        <v>403.02083333333337</v>
      </c>
      <c r="FQ68" s="142">
        <f>IF($D68&lt;'C.Davis-Inputs'!$D$8,FP68,'C.Davis-Inputs'!$E$33*365)</f>
        <v>366.38257575757581</v>
      </c>
      <c r="FR68" s="154">
        <f t="shared" si="11"/>
        <v>36.638257575757564</v>
      </c>
      <c r="FS68" s="338">
        <f>SUM(FR68*'C.Davis-Inputs'!$D$63,FR68*'C.Davis-Inputs'!$D$58*'C.Davis-Inputs'!$D$59)</f>
        <v>27768.135416666657</v>
      </c>
      <c r="FT68" s="338">
        <f>(FR68*'C.Davis-Inputs'!$D$64)</f>
        <v>80677.443181818162</v>
      </c>
      <c r="FU68" s="338">
        <f>(FR68*'C.Davis-Inputs'!$D$65)</f>
        <v>10258.712121212118</v>
      </c>
      <c r="FV68" s="105"/>
      <c r="FW68" s="142">
        <f>'C.Davis-Inputs'!$E$44*365</f>
        <v>113.15</v>
      </c>
      <c r="FX68" s="142">
        <f>IF($D68&lt;'C.Davis-Inputs'!$D$8,FW68,'C.Davis-Inputs'!$D$45*365)</f>
        <v>102.86363636363636</v>
      </c>
      <c r="FY68" s="154">
        <f t="shared" si="12"/>
        <v>10.286363636363646</v>
      </c>
      <c r="FZ68" s="338">
        <f>SUM(FY68*'C.Davis-Inputs'!$D$67)</f>
        <v>8218.8045454545536</v>
      </c>
      <c r="GA68" s="338">
        <f>(FY68*'C.Davis-Inputs'!$D$68)</f>
        <v>22650.572727272749</v>
      </c>
      <c r="GB68" s="338">
        <f>(FY68*'C.Davis-Inputs'!$D$69)</f>
        <v>2880.1818181818207</v>
      </c>
      <c r="GC68" s="105"/>
      <c r="GD68" s="141">
        <f>IF($D68&lt;'C.Davis-Inputs'!$D$47,0,IF($D68='C.Davis-Inputs'!$D$47,'C.Davis-Inputs'!$D$53,IF(AND($D68&gt;'C.Davis-Inputs'!$D$47,$D68&lt;='C.Davis-Inputs'!$E$47),GD67*(1+'C.Davis-Inputs'!$E$49),IF($D68&gt;'C.Davis-Inputs'!$E$47,GD67*(1+'C.Davis-Inputs'!$F$49)))))</f>
        <v>31673.055382879196</v>
      </c>
      <c r="GE68" s="144">
        <f>IF($D68&lt;'C.Davis-Inputs'!$D$47,0,IF($D68='C.Davis-Inputs'!$D$47,'C.Davis-Inputs'!$D$54,IF(AND($D68&gt;'C.Davis-Inputs'!$D$47,$D68&lt;='C.Davis-Inputs'!$E$47),GE67*(1+'C.Davis-Inputs'!$E$49),IF($D68&gt;'C.Davis-Inputs'!$E$47,GE67*(1+'C.Davis-Inputs'!$F$49)))))</f>
        <v>28793.686711708364</v>
      </c>
      <c r="GF68" s="799">
        <f t="shared" si="13"/>
        <v>2879.3686711708324</v>
      </c>
    </row>
    <row r="69" spans="1:188" x14ac:dyDescent="0.25">
      <c r="A69" s="105"/>
      <c r="B69" s="105"/>
      <c r="C69" s="159"/>
      <c r="D69" s="140">
        <f t="shared" si="6"/>
        <v>2045</v>
      </c>
      <c r="E69" s="141">
        <f>E68*(1+'C.Davis-Inputs'!$D$14)</f>
        <v>729.85858324457718</v>
      </c>
      <c r="F69" s="142">
        <f>F68*(1+'C.Davis-Inputs'!$E$14)</f>
        <v>14597.171664891586</v>
      </c>
      <c r="G69" s="142">
        <f>G68*(1+'C.Davis-Inputs'!$F$14)</f>
        <v>91.232322905572147</v>
      </c>
      <c r="H69" s="143">
        <f>H68*(1+'C.Davis-Inputs'!$G$14)</f>
        <v>54.73939374334325</v>
      </c>
      <c r="I69" s="144">
        <f>I68*(1+'C.Davis-Inputs'!$H$14)</f>
        <v>1094.7878748668659</v>
      </c>
      <c r="J69" s="141">
        <f t="shared" si="18"/>
        <v>65.687272492011942</v>
      </c>
      <c r="K69" s="142">
        <f t="shared" si="18"/>
        <v>1313.7454498402428</v>
      </c>
      <c r="L69" s="142">
        <f t="shared" si="18"/>
        <v>8.2109090615014928</v>
      </c>
      <c r="M69" s="143">
        <f t="shared" si="18"/>
        <v>4.9265454369008923</v>
      </c>
      <c r="N69" s="144">
        <f t="shared" si="18"/>
        <v>98.530908738017928</v>
      </c>
      <c r="O69" s="141">
        <f t="shared" si="19"/>
        <v>36.492929162228862</v>
      </c>
      <c r="P69" s="142">
        <f t="shared" si="19"/>
        <v>729.85858324457934</v>
      </c>
      <c r="Q69" s="142">
        <f t="shared" si="19"/>
        <v>4.5616161452786077</v>
      </c>
      <c r="R69" s="143">
        <f t="shared" si="19"/>
        <v>2.7369696871671625</v>
      </c>
      <c r="S69" s="144">
        <f t="shared" si="19"/>
        <v>54.7393937433433</v>
      </c>
      <c r="T69" s="141">
        <f t="shared" si="14"/>
        <v>56.928969493077012</v>
      </c>
      <c r="U69" s="142">
        <f t="shared" si="14"/>
        <v>1138.5793898615436</v>
      </c>
      <c r="V69" s="142">
        <f t="shared" si="14"/>
        <v>7.1161211866346266</v>
      </c>
      <c r="W69" s="143">
        <f t="shared" si="14"/>
        <v>4.2696727119807729</v>
      </c>
      <c r="X69" s="143">
        <f t="shared" si="14"/>
        <v>85.393454239615536</v>
      </c>
      <c r="Y69" s="141">
        <f>T69*'C.Davis-Inputs'!$D$17</f>
        <v>22.771587797230808</v>
      </c>
      <c r="Z69" s="142">
        <f>U69*'C.Davis-Inputs'!$E$17</f>
        <v>455.43175594461746</v>
      </c>
      <c r="AA69" s="142">
        <f>V69*'C.Davis-Inputs'!$F$17</f>
        <v>2.846448474653851</v>
      </c>
      <c r="AB69" s="143">
        <f>W69*'C.Davis-Inputs'!$G$17</f>
        <v>0</v>
      </c>
      <c r="AC69" s="144">
        <f>X69*'C.Davis-Inputs'!$H$17</f>
        <v>0</v>
      </c>
      <c r="AD69" s="141">
        <f>T69*(1-'C.Davis-Inputs'!$D$17)</f>
        <v>34.157381695846205</v>
      </c>
      <c r="AE69" s="142">
        <f>U69*(1-'C.Davis-Inputs'!$E$17)</f>
        <v>683.14763391692611</v>
      </c>
      <c r="AF69" s="142">
        <f>V69*(1-'C.Davis-Inputs'!$F$17)</f>
        <v>4.2696727119807756</v>
      </c>
      <c r="AG69" s="143">
        <f>W69*(1-'C.Davis-Inputs'!$G$17)</f>
        <v>4.2696727119807729</v>
      </c>
      <c r="AH69" s="144">
        <f>X69*(1-'C.Davis-Inputs'!$H$17)</f>
        <v>85.393454239615536</v>
      </c>
      <c r="AI69" s="187"/>
      <c r="AJ69" s="141">
        <f>SUM(AD69*'C.Davis-Inputs'!$D$15,Y69*'C.Davis-Inputs'!$D$15*'C.Davis-Inputs'!$D$19)</f>
        <v>595.09749443429837</v>
      </c>
      <c r="AK69" s="142">
        <f>SUM(AE69*'C.Davis-Inputs'!$E$15,Z69*'C.Davis-Inputs'!$E$15*'C.Davis-Inputs'!$E$19)</f>
        <v>21683.864953449811</v>
      </c>
      <c r="AL69" s="142">
        <f>SUM(AF69*'C.Davis-Inputs'!$F$15,AA69*'C.Davis-Inputs'!$F$15*'C.Davis-Inputs'!$F$19)</f>
        <v>17.164084302162717</v>
      </c>
      <c r="AM69" s="143">
        <f>SUM(AG69*'C.Davis-Inputs'!$G$15,AB69*'C.Davis-Inputs'!$G$15*'C.Davis-Inputs'!$G$19)</f>
        <v>17.078690847923092</v>
      </c>
      <c r="AN69" s="144">
        <f>SUM(AH69*'C.Davis-Inputs'!$H$15,AC69*'C.Davis-Inputs'!$H$15*'C.Davis-Inputs'!$H$19)</f>
        <v>811.23781527634765</v>
      </c>
      <c r="AO69" s="141">
        <f>IF($D69&lt;'C.Davis-Inputs'!$D$8,AJ69,AJ69*(1-'C.Davis-Inputs'!$D$16))</f>
        <v>0</v>
      </c>
      <c r="AP69" s="142">
        <f>IF($D69&lt;'C.Davis-Inputs'!$D$8,AK69,AK69*(1-'C.Davis-Inputs'!$E$16))</f>
        <v>0</v>
      </c>
      <c r="AQ69" s="142">
        <f>IF($D69&lt;'C.Davis-Inputs'!$D$8,AL69,AL69*(1-'C.Davis-Inputs'!$F$16))</f>
        <v>0</v>
      </c>
      <c r="AR69" s="143">
        <f>IF($D69&lt;'C.Davis-Inputs'!$D$8,AM69,AM69*(1-'C.Davis-Inputs'!$G$16))</f>
        <v>0</v>
      </c>
      <c r="AS69" s="144">
        <f>IF($D69&lt;'C.Davis-Inputs'!$D$8,AN69,AN69*(1-'C.Davis-Inputs'!$H$16))</f>
        <v>0</v>
      </c>
      <c r="AT69" s="145">
        <f>AJ69*'C.Davis-Inputs'!$D$6*'C.Davis-Inputs'!$D$12</f>
        <v>934.18404676296154</v>
      </c>
      <c r="AU69" s="146">
        <f>AK69*'C.Davis-Inputs'!$D$6*'C.Davis-Inputs'!$E$12</f>
        <v>32590.849025035062</v>
      </c>
      <c r="AV69" s="146">
        <f>AL69*'C.Davis-Inputs'!$D$6*'C.Davis-Inputs'!$F$12</f>
        <v>27.517459953227267</v>
      </c>
      <c r="AW69" s="147">
        <f>AM69*'C.Davis-Inputs'!$D$6*'C.Davis-Inputs'!$G$12</f>
        <v>27.380557167390297</v>
      </c>
      <c r="AX69" s="148">
        <f>AN69*'C.Davis-Inputs'!$D$6*'C.Davis-Inputs'!$H$12</f>
        <v>1273.4811224208104</v>
      </c>
      <c r="AY69" s="145">
        <f>AJ69*'C.Davis-Inputs'!$D$7*'C.Davis-Inputs'!$D$13</f>
        <v>35.705849666057901</v>
      </c>
      <c r="AZ69" s="146">
        <f>AK69*'C.Davis-Inputs'!$D$7*'C.Davis-Inputs'!$E$13</f>
        <v>2168.3864953449811</v>
      </c>
      <c r="BA69" s="146">
        <f>AL69*'C.Davis-Inputs'!$D$7*'C.Davis-Inputs'!$F$13</f>
        <v>0.68656337208650864</v>
      </c>
      <c r="BB69" s="147">
        <f>AM69*'C.Davis-Inputs'!$D$7*'C.Davis-Inputs'!$G$13</f>
        <v>0.68314763391692368</v>
      </c>
      <c r="BC69" s="148">
        <f>AN69*'C.Davis-Inputs'!$D$7*'C.Davis-Inputs'!$H$13</f>
        <v>48.674268916580857</v>
      </c>
      <c r="BD69" s="149">
        <f>AO69*'C.Davis-Inputs'!$D$6*'C.Davis-Inputs'!$D$12</f>
        <v>0</v>
      </c>
      <c r="BE69" s="150">
        <f>AP69*'C.Davis-Inputs'!$D$6*'C.Davis-Inputs'!$E$12</f>
        <v>0</v>
      </c>
      <c r="BF69" s="150">
        <f>AQ69*'C.Davis-Inputs'!$D$6*'C.Davis-Inputs'!$F$12</f>
        <v>0</v>
      </c>
      <c r="BG69" s="151">
        <f>AR69*'C.Davis-Inputs'!$D$6*'C.Davis-Inputs'!$G$12</f>
        <v>0</v>
      </c>
      <c r="BH69" s="152">
        <f>AS69*'C.Davis-Inputs'!$D$6*'C.Davis-Inputs'!$H$12</f>
        <v>0</v>
      </c>
      <c r="BI69" s="149">
        <f>AO69*'C.Davis-Inputs'!$D$7*'C.Davis-Inputs'!$D$13</f>
        <v>0</v>
      </c>
      <c r="BJ69" s="150">
        <f>AP69*'C.Davis-Inputs'!$D$7*'C.Davis-Inputs'!$E$13</f>
        <v>0</v>
      </c>
      <c r="BK69" s="150">
        <f>AQ69*'C.Davis-Inputs'!$D$7*'C.Davis-Inputs'!$F$13</f>
        <v>0</v>
      </c>
      <c r="BL69" s="151">
        <f>AR69*'C.Davis-Inputs'!$D$7*'C.Davis-Inputs'!$G$13</f>
        <v>0</v>
      </c>
      <c r="BM69" s="152">
        <f>AS69*'C.Davis-Inputs'!$D$7*'C.Davis-Inputs'!$H$13</f>
        <v>0</v>
      </c>
      <c r="BN69" s="153">
        <f t="shared" si="27"/>
        <v>934.18404676296154</v>
      </c>
      <c r="BO69" s="154">
        <f t="shared" si="27"/>
        <v>32590.849025035062</v>
      </c>
      <c r="BP69" s="154">
        <f t="shared" si="27"/>
        <v>27.517459953227267</v>
      </c>
      <c r="BQ69" s="155">
        <f t="shared" si="27"/>
        <v>27.380557167390297</v>
      </c>
      <c r="BR69" s="156">
        <f t="shared" si="27"/>
        <v>1273.4811224208104</v>
      </c>
      <c r="BS69" s="153">
        <f t="shared" si="26"/>
        <v>35.705849666057901</v>
      </c>
      <c r="BT69" s="154">
        <f t="shared" si="26"/>
        <v>2168.3864953449811</v>
      </c>
      <c r="BU69" s="154">
        <f t="shared" si="26"/>
        <v>0.68656337208650864</v>
      </c>
      <c r="BV69" s="155">
        <f t="shared" si="26"/>
        <v>0.68314763391692368</v>
      </c>
      <c r="BW69" s="155">
        <f t="shared" si="26"/>
        <v>48.674268916580857</v>
      </c>
      <c r="BX69" s="343">
        <f t="shared" si="20"/>
        <v>34853.412211339448</v>
      </c>
      <c r="BY69" s="344">
        <f t="shared" si="21"/>
        <v>2254.1363249336232</v>
      </c>
      <c r="BZ69" s="105"/>
      <c r="CA69" s="141">
        <f>Y69*'C.Davis-Inputs'!$D$15*'C.Davis-Inputs'!$D$18</f>
        <v>1858.1615642540337</v>
      </c>
      <c r="CB69" s="142">
        <f>Z69*'C.Davis-Inputs'!$E$15*'C.Davis-Inputs'!$E$18</f>
        <v>67706.761997506546</v>
      </c>
      <c r="CC69" s="142">
        <f>AA69*'C.Davis-Inputs'!$F$15*'C.Davis-Inputs'!$F$18</f>
        <v>3.4157381695846212</v>
      </c>
      <c r="CD69" s="143">
        <f>AB69*'C.Davis-Inputs'!$G$15*'C.Davis-Inputs'!$G$18</f>
        <v>0</v>
      </c>
      <c r="CE69" s="144">
        <f>AC69*'C.Davis-Inputs'!$H$15*'C.Davis-Inputs'!$H$18</f>
        <v>0</v>
      </c>
      <c r="CF69" s="141">
        <f>IF($D69&lt;'C.Davis-Inputs'!$D$8,CA69,CA69*(1-'C.Davis-Inputs'!$D$16))</f>
        <v>0</v>
      </c>
      <c r="CG69" s="142">
        <f>IF($D69&lt;'C.Davis-Inputs'!$D$8,CB69,CB69*(1-'C.Davis-Inputs'!$E$16))</f>
        <v>0</v>
      </c>
      <c r="CH69" s="142">
        <f>IF($D69&lt;'C.Davis-Inputs'!$D$8,CC69,CC69*(1-'C.Davis-Inputs'!$F$16))</f>
        <v>0</v>
      </c>
      <c r="CI69" s="143">
        <f>IF($D69&lt;'C.Davis-Inputs'!$D$8,CD69,CD69*(1-'C.Davis-Inputs'!$G$16))</f>
        <v>0</v>
      </c>
      <c r="CJ69" s="144">
        <f>IF($D69&lt;'C.Davis-Inputs'!$D$8,CE69,CE69*(1-'C.Davis-Inputs'!$H$16))</f>
        <v>0</v>
      </c>
      <c r="CK69" s="145">
        <f>CA69*'C.Davis-Inputs'!$D$6*'C.Davis-Inputs'!$D$12</f>
        <v>2916.9420235659818</v>
      </c>
      <c r="CL69" s="146">
        <f>CB69*'C.Davis-Inputs'!$D$6*'C.Davis-Inputs'!$E$12</f>
        <v>101763.26328225233</v>
      </c>
      <c r="CM69" s="146">
        <f>CC69*'C.Davis-Inputs'!$D$6*'C.Davis-Inputs'!$F$12</f>
        <v>5.4761114334780645</v>
      </c>
      <c r="CN69" s="147">
        <f>CD69*'C.Davis-Inputs'!$D$6*'C.Davis-Inputs'!$G$12</f>
        <v>0</v>
      </c>
      <c r="CO69" s="148">
        <f>CE69*'C.Davis-Inputs'!$D$6*'C.Davis-Inputs'!$H$12</f>
        <v>0</v>
      </c>
      <c r="CP69" s="145">
        <f>CA69*'C.Davis-Inputs'!$D$7*'C.Davis-Inputs'!$D$13</f>
        <v>111.48969385524202</v>
      </c>
      <c r="CQ69" s="146">
        <f>CB69*'C.Davis-Inputs'!$D$7*'C.Davis-Inputs'!$E$13</f>
        <v>6770.6761997506546</v>
      </c>
      <c r="CR69" s="146">
        <f>CC69*'C.Davis-Inputs'!$D$7*'C.Davis-Inputs'!$F$13</f>
        <v>0.13662952678338486</v>
      </c>
      <c r="CS69" s="147">
        <f>CD69*'C.Davis-Inputs'!$D$7*'C.Davis-Inputs'!$G$13</f>
        <v>0</v>
      </c>
      <c r="CT69" s="148">
        <f>CE69*'C.Davis-Inputs'!$D$7*'C.Davis-Inputs'!$H$13</f>
        <v>0</v>
      </c>
      <c r="CU69" s="149">
        <f>CF69*'C.Davis-Inputs'!$D$6*'C.Davis-Inputs'!$D$12</f>
        <v>0</v>
      </c>
      <c r="CV69" s="150">
        <f>CG69*'C.Davis-Inputs'!$D$6*'C.Davis-Inputs'!$E$12</f>
        <v>0</v>
      </c>
      <c r="CW69" s="150">
        <f>CH69*'C.Davis-Inputs'!$D$6*'C.Davis-Inputs'!$F$12</f>
        <v>0</v>
      </c>
      <c r="CX69" s="151">
        <f>CI69*'C.Davis-Inputs'!$D$6*'C.Davis-Inputs'!$G$12</f>
        <v>0</v>
      </c>
      <c r="CY69" s="152">
        <f>CJ69*'C.Davis-Inputs'!$D$6*'C.Davis-Inputs'!$H$12</f>
        <v>0</v>
      </c>
      <c r="CZ69" s="149">
        <f>CF69*'C.Davis-Inputs'!$D$7*'C.Davis-Inputs'!$D$13</f>
        <v>0</v>
      </c>
      <c r="DA69" s="150">
        <f>CG69*'C.Davis-Inputs'!$D$7*'C.Davis-Inputs'!$E$13</f>
        <v>0</v>
      </c>
      <c r="DB69" s="150">
        <f>CH69*'C.Davis-Inputs'!$D$7*'C.Davis-Inputs'!$F$13</f>
        <v>0</v>
      </c>
      <c r="DC69" s="151">
        <f>CI69*'C.Davis-Inputs'!$D$7*'C.Davis-Inputs'!$G$13</f>
        <v>0</v>
      </c>
      <c r="DD69" s="152">
        <f>CJ69*'C.Davis-Inputs'!$D$7*'C.Davis-Inputs'!$H$13</f>
        <v>0</v>
      </c>
      <c r="DE69" s="153">
        <f t="shared" si="29"/>
        <v>2916.9420235659818</v>
      </c>
      <c r="DF69" s="154">
        <f t="shared" si="29"/>
        <v>101763.26328225233</v>
      </c>
      <c r="DG69" s="154">
        <f t="shared" si="29"/>
        <v>5.4761114334780645</v>
      </c>
      <c r="DH69" s="155">
        <f t="shared" si="28"/>
        <v>0</v>
      </c>
      <c r="DI69" s="156">
        <f t="shared" si="28"/>
        <v>0</v>
      </c>
      <c r="DJ69" s="153">
        <f t="shared" si="28"/>
        <v>111.48969385524202</v>
      </c>
      <c r="DK69" s="154">
        <f t="shared" si="28"/>
        <v>6770.6761997506546</v>
      </c>
      <c r="DL69" s="154">
        <f t="shared" si="28"/>
        <v>0.13662952678338486</v>
      </c>
      <c r="DM69" s="155">
        <f t="shared" si="28"/>
        <v>0</v>
      </c>
      <c r="DN69" s="155">
        <f t="shared" si="17"/>
        <v>0</v>
      </c>
      <c r="DO69" s="343">
        <f t="shared" si="22"/>
        <v>104685.68141725179</v>
      </c>
      <c r="DP69" s="344">
        <f t="shared" si="23"/>
        <v>6882.3025231326801</v>
      </c>
      <c r="DQ69" s="105"/>
      <c r="DR69" s="141">
        <f>SUM(AD69*'C.Davis-Inputs'!$D$32*365)</f>
        <v>13766.136435544684</v>
      </c>
      <c r="DS69" s="142">
        <f>SUM(AE69*'C.Davis-Inputs'!$E$32*365)</f>
        <v>275322.72871089453</v>
      </c>
      <c r="DT69" s="142">
        <f>SUM(AF69*'C.Davis-Inputs'!$F$32*365)</f>
        <v>2033.633791614556</v>
      </c>
      <c r="DU69" s="143">
        <f>SUM(AG69*'C.Davis-Inputs'!$G$32*365)</f>
        <v>0</v>
      </c>
      <c r="DV69" s="144">
        <f>SUM(AH69*'C.Davis-Inputs'!$H$32*365)</f>
        <v>0</v>
      </c>
      <c r="DW69" s="141">
        <f>SUM(AD69*'C.Davis-Inputs'!$D$33*365)</f>
        <v>12514.669486858804</v>
      </c>
      <c r="DX69" s="142">
        <f>SUM(AE69*'C.Davis-Inputs'!$E$33*365)</f>
        <v>250293.38973717685</v>
      </c>
      <c r="DY69" s="142">
        <f>SUM(AF69*'C.Davis-Inputs'!$F$33*365)</f>
        <v>1848.7579923768692</v>
      </c>
      <c r="DZ69" s="143">
        <f>SUM(AG69*'C.Davis-Inputs'!$G$33*365)</f>
        <v>0</v>
      </c>
      <c r="EA69" s="144">
        <f>SUM(AH69*'C.Davis-Inputs'!$H$33*365)</f>
        <v>0</v>
      </c>
      <c r="EB69" s="145">
        <f>DR69*'C.Davis-Inputs'!$D$6*'C.Davis-Inputs'!$D$12</f>
        <v>21610.080976518042</v>
      </c>
      <c r="EC69" s="146">
        <f>DS69*'C.Davis-Inputs'!$D$6*'C.Davis-Inputs'!$E$12</f>
        <v>413810.06125247444</v>
      </c>
      <c r="ED69" s="146">
        <f>DT69*'C.Davis-Inputs'!$D$6*'C.Davis-Inputs'!$F$12</f>
        <v>3260.321694716456</v>
      </c>
      <c r="EE69" s="147">
        <f>DU69*'C.Davis-Inputs'!$D$6*'C.Davis-Inputs'!$G$12</f>
        <v>0</v>
      </c>
      <c r="EF69" s="148">
        <f>DV69*'C.Davis-Inputs'!$D$6*'C.Davis-Inputs'!$H$12</f>
        <v>0</v>
      </c>
      <c r="EG69" s="145">
        <f>DR69*'C.Davis-Inputs'!$D$7*'C.Davis-Inputs'!$D$13</f>
        <v>825.96818613268101</v>
      </c>
      <c r="EH69" s="146">
        <f>DS69*'C.Davis-Inputs'!$D$7*'C.Davis-Inputs'!$E$13</f>
        <v>27532.272871089455</v>
      </c>
      <c r="EI69" s="146">
        <f>DT69*'C.Davis-Inputs'!$D$7*'C.Davis-Inputs'!$F$13</f>
        <v>81.345351664582239</v>
      </c>
      <c r="EJ69" s="147">
        <f>DU69*'C.Davis-Inputs'!$D$7*'C.Davis-Inputs'!$G$13</f>
        <v>0</v>
      </c>
      <c r="EK69" s="148">
        <f>DV69*'C.Davis-Inputs'!$D$7*'C.Davis-Inputs'!$H$13</f>
        <v>0</v>
      </c>
      <c r="EL69" s="149">
        <f>IF($D69&lt;'C.Davis-Inputs'!$D$8,EB69,DW69*'C.Davis-Inputs'!$D$6*'C.Davis-Inputs'!$D$12)</f>
        <v>19645.528160470949</v>
      </c>
      <c r="EM69" s="150">
        <f>IF($D69&lt;'C.Davis-Inputs'!$D$8,EC69,DX69*'C.Davis-Inputs'!$D$6*'C.Davis-Inputs'!$E$12)</f>
        <v>376190.96477497683</v>
      </c>
      <c r="EN69" s="150">
        <f>IF($D69&lt;'C.Davis-Inputs'!$D$8,ED69,DY69*'C.Davis-Inputs'!$D$6*'C.Davis-Inputs'!$F$12)</f>
        <v>2963.9288133785963</v>
      </c>
      <c r="EO69" s="151">
        <f>IF($D69&lt;'C.Davis-Inputs'!$D$8,EE69,DZ69*'C.Davis-Inputs'!$D$6*'C.Davis-Inputs'!$G$12)</f>
        <v>0</v>
      </c>
      <c r="EP69" s="152">
        <f>IF($D69&lt;'C.Davis-Inputs'!$D$8,EF69,EA69*'C.Davis-Inputs'!$D$6*'C.Davis-Inputs'!$H$12)</f>
        <v>0</v>
      </c>
      <c r="EQ69" s="149">
        <f>IF($D69&lt;'C.Davis-Inputs'!$D$8,EG69,'C.Davis-Inputs'!$D$13*DW69)</f>
        <v>750.88016921152825</v>
      </c>
      <c r="ER69" s="150">
        <f>IF($D69&lt;'C.Davis-Inputs'!$D$8,EH69,'C.Davis-Inputs'!$E$13*DX69)</f>
        <v>25029.338973717688</v>
      </c>
      <c r="ES69" s="150">
        <f>IF($D69&lt;'C.Davis-Inputs'!$D$8,EI69,'C.Davis-Inputs'!$F$13*DY69)</f>
        <v>73.950319695074768</v>
      </c>
      <c r="ET69" s="151">
        <f>IF($D69&lt;'C.Davis-Inputs'!$D$8,EJ69,'C.Davis-Inputs'!$G$13*EJ69)</f>
        <v>0</v>
      </c>
      <c r="EU69" s="152">
        <f>IF($D69&lt;'C.Davis-Inputs'!$D$8,EK69,'C.Davis-Inputs'!$H$13*EK69)</f>
        <v>0</v>
      </c>
      <c r="EV69" s="153">
        <f t="shared" si="9"/>
        <v>1964.5528160470931</v>
      </c>
      <c r="EW69" s="154">
        <f t="shared" si="9"/>
        <v>37619.096477497602</v>
      </c>
      <c r="EX69" s="154">
        <f t="shared" si="9"/>
        <v>296.39288133785976</v>
      </c>
      <c r="EY69" s="155">
        <f t="shared" si="9"/>
        <v>0</v>
      </c>
      <c r="EZ69" s="156">
        <f t="shared" si="16"/>
        <v>0</v>
      </c>
      <c r="FA69" s="153">
        <f t="shared" si="16"/>
        <v>75.088016921152757</v>
      </c>
      <c r="FB69" s="154">
        <f t="shared" si="16"/>
        <v>2502.9338973717677</v>
      </c>
      <c r="FC69" s="154">
        <f t="shared" si="16"/>
        <v>7.3950319695074711</v>
      </c>
      <c r="FD69" s="155">
        <f t="shared" si="16"/>
        <v>0</v>
      </c>
      <c r="FE69" s="156">
        <f t="shared" si="16"/>
        <v>0</v>
      </c>
      <c r="FF69" s="365">
        <f t="shared" si="24"/>
        <v>39880.042174882554</v>
      </c>
      <c r="FG69" s="365">
        <f t="shared" si="25"/>
        <v>2585.4169462624277</v>
      </c>
      <c r="FH69" s="105"/>
      <c r="FI69" s="142">
        <f>'C.Davis-Inputs'!$E$15</f>
        <v>29.15</v>
      </c>
      <c r="FJ69" s="142">
        <f>IF($D69&lt;'C.Davis-Inputs'!$D$8,FI69,0)</f>
        <v>0</v>
      </c>
      <c r="FK69" s="154">
        <f t="shared" si="10"/>
        <v>29.15</v>
      </c>
      <c r="FL69" s="338">
        <f>SUM(FK69*'C.Davis-Inputs'!$D$60,FK69*'C.Davis-Inputs'!$D$58*'C.Davis-Inputs'!$D$59)</f>
        <v>8858.6849999999995</v>
      </c>
      <c r="FM69" s="338">
        <f>(FK69*'C.Davis-Inputs'!$D$61)</f>
        <v>21833.35</v>
      </c>
      <c r="FN69" s="338">
        <f>(FK69*'C.Davis-Inputs'!$D$62)</f>
        <v>816.19999999999993</v>
      </c>
      <c r="FO69" s="105"/>
      <c r="FP69" s="142">
        <f>'C.Davis-Inputs'!$E$32*365</f>
        <v>403.02083333333337</v>
      </c>
      <c r="FQ69" s="142">
        <f>IF($D69&lt;'C.Davis-Inputs'!$D$8,FP69,'C.Davis-Inputs'!$E$33*365)</f>
        <v>366.38257575757581</v>
      </c>
      <c r="FR69" s="154">
        <f t="shared" si="11"/>
        <v>36.638257575757564</v>
      </c>
      <c r="FS69" s="338">
        <f>SUM(FR69*'C.Davis-Inputs'!$D$63,FR69*'C.Davis-Inputs'!$D$58*'C.Davis-Inputs'!$D$59)</f>
        <v>27768.135416666657</v>
      </c>
      <c r="FT69" s="338">
        <f>(FR69*'C.Davis-Inputs'!$D$64)</f>
        <v>80677.443181818162</v>
      </c>
      <c r="FU69" s="338">
        <f>(FR69*'C.Davis-Inputs'!$D$65)</f>
        <v>10258.712121212118</v>
      </c>
      <c r="FV69" s="105"/>
      <c r="FW69" s="142">
        <f>'C.Davis-Inputs'!$E$44*365</f>
        <v>113.15</v>
      </c>
      <c r="FX69" s="142">
        <f>IF($D69&lt;'C.Davis-Inputs'!$D$8,FW69,'C.Davis-Inputs'!$D$45*365)</f>
        <v>102.86363636363636</v>
      </c>
      <c r="FY69" s="154">
        <f t="shared" si="12"/>
        <v>10.286363636363646</v>
      </c>
      <c r="FZ69" s="338">
        <f>SUM(FY69*'C.Davis-Inputs'!$D$67)</f>
        <v>8218.8045454545536</v>
      </c>
      <c r="GA69" s="338">
        <f>(FY69*'C.Davis-Inputs'!$D$68)</f>
        <v>22650.572727272749</v>
      </c>
      <c r="GB69" s="338">
        <f>(FY69*'C.Davis-Inputs'!$D$69)</f>
        <v>2880.1818181818207</v>
      </c>
      <c r="GC69" s="105"/>
      <c r="GD69" s="141">
        <f>IF($D69&lt;'C.Davis-Inputs'!$D$47,0,IF($D69='C.Davis-Inputs'!$D$47,'C.Davis-Inputs'!$D$53,IF(AND($D69&gt;'C.Davis-Inputs'!$D$47,$D69&lt;='C.Davis-Inputs'!$E$47),GD68*(1+'C.Davis-Inputs'!$E$49),IF($D69&gt;'C.Davis-Inputs'!$E$47,GD68*(1+'C.Davis-Inputs'!$F$49)))))</f>
        <v>31989.785936707987</v>
      </c>
      <c r="GE69" s="144">
        <f>IF($D69&lt;'C.Davis-Inputs'!$D$47,0,IF($D69='C.Davis-Inputs'!$D$47,'C.Davis-Inputs'!$D$54,IF(AND($D69&gt;'C.Davis-Inputs'!$D$47,$D69&lt;='C.Davis-Inputs'!$E$47),GE68*(1+'C.Davis-Inputs'!$E$49),IF($D69&gt;'C.Davis-Inputs'!$E$47,GE68*(1+'C.Davis-Inputs'!$F$49)))))</f>
        <v>29081.623578825449</v>
      </c>
      <c r="GF69" s="799">
        <f t="shared" si="13"/>
        <v>2908.1623578825383</v>
      </c>
    </row>
    <row r="70" spans="1:188" x14ac:dyDescent="0.25">
      <c r="A70" s="105"/>
      <c r="B70" s="105"/>
      <c r="C70" s="159"/>
      <c r="D70" s="140">
        <f t="shared" si="6"/>
        <v>2046</v>
      </c>
      <c r="E70" s="141">
        <f>E69*(1+'C.Davis-Inputs'!$D$14)</f>
        <v>737.46565835272838</v>
      </c>
      <c r="F70" s="142">
        <f>F69*(1+'C.Davis-Inputs'!$E$14)</f>
        <v>14749.31316705461</v>
      </c>
      <c r="G70" s="142">
        <f>G69*(1+'C.Davis-Inputs'!$F$14)</f>
        <v>92.183207294091048</v>
      </c>
      <c r="H70" s="143">
        <f>H69*(1+'C.Davis-Inputs'!$G$14)</f>
        <v>55.309924376454589</v>
      </c>
      <c r="I70" s="144">
        <f>I69*(1+'C.Davis-Inputs'!$H$14)</f>
        <v>1106.1984875290925</v>
      </c>
      <c r="J70" s="141">
        <f t="shared" si="18"/>
        <v>66.371909251745549</v>
      </c>
      <c r="K70" s="142">
        <f t="shared" si="18"/>
        <v>1327.4381850349148</v>
      </c>
      <c r="L70" s="142">
        <f t="shared" si="18"/>
        <v>8.2964886564681937</v>
      </c>
      <c r="M70" s="143">
        <f t="shared" si="18"/>
        <v>4.977893193880913</v>
      </c>
      <c r="N70" s="144">
        <f t="shared" si="18"/>
        <v>99.557863877618317</v>
      </c>
      <c r="O70" s="141">
        <f t="shared" si="19"/>
        <v>36.873282917636423</v>
      </c>
      <c r="P70" s="142">
        <f t="shared" si="19"/>
        <v>737.46565835273054</v>
      </c>
      <c r="Q70" s="142">
        <f t="shared" si="19"/>
        <v>4.6091603647045529</v>
      </c>
      <c r="R70" s="143">
        <f t="shared" si="19"/>
        <v>2.7654962188227294</v>
      </c>
      <c r="S70" s="144">
        <f t="shared" si="19"/>
        <v>55.309924376454632</v>
      </c>
      <c r="T70" s="141">
        <f t="shared" si="14"/>
        <v>57.522321351512808</v>
      </c>
      <c r="U70" s="142">
        <f t="shared" si="14"/>
        <v>1150.4464270302594</v>
      </c>
      <c r="V70" s="142">
        <f t="shared" si="14"/>
        <v>7.190290168939101</v>
      </c>
      <c r="W70" s="143">
        <f t="shared" si="14"/>
        <v>4.3141741013634576</v>
      </c>
      <c r="X70" s="143">
        <f t="shared" si="14"/>
        <v>86.283482027269201</v>
      </c>
      <c r="Y70" s="141">
        <f>T70*'C.Davis-Inputs'!$D$17</f>
        <v>23.008928540605126</v>
      </c>
      <c r="Z70" s="142">
        <f>U70*'C.Davis-Inputs'!$E$17</f>
        <v>460.17857081210377</v>
      </c>
      <c r="AA70" s="142">
        <f>V70*'C.Davis-Inputs'!$F$17</f>
        <v>2.8761160675756408</v>
      </c>
      <c r="AB70" s="143">
        <f>W70*'C.Davis-Inputs'!$G$17</f>
        <v>0</v>
      </c>
      <c r="AC70" s="144">
        <f>X70*'C.Davis-Inputs'!$H$17</f>
        <v>0</v>
      </c>
      <c r="AD70" s="141">
        <f>T70*(1-'C.Davis-Inputs'!$D$17)</f>
        <v>34.513392810907682</v>
      </c>
      <c r="AE70" s="142">
        <f>U70*(1-'C.Davis-Inputs'!$E$17)</f>
        <v>690.26785621815566</v>
      </c>
      <c r="AF70" s="142">
        <f>V70*(1-'C.Davis-Inputs'!$F$17)</f>
        <v>4.3141741013634602</v>
      </c>
      <c r="AG70" s="143">
        <f>W70*(1-'C.Davis-Inputs'!$G$17)</f>
        <v>4.3141741013634576</v>
      </c>
      <c r="AH70" s="144">
        <f>X70*(1-'C.Davis-Inputs'!$H$17)</f>
        <v>86.283482027269201</v>
      </c>
      <c r="AI70" s="187"/>
      <c r="AJ70" s="141">
        <f>SUM(AD70*'C.Davis-Inputs'!$D$15,Y70*'C.Davis-Inputs'!$D$15*'C.Davis-Inputs'!$D$19)</f>
        <v>601.29999919448051</v>
      </c>
      <c r="AK70" s="142">
        <f>SUM(AE70*'C.Davis-Inputs'!$E$15,Z70*'C.Davis-Inputs'!$E$15*'C.Davis-Inputs'!$E$19)</f>
        <v>21909.868720648945</v>
      </c>
      <c r="AL70" s="142">
        <f>SUM(AF70*'C.Davis-Inputs'!$F$15,AA70*'C.Davis-Inputs'!$F$15*'C.Davis-Inputs'!$F$19)</f>
        <v>17.342979887481111</v>
      </c>
      <c r="AM70" s="143">
        <f>SUM(AG70*'C.Davis-Inputs'!$G$15,AB70*'C.Davis-Inputs'!$G$15*'C.Davis-Inputs'!$G$19)</f>
        <v>17.25669640545383</v>
      </c>
      <c r="AN70" s="144">
        <f>SUM(AH70*'C.Davis-Inputs'!$H$15,AC70*'C.Davis-Inputs'!$H$15*'C.Davis-Inputs'!$H$19)</f>
        <v>819.69307925905741</v>
      </c>
      <c r="AO70" s="141">
        <f>IF($D70&lt;'C.Davis-Inputs'!$D$8,AJ70,AJ70*(1-'C.Davis-Inputs'!$D$16))</f>
        <v>0</v>
      </c>
      <c r="AP70" s="142">
        <f>IF($D70&lt;'C.Davis-Inputs'!$D$8,AK70,AK70*(1-'C.Davis-Inputs'!$E$16))</f>
        <v>0</v>
      </c>
      <c r="AQ70" s="142">
        <f>IF($D70&lt;'C.Davis-Inputs'!$D$8,AL70,AL70*(1-'C.Davis-Inputs'!$F$16))</f>
        <v>0</v>
      </c>
      <c r="AR70" s="143">
        <f>IF($D70&lt;'C.Davis-Inputs'!$D$8,AM70,AM70*(1-'C.Davis-Inputs'!$G$16))</f>
        <v>0</v>
      </c>
      <c r="AS70" s="144">
        <f>IF($D70&lt;'C.Davis-Inputs'!$D$8,AN70,AN70*(1-'C.Davis-Inputs'!$H$16))</f>
        <v>0</v>
      </c>
      <c r="AT70" s="145">
        <f>AJ70*'C.Davis-Inputs'!$D$6*'C.Davis-Inputs'!$D$12</f>
        <v>943.92073873549532</v>
      </c>
      <c r="AU70" s="146">
        <f>AK70*'C.Davis-Inputs'!$D$6*'C.Davis-Inputs'!$E$12</f>
        <v>32930.532687135361</v>
      </c>
      <c r="AV70" s="146">
        <f>AL70*'C.Davis-Inputs'!$D$6*'C.Davis-Inputs'!$F$12</f>
        <v>27.804265355609715</v>
      </c>
      <c r="AW70" s="147">
        <f>AM70*'C.Davis-Inputs'!$D$6*'C.Davis-Inputs'!$G$12</f>
        <v>27.66593567722358</v>
      </c>
      <c r="AX70" s="148">
        <f>AN70*'C.Davis-Inputs'!$D$6*'C.Davis-Inputs'!$H$12</f>
        <v>1286.7541958208681</v>
      </c>
      <c r="AY70" s="145">
        <f>AJ70*'C.Davis-Inputs'!$D$7*'C.Davis-Inputs'!$D$13</f>
        <v>36.077999951668829</v>
      </c>
      <c r="AZ70" s="146">
        <f>AK70*'C.Davis-Inputs'!$D$7*'C.Davis-Inputs'!$E$13</f>
        <v>2190.9868720648947</v>
      </c>
      <c r="BA70" s="146">
        <f>AL70*'C.Davis-Inputs'!$D$7*'C.Davis-Inputs'!$F$13</f>
        <v>0.69371919549924443</v>
      </c>
      <c r="BB70" s="147">
        <f>AM70*'C.Davis-Inputs'!$D$7*'C.Davis-Inputs'!$G$13</f>
        <v>0.69026785621815323</v>
      </c>
      <c r="BC70" s="148">
        <f>AN70*'C.Davis-Inputs'!$D$7*'C.Davis-Inputs'!$H$13</f>
        <v>49.18158475554344</v>
      </c>
      <c r="BD70" s="149">
        <f>AO70*'C.Davis-Inputs'!$D$6*'C.Davis-Inputs'!$D$12</f>
        <v>0</v>
      </c>
      <c r="BE70" s="150">
        <f>AP70*'C.Davis-Inputs'!$D$6*'C.Davis-Inputs'!$E$12</f>
        <v>0</v>
      </c>
      <c r="BF70" s="150">
        <f>AQ70*'C.Davis-Inputs'!$D$6*'C.Davis-Inputs'!$F$12</f>
        <v>0</v>
      </c>
      <c r="BG70" s="151">
        <f>AR70*'C.Davis-Inputs'!$D$6*'C.Davis-Inputs'!$G$12</f>
        <v>0</v>
      </c>
      <c r="BH70" s="152">
        <f>AS70*'C.Davis-Inputs'!$D$6*'C.Davis-Inputs'!$H$12</f>
        <v>0</v>
      </c>
      <c r="BI70" s="149">
        <f>AO70*'C.Davis-Inputs'!$D$7*'C.Davis-Inputs'!$D$13</f>
        <v>0</v>
      </c>
      <c r="BJ70" s="150">
        <f>AP70*'C.Davis-Inputs'!$D$7*'C.Davis-Inputs'!$E$13</f>
        <v>0</v>
      </c>
      <c r="BK70" s="150">
        <f>AQ70*'C.Davis-Inputs'!$D$7*'C.Davis-Inputs'!$F$13</f>
        <v>0</v>
      </c>
      <c r="BL70" s="151">
        <f>AR70*'C.Davis-Inputs'!$D$7*'C.Davis-Inputs'!$G$13</f>
        <v>0</v>
      </c>
      <c r="BM70" s="152">
        <f>AS70*'C.Davis-Inputs'!$D$7*'C.Davis-Inputs'!$H$13</f>
        <v>0</v>
      </c>
      <c r="BN70" s="153">
        <f t="shared" si="27"/>
        <v>943.92073873549532</v>
      </c>
      <c r="BO70" s="154">
        <f t="shared" si="27"/>
        <v>32930.532687135361</v>
      </c>
      <c r="BP70" s="154">
        <f t="shared" si="27"/>
        <v>27.804265355609715</v>
      </c>
      <c r="BQ70" s="155">
        <f t="shared" si="27"/>
        <v>27.66593567722358</v>
      </c>
      <c r="BR70" s="156">
        <f t="shared" si="27"/>
        <v>1286.7541958208681</v>
      </c>
      <c r="BS70" s="153">
        <f t="shared" si="26"/>
        <v>36.077999951668829</v>
      </c>
      <c r="BT70" s="154">
        <f t="shared" si="26"/>
        <v>2190.9868720648947</v>
      </c>
      <c r="BU70" s="154">
        <f t="shared" si="26"/>
        <v>0.69371919549924443</v>
      </c>
      <c r="BV70" s="155">
        <f t="shared" si="26"/>
        <v>0.69026785621815323</v>
      </c>
      <c r="BW70" s="155">
        <f t="shared" si="26"/>
        <v>49.18158475554344</v>
      </c>
      <c r="BX70" s="343">
        <f t="shared" si="20"/>
        <v>35216.67782272456</v>
      </c>
      <c r="BY70" s="344">
        <f t="shared" si="21"/>
        <v>2277.6304438238249</v>
      </c>
      <c r="BZ70" s="105"/>
      <c r="CA70" s="141">
        <f>Y70*'C.Davis-Inputs'!$D$15*'C.Davis-Inputs'!$D$18</f>
        <v>1877.5285689133782</v>
      </c>
      <c r="CB70" s="142">
        <f>Z70*'C.Davis-Inputs'!$E$15*'C.Davis-Inputs'!$E$18</f>
        <v>68412.447229781392</v>
      </c>
      <c r="CC70" s="142">
        <f>AA70*'C.Davis-Inputs'!$F$15*'C.Davis-Inputs'!$F$18</f>
        <v>3.4513392810907688</v>
      </c>
      <c r="CD70" s="143">
        <f>AB70*'C.Davis-Inputs'!$G$15*'C.Davis-Inputs'!$G$18</f>
        <v>0</v>
      </c>
      <c r="CE70" s="144">
        <f>AC70*'C.Davis-Inputs'!$H$15*'C.Davis-Inputs'!$H$18</f>
        <v>0</v>
      </c>
      <c r="CF70" s="141">
        <f>IF($D70&lt;'C.Davis-Inputs'!$D$8,CA70,CA70*(1-'C.Davis-Inputs'!$D$16))</f>
        <v>0</v>
      </c>
      <c r="CG70" s="142">
        <f>IF($D70&lt;'C.Davis-Inputs'!$D$8,CB70,CB70*(1-'C.Davis-Inputs'!$E$16))</f>
        <v>0</v>
      </c>
      <c r="CH70" s="142">
        <f>IF($D70&lt;'C.Davis-Inputs'!$D$8,CC70,CC70*(1-'C.Davis-Inputs'!$F$16))</f>
        <v>0</v>
      </c>
      <c r="CI70" s="143">
        <f>IF($D70&lt;'C.Davis-Inputs'!$D$8,CD70,CD70*(1-'C.Davis-Inputs'!$G$16))</f>
        <v>0</v>
      </c>
      <c r="CJ70" s="144">
        <f>IF($D70&lt;'C.Davis-Inputs'!$D$8,CE70,CE70*(1-'C.Davis-Inputs'!$H$16))</f>
        <v>0</v>
      </c>
      <c r="CK70" s="145">
        <f>CA70*'C.Davis-Inputs'!$D$6*'C.Davis-Inputs'!$D$12</f>
        <v>2947.3443474802207</v>
      </c>
      <c r="CL70" s="146">
        <f>CB70*'C.Davis-Inputs'!$D$6*'C.Davis-Inputs'!$E$12</f>
        <v>102823.90818636143</v>
      </c>
      <c r="CM70" s="146">
        <f>CC70*'C.Davis-Inputs'!$D$6*'C.Davis-Inputs'!$F$12</f>
        <v>5.5331871354447202</v>
      </c>
      <c r="CN70" s="147">
        <f>CD70*'C.Davis-Inputs'!$D$6*'C.Davis-Inputs'!$G$12</f>
        <v>0</v>
      </c>
      <c r="CO70" s="148">
        <f>CE70*'C.Davis-Inputs'!$D$6*'C.Davis-Inputs'!$H$12</f>
        <v>0</v>
      </c>
      <c r="CP70" s="145">
        <f>CA70*'C.Davis-Inputs'!$D$7*'C.Davis-Inputs'!$D$13</f>
        <v>112.65171413480269</v>
      </c>
      <c r="CQ70" s="146">
        <f>CB70*'C.Davis-Inputs'!$D$7*'C.Davis-Inputs'!$E$13</f>
        <v>6841.2447229781392</v>
      </c>
      <c r="CR70" s="146">
        <f>CC70*'C.Davis-Inputs'!$D$7*'C.Davis-Inputs'!$F$13</f>
        <v>0.13805357124363077</v>
      </c>
      <c r="CS70" s="147">
        <f>CD70*'C.Davis-Inputs'!$D$7*'C.Davis-Inputs'!$G$13</f>
        <v>0</v>
      </c>
      <c r="CT70" s="148">
        <f>CE70*'C.Davis-Inputs'!$D$7*'C.Davis-Inputs'!$H$13</f>
        <v>0</v>
      </c>
      <c r="CU70" s="149">
        <f>CF70*'C.Davis-Inputs'!$D$6*'C.Davis-Inputs'!$D$12</f>
        <v>0</v>
      </c>
      <c r="CV70" s="150">
        <f>CG70*'C.Davis-Inputs'!$D$6*'C.Davis-Inputs'!$E$12</f>
        <v>0</v>
      </c>
      <c r="CW70" s="150">
        <f>CH70*'C.Davis-Inputs'!$D$6*'C.Davis-Inputs'!$F$12</f>
        <v>0</v>
      </c>
      <c r="CX70" s="151">
        <f>CI70*'C.Davis-Inputs'!$D$6*'C.Davis-Inputs'!$G$12</f>
        <v>0</v>
      </c>
      <c r="CY70" s="152">
        <f>CJ70*'C.Davis-Inputs'!$D$6*'C.Davis-Inputs'!$H$12</f>
        <v>0</v>
      </c>
      <c r="CZ70" s="149">
        <f>CF70*'C.Davis-Inputs'!$D$7*'C.Davis-Inputs'!$D$13</f>
        <v>0</v>
      </c>
      <c r="DA70" s="150">
        <f>CG70*'C.Davis-Inputs'!$D$7*'C.Davis-Inputs'!$E$13</f>
        <v>0</v>
      </c>
      <c r="DB70" s="150">
        <f>CH70*'C.Davis-Inputs'!$D$7*'C.Davis-Inputs'!$F$13</f>
        <v>0</v>
      </c>
      <c r="DC70" s="151">
        <f>CI70*'C.Davis-Inputs'!$D$7*'C.Davis-Inputs'!$G$13</f>
        <v>0</v>
      </c>
      <c r="DD70" s="152">
        <f>CJ70*'C.Davis-Inputs'!$D$7*'C.Davis-Inputs'!$H$13</f>
        <v>0</v>
      </c>
      <c r="DE70" s="153">
        <f t="shared" si="29"/>
        <v>2947.3443474802207</v>
      </c>
      <c r="DF70" s="154">
        <f t="shared" si="29"/>
        <v>102823.90818636143</v>
      </c>
      <c r="DG70" s="154">
        <f t="shared" si="29"/>
        <v>5.5331871354447202</v>
      </c>
      <c r="DH70" s="155">
        <f t="shared" si="28"/>
        <v>0</v>
      </c>
      <c r="DI70" s="156">
        <f t="shared" si="28"/>
        <v>0</v>
      </c>
      <c r="DJ70" s="153">
        <f t="shared" si="28"/>
        <v>112.65171413480269</v>
      </c>
      <c r="DK70" s="154">
        <f t="shared" si="28"/>
        <v>6841.2447229781392</v>
      </c>
      <c r="DL70" s="154">
        <f t="shared" si="28"/>
        <v>0.13805357124363077</v>
      </c>
      <c r="DM70" s="155">
        <f t="shared" si="28"/>
        <v>0</v>
      </c>
      <c r="DN70" s="155">
        <f t="shared" si="17"/>
        <v>0</v>
      </c>
      <c r="DO70" s="343">
        <f t="shared" si="22"/>
        <v>105776.78572097709</v>
      </c>
      <c r="DP70" s="344">
        <f t="shared" si="23"/>
        <v>6954.0344906841856</v>
      </c>
      <c r="DQ70" s="105"/>
      <c r="DR70" s="141">
        <f>SUM(AD70*'C.Davis-Inputs'!$D$32*365)</f>
        <v>13909.616331812689</v>
      </c>
      <c r="DS70" s="142">
        <f>SUM(AE70*'C.Davis-Inputs'!$E$32*365)</f>
        <v>278192.32663625461</v>
      </c>
      <c r="DT70" s="142">
        <f>SUM(AF70*'C.Davis-Inputs'!$F$32*365)</f>
        <v>2054.8296853814204</v>
      </c>
      <c r="DU70" s="143">
        <f>SUM(AG70*'C.Davis-Inputs'!$G$32*365)</f>
        <v>0</v>
      </c>
      <c r="DV70" s="144">
        <f>SUM(AH70*'C.Davis-Inputs'!$H$32*365)</f>
        <v>0</v>
      </c>
      <c r="DW70" s="141">
        <f>SUM(AD70*'C.Davis-Inputs'!$D$33*365)</f>
        <v>12645.105756193356</v>
      </c>
      <c r="DX70" s="142">
        <f>SUM(AE70*'C.Davis-Inputs'!$E$33*365)</f>
        <v>252902.11512386784</v>
      </c>
      <c r="DY70" s="142">
        <f>SUM(AF70*'C.Davis-Inputs'!$F$33*365)</f>
        <v>1868.0269867103821</v>
      </c>
      <c r="DZ70" s="143">
        <f>SUM(AG70*'C.Davis-Inputs'!$G$33*365)</f>
        <v>0</v>
      </c>
      <c r="EA70" s="144">
        <f>SUM(AH70*'C.Davis-Inputs'!$H$33*365)</f>
        <v>0</v>
      </c>
      <c r="EB70" s="145">
        <f>DR70*'C.Davis-Inputs'!$D$6*'C.Davis-Inputs'!$D$12</f>
        <v>21835.315717679558</v>
      </c>
      <c r="EC70" s="146">
        <f>DS70*'C.Davis-Inputs'!$D$6*'C.Davis-Inputs'!$E$12</f>
        <v>418123.06693429069</v>
      </c>
      <c r="ED70" s="146">
        <f>DT70*'C.Davis-Inputs'!$D$6*'C.Davis-Inputs'!$F$12</f>
        <v>3294.3029516034926</v>
      </c>
      <c r="EE70" s="147">
        <f>DU70*'C.Davis-Inputs'!$D$6*'C.Davis-Inputs'!$G$12</f>
        <v>0</v>
      </c>
      <c r="EF70" s="148">
        <f>DV70*'C.Davis-Inputs'!$D$6*'C.Davis-Inputs'!$H$12</f>
        <v>0</v>
      </c>
      <c r="EG70" s="145">
        <f>DR70*'C.Davis-Inputs'!$D$7*'C.Davis-Inputs'!$D$13</f>
        <v>834.57697990876136</v>
      </c>
      <c r="EH70" s="146">
        <f>DS70*'C.Davis-Inputs'!$D$7*'C.Davis-Inputs'!$E$13</f>
        <v>27819.232663625462</v>
      </c>
      <c r="EI70" s="146">
        <f>DT70*'C.Davis-Inputs'!$D$7*'C.Davis-Inputs'!$F$13</f>
        <v>82.193187415256816</v>
      </c>
      <c r="EJ70" s="147">
        <f>DU70*'C.Davis-Inputs'!$D$7*'C.Davis-Inputs'!$G$13</f>
        <v>0</v>
      </c>
      <c r="EK70" s="148">
        <f>DV70*'C.Davis-Inputs'!$D$7*'C.Davis-Inputs'!$H$13</f>
        <v>0</v>
      </c>
      <c r="EL70" s="149">
        <f>IF($D70&lt;'C.Davis-Inputs'!$D$8,EB70,DW70*'C.Davis-Inputs'!$D$6*'C.Davis-Inputs'!$D$12)</f>
        <v>19850.287016072329</v>
      </c>
      <c r="EM70" s="150">
        <f>IF($D70&lt;'C.Davis-Inputs'!$D$8,EC70,DX70*'C.Davis-Inputs'!$D$6*'C.Davis-Inputs'!$E$12)</f>
        <v>380111.87903117336</v>
      </c>
      <c r="EN70" s="150">
        <f>IF($D70&lt;'C.Davis-Inputs'!$D$8,ED70,DY70*'C.Davis-Inputs'!$D$6*'C.Davis-Inputs'!$F$12)</f>
        <v>2994.8208650940842</v>
      </c>
      <c r="EO70" s="151">
        <f>IF($D70&lt;'C.Davis-Inputs'!$D$8,EE70,DZ70*'C.Davis-Inputs'!$D$6*'C.Davis-Inputs'!$G$12)</f>
        <v>0</v>
      </c>
      <c r="EP70" s="152">
        <f>IF($D70&lt;'C.Davis-Inputs'!$D$8,EF70,EA70*'C.Davis-Inputs'!$D$6*'C.Davis-Inputs'!$H$12)</f>
        <v>0</v>
      </c>
      <c r="EQ70" s="149">
        <f>IF($D70&lt;'C.Davis-Inputs'!$D$8,EG70,'C.Davis-Inputs'!$D$13*DW70)</f>
        <v>758.70634537160129</v>
      </c>
      <c r="ER70" s="150">
        <f>IF($D70&lt;'C.Davis-Inputs'!$D$8,EH70,'C.Davis-Inputs'!$E$13*DX70)</f>
        <v>25290.211512386784</v>
      </c>
      <c r="ES70" s="150">
        <f>IF($D70&lt;'C.Davis-Inputs'!$D$8,EI70,'C.Davis-Inputs'!$F$13*DY70)</f>
        <v>74.721079468415283</v>
      </c>
      <c r="ET70" s="151">
        <f>IF($D70&lt;'C.Davis-Inputs'!$D$8,EJ70,'C.Davis-Inputs'!$G$13*EJ70)</f>
        <v>0</v>
      </c>
      <c r="EU70" s="152">
        <f>IF($D70&lt;'C.Davis-Inputs'!$D$8,EK70,'C.Davis-Inputs'!$H$13*EK70)</f>
        <v>0</v>
      </c>
      <c r="EV70" s="153">
        <f t="shared" si="9"/>
        <v>1985.0287016072289</v>
      </c>
      <c r="EW70" s="154">
        <f t="shared" si="9"/>
        <v>38011.18790311733</v>
      </c>
      <c r="EX70" s="154">
        <f t="shared" si="9"/>
        <v>299.48208650940842</v>
      </c>
      <c r="EY70" s="155">
        <f t="shared" si="9"/>
        <v>0</v>
      </c>
      <c r="EZ70" s="156">
        <f t="shared" si="16"/>
        <v>0</v>
      </c>
      <c r="FA70" s="153">
        <f t="shared" si="16"/>
        <v>75.870634537160072</v>
      </c>
      <c r="FB70" s="154">
        <f t="shared" si="16"/>
        <v>2529.0211512386777</v>
      </c>
      <c r="FC70" s="154">
        <f t="shared" si="16"/>
        <v>7.4721079468415326</v>
      </c>
      <c r="FD70" s="155">
        <f t="shared" si="16"/>
        <v>0</v>
      </c>
      <c r="FE70" s="156">
        <f t="shared" si="16"/>
        <v>0</v>
      </c>
      <c r="FF70" s="365">
        <f t="shared" si="24"/>
        <v>40295.698691233963</v>
      </c>
      <c r="FG70" s="365">
        <f t="shared" si="25"/>
        <v>2612.3638937226792</v>
      </c>
      <c r="FH70" s="105"/>
      <c r="FI70" s="142">
        <f>'C.Davis-Inputs'!$E$15</f>
        <v>29.15</v>
      </c>
      <c r="FJ70" s="142">
        <f>IF($D70&lt;'C.Davis-Inputs'!$D$8,FI70,0)</f>
        <v>0</v>
      </c>
      <c r="FK70" s="154">
        <f t="shared" si="10"/>
        <v>29.15</v>
      </c>
      <c r="FL70" s="338">
        <f>SUM(FK70*'C.Davis-Inputs'!$D$60,FK70*'C.Davis-Inputs'!$D$58*'C.Davis-Inputs'!$D$59)</f>
        <v>8858.6849999999995</v>
      </c>
      <c r="FM70" s="338">
        <f>(FK70*'C.Davis-Inputs'!$D$61)</f>
        <v>21833.35</v>
      </c>
      <c r="FN70" s="338">
        <f>(FK70*'C.Davis-Inputs'!$D$62)</f>
        <v>816.19999999999993</v>
      </c>
      <c r="FO70" s="105"/>
      <c r="FP70" s="142">
        <f>'C.Davis-Inputs'!$E$32*365</f>
        <v>403.02083333333337</v>
      </c>
      <c r="FQ70" s="142">
        <f>IF($D70&lt;'C.Davis-Inputs'!$D$8,FP70,'C.Davis-Inputs'!$E$33*365)</f>
        <v>366.38257575757581</v>
      </c>
      <c r="FR70" s="154">
        <f t="shared" si="11"/>
        <v>36.638257575757564</v>
      </c>
      <c r="FS70" s="338">
        <f>SUM(FR70*'C.Davis-Inputs'!$D$63,FR70*'C.Davis-Inputs'!$D$58*'C.Davis-Inputs'!$D$59)</f>
        <v>27768.135416666657</v>
      </c>
      <c r="FT70" s="338">
        <f>(FR70*'C.Davis-Inputs'!$D$64)</f>
        <v>80677.443181818162</v>
      </c>
      <c r="FU70" s="338">
        <f>(FR70*'C.Davis-Inputs'!$D$65)</f>
        <v>10258.712121212118</v>
      </c>
      <c r="FV70" s="105"/>
      <c r="FW70" s="142">
        <f>'C.Davis-Inputs'!$E$44*365</f>
        <v>113.15</v>
      </c>
      <c r="FX70" s="142">
        <f>IF($D70&lt;'C.Davis-Inputs'!$D$8,FW70,'C.Davis-Inputs'!$D$45*365)</f>
        <v>102.86363636363636</v>
      </c>
      <c r="FY70" s="154">
        <f t="shared" si="12"/>
        <v>10.286363636363646</v>
      </c>
      <c r="FZ70" s="338">
        <f>SUM(FY70*'C.Davis-Inputs'!$D$67)</f>
        <v>8218.8045454545536</v>
      </c>
      <c r="GA70" s="338">
        <f>(FY70*'C.Davis-Inputs'!$D$68)</f>
        <v>22650.572727272749</v>
      </c>
      <c r="GB70" s="338">
        <f>(FY70*'C.Davis-Inputs'!$D$69)</f>
        <v>2880.1818181818207</v>
      </c>
      <c r="GC70" s="105"/>
      <c r="GD70" s="141">
        <f>IF($D70&lt;'C.Davis-Inputs'!$D$47,0,IF($D70='C.Davis-Inputs'!$D$47,'C.Davis-Inputs'!$D$53,IF(AND($D70&gt;'C.Davis-Inputs'!$D$47,$D70&lt;='C.Davis-Inputs'!$E$47),GD69*(1+'C.Davis-Inputs'!$E$49),IF($D70&gt;'C.Davis-Inputs'!$E$47,GD69*(1+'C.Davis-Inputs'!$F$49)))))</f>
        <v>32309.683796075067</v>
      </c>
      <c r="GE70" s="144">
        <f>IF($D70&lt;'C.Davis-Inputs'!$D$47,0,IF($D70='C.Davis-Inputs'!$D$47,'C.Davis-Inputs'!$D$54,IF(AND($D70&gt;'C.Davis-Inputs'!$D$47,$D70&lt;='C.Davis-Inputs'!$E$47),GE69*(1+'C.Davis-Inputs'!$E$49),IF($D70&gt;'C.Davis-Inputs'!$E$47,GE69*(1+'C.Davis-Inputs'!$F$49)))))</f>
        <v>29372.439814613703</v>
      </c>
      <c r="GF70" s="799">
        <f t="shared" si="13"/>
        <v>2937.2439814613645</v>
      </c>
    </row>
    <row r="71" spans="1:188" x14ac:dyDescent="0.25">
      <c r="A71" s="105"/>
      <c r="B71" s="105"/>
      <c r="C71" s="159"/>
      <c r="D71" s="140">
        <f t="shared" si="6"/>
        <v>2047</v>
      </c>
      <c r="E71" s="141">
        <f>E70*(1+'C.Davis-Inputs'!$D$14)</f>
        <v>745.15201949385846</v>
      </c>
      <c r="F71" s="142">
        <f>F70*(1+'C.Davis-Inputs'!$E$14)</f>
        <v>14903.040389877211</v>
      </c>
      <c r="G71" s="142">
        <f>G70*(1+'C.Davis-Inputs'!$F$14)</f>
        <v>93.144002436732308</v>
      </c>
      <c r="H71" s="143">
        <f>H70*(1+'C.Davis-Inputs'!$G$14)</f>
        <v>55.886401462039345</v>
      </c>
      <c r="I71" s="144">
        <f>I70*(1+'C.Davis-Inputs'!$H$14)</f>
        <v>1117.7280292407877</v>
      </c>
      <c r="J71" s="141">
        <f t="shared" si="18"/>
        <v>67.063681754447259</v>
      </c>
      <c r="K71" s="142">
        <f t="shared" si="18"/>
        <v>1341.273635088949</v>
      </c>
      <c r="L71" s="142">
        <f t="shared" si="18"/>
        <v>8.3829602193059074</v>
      </c>
      <c r="M71" s="143">
        <f t="shared" si="18"/>
        <v>5.0297761315835405</v>
      </c>
      <c r="N71" s="144">
        <f t="shared" si="18"/>
        <v>100.59552263167089</v>
      </c>
      <c r="O71" s="141">
        <f t="shared" si="19"/>
        <v>37.257600974692927</v>
      </c>
      <c r="P71" s="142">
        <f t="shared" si="19"/>
        <v>745.15201949386062</v>
      </c>
      <c r="Q71" s="142">
        <f t="shared" si="19"/>
        <v>4.6572001218366159</v>
      </c>
      <c r="R71" s="143">
        <f t="shared" si="19"/>
        <v>2.7943200731019675</v>
      </c>
      <c r="S71" s="144">
        <f t="shared" si="19"/>
        <v>55.886401462039387</v>
      </c>
      <c r="T71" s="141">
        <f t="shared" si="14"/>
        <v>58.121857520520955</v>
      </c>
      <c r="U71" s="142">
        <f t="shared" si="14"/>
        <v>1162.4371504104224</v>
      </c>
      <c r="V71" s="142">
        <f t="shared" si="14"/>
        <v>7.2652321900651193</v>
      </c>
      <c r="W71" s="143">
        <f t="shared" si="14"/>
        <v>4.3591393140390684</v>
      </c>
      <c r="X71" s="143">
        <f t="shared" si="14"/>
        <v>87.182786280781428</v>
      </c>
      <c r="Y71" s="141">
        <f>T71*'C.Davis-Inputs'!$D$17</f>
        <v>23.248743008208383</v>
      </c>
      <c r="Z71" s="142">
        <f>U71*'C.Davis-Inputs'!$E$17</f>
        <v>464.974860164169</v>
      </c>
      <c r="AA71" s="142">
        <f>V71*'C.Davis-Inputs'!$F$17</f>
        <v>2.9060928760260478</v>
      </c>
      <c r="AB71" s="143">
        <f>W71*'C.Davis-Inputs'!$G$17</f>
        <v>0</v>
      </c>
      <c r="AC71" s="144">
        <f>X71*'C.Davis-Inputs'!$H$17</f>
        <v>0</v>
      </c>
      <c r="AD71" s="141">
        <f>T71*(1-'C.Davis-Inputs'!$D$17)</f>
        <v>34.873114512312569</v>
      </c>
      <c r="AE71" s="142">
        <f>U71*(1-'C.Davis-Inputs'!$E$17)</f>
        <v>697.46229024625347</v>
      </c>
      <c r="AF71" s="142">
        <f>V71*(1-'C.Davis-Inputs'!$F$17)</f>
        <v>4.3591393140390711</v>
      </c>
      <c r="AG71" s="143">
        <f>W71*(1-'C.Davis-Inputs'!$G$17)</f>
        <v>4.3591393140390684</v>
      </c>
      <c r="AH71" s="144">
        <f>X71*(1-'C.Davis-Inputs'!$H$17)</f>
        <v>87.182786280781428</v>
      </c>
      <c r="AI71" s="187"/>
      <c r="AJ71" s="141">
        <f>SUM(AD71*'C.Davis-Inputs'!$D$15,Y71*'C.Davis-Inputs'!$D$15*'C.Davis-Inputs'!$D$19)</f>
        <v>607.56715061451234</v>
      </c>
      <c r="AK71" s="142">
        <f>SUM(AE71*'C.Davis-Inputs'!$E$15,Z71*'C.Davis-Inputs'!$E$15*'C.Davis-Inputs'!$E$19)</f>
        <v>22138.228050516358</v>
      </c>
      <c r="AL71" s="142">
        <f>SUM(AF71*'C.Davis-Inputs'!$F$15,AA71*'C.Davis-Inputs'!$F$15*'C.Davis-Inputs'!$F$19)</f>
        <v>17.523740042437066</v>
      </c>
      <c r="AM71" s="143">
        <f>SUM(AG71*'C.Davis-Inputs'!$G$15,AB71*'C.Davis-Inputs'!$G$15*'C.Davis-Inputs'!$G$19)</f>
        <v>17.436557256156274</v>
      </c>
      <c r="AN71" s="144">
        <f>SUM(AH71*'C.Davis-Inputs'!$H$15,AC71*'C.Davis-Inputs'!$H$15*'C.Davis-Inputs'!$H$19)</f>
        <v>828.23646966742353</v>
      </c>
      <c r="AO71" s="141">
        <f>IF($D71&lt;'C.Davis-Inputs'!$D$8,AJ71,AJ71*(1-'C.Davis-Inputs'!$D$16))</f>
        <v>0</v>
      </c>
      <c r="AP71" s="142">
        <f>IF($D71&lt;'C.Davis-Inputs'!$D$8,AK71,AK71*(1-'C.Davis-Inputs'!$E$16))</f>
        <v>0</v>
      </c>
      <c r="AQ71" s="142">
        <f>IF($D71&lt;'C.Davis-Inputs'!$D$8,AL71,AL71*(1-'C.Davis-Inputs'!$F$16))</f>
        <v>0</v>
      </c>
      <c r="AR71" s="143">
        <f>IF($D71&lt;'C.Davis-Inputs'!$D$8,AM71,AM71*(1-'C.Davis-Inputs'!$G$16))</f>
        <v>0</v>
      </c>
      <c r="AS71" s="144">
        <f>IF($D71&lt;'C.Davis-Inputs'!$D$8,AN71,AN71*(1-'C.Davis-Inputs'!$H$16))</f>
        <v>0</v>
      </c>
      <c r="AT71" s="145">
        <f>AJ71*'C.Davis-Inputs'!$D$6*'C.Davis-Inputs'!$D$12</f>
        <v>953.75891303466142</v>
      </c>
      <c r="AU71" s="146">
        <f>AK71*'C.Davis-Inputs'!$D$6*'C.Davis-Inputs'!$E$12</f>
        <v>33273.756759926087</v>
      </c>
      <c r="AV71" s="146">
        <f>AL71*'C.Davis-Inputs'!$D$6*'C.Davis-Inputs'!$F$12</f>
        <v>28.094060036035103</v>
      </c>
      <c r="AW71" s="147">
        <f>AM71*'C.Davis-Inputs'!$D$6*'C.Davis-Inputs'!$G$12</f>
        <v>27.954288593069734</v>
      </c>
      <c r="AX71" s="148">
        <f>AN71*'C.Davis-Inputs'!$D$6*'C.Davis-Inputs'!$H$12</f>
        <v>1300.1656100839214</v>
      </c>
      <c r="AY71" s="145">
        <f>AJ71*'C.Davis-Inputs'!$D$7*'C.Davis-Inputs'!$D$13</f>
        <v>36.454029036870736</v>
      </c>
      <c r="AZ71" s="146">
        <f>AK71*'C.Davis-Inputs'!$D$7*'C.Davis-Inputs'!$E$13</f>
        <v>2213.8228050516359</v>
      </c>
      <c r="BA71" s="146">
        <f>AL71*'C.Davis-Inputs'!$D$7*'C.Davis-Inputs'!$F$13</f>
        <v>0.70094960169748266</v>
      </c>
      <c r="BB71" s="147">
        <f>AM71*'C.Davis-Inputs'!$D$7*'C.Davis-Inputs'!$G$13</f>
        <v>0.69746229024625095</v>
      </c>
      <c r="BC71" s="148">
        <f>AN71*'C.Davis-Inputs'!$D$7*'C.Davis-Inputs'!$H$13</f>
        <v>49.694188180045408</v>
      </c>
      <c r="BD71" s="149">
        <f>AO71*'C.Davis-Inputs'!$D$6*'C.Davis-Inputs'!$D$12</f>
        <v>0</v>
      </c>
      <c r="BE71" s="150">
        <f>AP71*'C.Davis-Inputs'!$D$6*'C.Davis-Inputs'!$E$12</f>
        <v>0</v>
      </c>
      <c r="BF71" s="150">
        <f>AQ71*'C.Davis-Inputs'!$D$6*'C.Davis-Inputs'!$F$12</f>
        <v>0</v>
      </c>
      <c r="BG71" s="151">
        <f>AR71*'C.Davis-Inputs'!$D$6*'C.Davis-Inputs'!$G$12</f>
        <v>0</v>
      </c>
      <c r="BH71" s="152">
        <f>AS71*'C.Davis-Inputs'!$D$6*'C.Davis-Inputs'!$H$12</f>
        <v>0</v>
      </c>
      <c r="BI71" s="149">
        <f>AO71*'C.Davis-Inputs'!$D$7*'C.Davis-Inputs'!$D$13</f>
        <v>0</v>
      </c>
      <c r="BJ71" s="150">
        <f>AP71*'C.Davis-Inputs'!$D$7*'C.Davis-Inputs'!$E$13</f>
        <v>0</v>
      </c>
      <c r="BK71" s="150">
        <f>AQ71*'C.Davis-Inputs'!$D$7*'C.Davis-Inputs'!$F$13</f>
        <v>0</v>
      </c>
      <c r="BL71" s="151">
        <f>AR71*'C.Davis-Inputs'!$D$7*'C.Davis-Inputs'!$G$13</f>
        <v>0</v>
      </c>
      <c r="BM71" s="152">
        <f>AS71*'C.Davis-Inputs'!$D$7*'C.Davis-Inputs'!$H$13</f>
        <v>0</v>
      </c>
      <c r="BN71" s="153">
        <f t="shared" si="27"/>
        <v>953.75891303466142</v>
      </c>
      <c r="BO71" s="154">
        <f t="shared" si="27"/>
        <v>33273.756759926087</v>
      </c>
      <c r="BP71" s="154">
        <f t="shared" si="27"/>
        <v>28.094060036035103</v>
      </c>
      <c r="BQ71" s="155">
        <f t="shared" si="27"/>
        <v>27.954288593069734</v>
      </c>
      <c r="BR71" s="156">
        <f t="shared" si="27"/>
        <v>1300.1656100839214</v>
      </c>
      <c r="BS71" s="153">
        <f t="shared" si="26"/>
        <v>36.454029036870736</v>
      </c>
      <c r="BT71" s="154">
        <f t="shared" si="26"/>
        <v>2213.8228050516359</v>
      </c>
      <c r="BU71" s="154">
        <f t="shared" si="26"/>
        <v>0.70094960169748266</v>
      </c>
      <c r="BV71" s="155">
        <f t="shared" si="26"/>
        <v>0.69746229024625095</v>
      </c>
      <c r="BW71" s="155">
        <f t="shared" si="26"/>
        <v>49.694188180045408</v>
      </c>
      <c r="BX71" s="343">
        <f t="shared" si="20"/>
        <v>35583.729631673777</v>
      </c>
      <c r="BY71" s="344">
        <f t="shared" si="21"/>
        <v>2301.369434160496</v>
      </c>
      <c r="BZ71" s="105"/>
      <c r="CA71" s="141">
        <f>Y71*'C.Davis-Inputs'!$D$15*'C.Davis-Inputs'!$D$18</f>
        <v>1897.097429469804</v>
      </c>
      <c r="CB71" s="142">
        <f>Z71*'C.Davis-Inputs'!$E$15*'C.Davis-Inputs'!$E$18</f>
        <v>69125.487586306175</v>
      </c>
      <c r="CC71" s="142">
        <f>AA71*'C.Davis-Inputs'!$F$15*'C.Davis-Inputs'!$F$18</f>
        <v>3.4873114512312573</v>
      </c>
      <c r="CD71" s="143">
        <f>AB71*'C.Davis-Inputs'!$G$15*'C.Davis-Inputs'!$G$18</f>
        <v>0</v>
      </c>
      <c r="CE71" s="144">
        <f>AC71*'C.Davis-Inputs'!$H$15*'C.Davis-Inputs'!$H$18</f>
        <v>0</v>
      </c>
      <c r="CF71" s="141">
        <f>IF($D71&lt;'C.Davis-Inputs'!$D$8,CA71,CA71*(1-'C.Davis-Inputs'!$D$16))</f>
        <v>0</v>
      </c>
      <c r="CG71" s="142">
        <f>IF($D71&lt;'C.Davis-Inputs'!$D$8,CB71,CB71*(1-'C.Davis-Inputs'!$E$16))</f>
        <v>0</v>
      </c>
      <c r="CH71" s="142">
        <f>IF($D71&lt;'C.Davis-Inputs'!$D$8,CC71,CC71*(1-'C.Davis-Inputs'!$F$16))</f>
        <v>0</v>
      </c>
      <c r="CI71" s="143">
        <f>IF($D71&lt;'C.Davis-Inputs'!$D$8,CD71,CD71*(1-'C.Davis-Inputs'!$G$16))</f>
        <v>0</v>
      </c>
      <c r="CJ71" s="144">
        <f>IF($D71&lt;'C.Davis-Inputs'!$D$8,CE71,CE71*(1-'C.Davis-Inputs'!$H$16))</f>
        <v>0</v>
      </c>
      <c r="CK71" s="145">
        <f>CA71*'C.Davis-Inputs'!$D$6*'C.Davis-Inputs'!$D$12</f>
        <v>2978.0635447816976</v>
      </c>
      <c r="CL71" s="146">
        <f>CB71*'C.Davis-Inputs'!$D$6*'C.Davis-Inputs'!$E$12</f>
        <v>103895.60784221819</v>
      </c>
      <c r="CM71" s="146">
        <f>CC71*'C.Davis-Inputs'!$D$6*'C.Davis-Inputs'!$F$12</f>
        <v>5.5908577186139521</v>
      </c>
      <c r="CN71" s="147">
        <f>CD71*'C.Davis-Inputs'!$D$6*'C.Davis-Inputs'!$G$12</f>
        <v>0</v>
      </c>
      <c r="CO71" s="148">
        <f>CE71*'C.Davis-Inputs'!$D$6*'C.Davis-Inputs'!$H$12</f>
        <v>0</v>
      </c>
      <c r="CP71" s="145">
        <f>CA71*'C.Davis-Inputs'!$D$7*'C.Davis-Inputs'!$D$13</f>
        <v>113.82584576818823</v>
      </c>
      <c r="CQ71" s="146">
        <f>CB71*'C.Davis-Inputs'!$D$7*'C.Davis-Inputs'!$E$13</f>
        <v>6912.5487586306181</v>
      </c>
      <c r="CR71" s="146">
        <f>CC71*'C.Davis-Inputs'!$D$7*'C.Davis-Inputs'!$F$13</f>
        <v>0.13949245804925028</v>
      </c>
      <c r="CS71" s="147">
        <f>CD71*'C.Davis-Inputs'!$D$7*'C.Davis-Inputs'!$G$13</f>
        <v>0</v>
      </c>
      <c r="CT71" s="148">
        <f>CE71*'C.Davis-Inputs'!$D$7*'C.Davis-Inputs'!$H$13</f>
        <v>0</v>
      </c>
      <c r="CU71" s="149">
        <f>CF71*'C.Davis-Inputs'!$D$6*'C.Davis-Inputs'!$D$12</f>
        <v>0</v>
      </c>
      <c r="CV71" s="150">
        <f>CG71*'C.Davis-Inputs'!$D$6*'C.Davis-Inputs'!$E$12</f>
        <v>0</v>
      </c>
      <c r="CW71" s="150">
        <f>CH71*'C.Davis-Inputs'!$D$6*'C.Davis-Inputs'!$F$12</f>
        <v>0</v>
      </c>
      <c r="CX71" s="151">
        <f>CI71*'C.Davis-Inputs'!$D$6*'C.Davis-Inputs'!$G$12</f>
        <v>0</v>
      </c>
      <c r="CY71" s="152">
        <f>CJ71*'C.Davis-Inputs'!$D$6*'C.Davis-Inputs'!$H$12</f>
        <v>0</v>
      </c>
      <c r="CZ71" s="149">
        <f>CF71*'C.Davis-Inputs'!$D$7*'C.Davis-Inputs'!$D$13</f>
        <v>0</v>
      </c>
      <c r="DA71" s="150">
        <f>CG71*'C.Davis-Inputs'!$D$7*'C.Davis-Inputs'!$E$13</f>
        <v>0</v>
      </c>
      <c r="DB71" s="150">
        <f>CH71*'C.Davis-Inputs'!$D$7*'C.Davis-Inputs'!$F$13</f>
        <v>0</v>
      </c>
      <c r="DC71" s="151">
        <f>CI71*'C.Davis-Inputs'!$D$7*'C.Davis-Inputs'!$G$13</f>
        <v>0</v>
      </c>
      <c r="DD71" s="152">
        <f>CJ71*'C.Davis-Inputs'!$D$7*'C.Davis-Inputs'!$H$13</f>
        <v>0</v>
      </c>
      <c r="DE71" s="153">
        <f t="shared" si="29"/>
        <v>2978.0635447816976</v>
      </c>
      <c r="DF71" s="154">
        <f t="shared" si="29"/>
        <v>103895.60784221819</v>
      </c>
      <c r="DG71" s="154">
        <f t="shared" si="29"/>
        <v>5.5908577186139521</v>
      </c>
      <c r="DH71" s="155">
        <f t="shared" si="28"/>
        <v>0</v>
      </c>
      <c r="DI71" s="156">
        <f t="shared" si="28"/>
        <v>0</v>
      </c>
      <c r="DJ71" s="153">
        <f t="shared" si="28"/>
        <v>113.82584576818823</v>
      </c>
      <c r="DK71" s="154">
        <f t="shared" si="28"/>
        <v>6912.5487586306181</v>
      </c>
      <c r="DL71" s="154">
        <f t="shared" si="28"/>
        <v>0.13949245804925028</v>
      </c>
      <c r="DM71" s="155">
        <f t="shared" si="28"/>
        <v>0</v>
      </c>
      <c r="DN71" s="155">
        <f t="shared" si="17"/>
        <v>0</v>
      </c>
      <c r="DO71" s="343">
        <f t="shared" si="22"/>
        <v>106879.26224471851</v>
      </c>
      <c r="DP71" s="344">
        <f t="shared" si="23"/>
        <v>7026.5140968568558</v>
      </c>
      <c r="DQ71" s="105"/>
      <c r="DR71" s="141">
        <f>SUM(AD71*'C.Davis-Inputs'!$D$32*365)</f>
        <v>14054.591671680972</v>
      </c>
      <c r="DS71" s="142">
        <f>SUM(AE71*'C.Davis-Inputs'!$E$32*365)</f>
        <v>281091.83343362028</v>
      </c>
      <c r="DT71" s="142">
        <f>SUM(AF71*'C.Davis-Inputs'!$F$32*365)</f>
        <v>2076.246496952871</v>
      </c>
      <c r="DU71" s="143">
        <f>SUM(AG71*'C.Davis-Inputs'!$G$32*365)</f>
        <v>0</v>
      </c>
      <c r="DV71" s="144">
        <f>SUM(AH71*'C.Davis-Inputs'!$H$32*365)</f>
        <v>0</v>
      </c>
      <c r="DW71" s="141">
        <f>SUM(AD71*'C.Davis-Inputs'!$D$33*365)</f>
        <v>12776.901519709974</v>
      </c>
      <c r="DX71" s="142">
        <f>SUM(AE71*'C.Davis-Inputs'!$E$33*365)</f>
        <v>255538.03039420026</v>
      </c>
      <c r="DY71" s="142">
        <f>SUM(AF71*'C.Davis-Inputs'!$F$33*365)</f>
        <v>1887.4968154117009</v>
      </c>
      <c r="DZ71" s="143">
        <f>SUM(AG71*'C.Davis-Inputs'!$G$33*365)</f>
        <v>0</v>
      </c>
      <c r="EA71" s="144">
        <f>SUM(AH71*'C.Davis-Inputs'!$H$33*365)</f>
        <v>0</v>
      </c>
      <c r="EB71" s="145">
        <f>DR71*'C.Davis-Inputs'!$D$6*'C.Davis-Inputs'!$D$12</f>
        <v>22062.898006204789</v>
      </c>
      <c r="EC71" s="146">
        <f>DS71*'C.Davis-Inputs'!$D$6*'C.Davis-Inputs'!$E$12</f>
        <v>422481.02565073129</v>
      </c>
      <c r="ED71" s="146">
        <f>DT71*'C.Davis-Inputs'!$D$6*'C.Davis-Inputs'!$F$12</f>
        <v>3328.6383839148425</v>
      </c>
      <c r="EE71" s="147">
        <f>DU71*'C.Davis-Inputs'!$D$6*'C.Davis-Inputs'!$G$12</f>
        <v>0</v>
      </c>
      <c r="EF71" s="148">
        <f>DV71*'C.Davis-Inputs'!$D$6*'C.Davis-Inputs'!$H$12</f>
        <v>0</v>
      </c>
      <c r="EG71" s="145">
        <f>DR71*'C.Davis-Inputs'!$D$7*'C.Davis-Inputs'!$D$13</f>
        <v>843.27550030085831</v>
      </c>
      <c r="EH71" s="146">
        <f>DS71*'C.Davis-Inputs'!$D$7*'C.Davis-Inputs'!$E$13</f>
        <v>28109.18334336203</v>
      </c>
      <c r="EI71" s="146">
        <f>DT71*'C.Davis-Inputs'!$D$7*'C.Davis-Inputs'!$F$13</f>
        <v>83.049859878114844</v>
      </c>
      <c r="EJ71" s="147">
        <f>DU71*'C.Davis-Inputs'!$D$7*'C.Davis-Inputs'!$G$13</f>
        <v>0</v>
      </c>
      <c r="EK71" s="148">
        <f>DV71*'C.Davis-Inputs'!$D$7*'C.Davis-Inputs'!$H$13</f>
        <v>0</v>
      </c>
      <c r="EL71" s="149">
        <f>IF($D71&lt;'C.Davis-Inputs'!$D$8,EB71,DW71*'C.Davis-Inputs'!$D$6*'C.Davis-Inputs'!$D$12)</f>
        <v>20057.180005640716</v>
      </c>
      <c r="EM71" s="150">
        <f>IF($D71&lt;'C.Davis-Inputs'!$D$8,EC71,DX71*'C.Davis-Inputs'!$D$6*'C.Davis-Inputs'!$E$12)</f>
        <v>384073.65968248295</v>
      </c>
      <c r="EN71" s="150">
        <f>IF($D71&lt;'C.Davis-Inputs'!$D$8,ED71,DY71*'C.Davis-Inputs'!$D$6*'C.Davis-Inputs'!$F$12)</f>
        <v>3026.0348944680386</v>
      </c>
      <c r="EO71" s="151">
        <f>IF($D71&lt;'C.Davis-Inputs'!$D$8,EE71,DZ71*'C.Davis-Inputs'!$D$6*'C.Davis-Inputs'!$G$12)</f>
        <v>0</v>
      </c>
      <c r="EP71" s="152">
        <f>IF($D71&lt;'C.Davis-Inputs'!$D$8,EF71,EA71*'C.Davis-Inputs'!$D$6*'C.Davis-Inputs'!$H$12)</f>
        <v>0</v>
      </c>
      <c r="EQ71" s="149">
        <f>IF($D71&lt;'C.Davis-Inputs'!$D$8,EG71,'C.Davis-Inputs'!$D$13*DW71)</f>
        <v>766.61409118259849</v>
      </c>
      <c r="ER71" s="150">
        <f>IF($D71&lt;'C.Davis-Inputs'!$D$8,EH71,'C.Davis-Inputs'!$E$13*DX71)</f>
        <v>25553.803039420029</v>
      </c>
      <c r="ES71" s="150">
        <f>IF($D71&lt;'C.Davis-Inputs'!$D$8,EI71,'C.Davis-Inputs'!$F$13*DY71)</f>
        <v>75.499872616468039</v>
      </c>
      <c r="ET71" s="151">
        <f>IF($D71&lt;'C.Davis-Inputs'!$D$8,EJ71,'C.Davis-Inputs'!$G$13*EJ71)</f>
        <v>0</v>
      </c>
      <c r="EU71" s="152">
        <f>IF($D71&lt;'C.Davis-Inputs'!$D$8,EK71,'C.Davis-Inputs'!$H$13*EK71)</f>
        <v>0</v>
      </c>
      <c r="EV71" s="153">
        <f t="shared" si="9"/>
        <v>2005.718000564073</v>
      </c>
      <c r="EW71" s="154">
        <f t="shared" si="9"/>
        <v>38407.365968248341</v>
      </c>
      <c r="EX71" s="154">
        <f t="shared" si="9"/>
        <v>302.60348944680391</v>
      </c>
      <c r="EY71" s="155">
        <f t="shared" si="9"/>
        <v>0</v>
      </c>
      <c r="EZ71" s="156">
        <f t="shared" si="16"/>
        <v>0</v>
      </c>
      <c r="FA71" s="153">
        <f t="shared" si="16"/>
        <v>76.661409118259826</v>
      </c>
      <c r="FB71" s="154">
        <f t="shared" si="16"/>
        <v>2555.3803039420018</v>
      </c>
      <c r="FC71" s="154">
        <f t="shared" si="16"/>
        <v>7.5499872616468053</v>
      </c>
      <c r="FD71" s="155">
        <f t="shared" si="16"/>
        <v>0</v>
      </c>
      <c r="FE71" s="156">
        <f t="shared" si="16"/>
        <v>0</v>
      </c>
      <c r="FF71" s="365">
        <f t="shared" si="24"/>
        <v>40715.687458259214</v>
      </c>
      <c r="FG71" s="365">
        <f t="shared" si="25"/>
        <v>2639.5917003219088</v>
      </c>
      <c r="FH71" s="105"/>
      <c r="FI71" s="142">
        <f>'C.Davis-Inputs'!$E$15</f>
        <v>29.15</v>
      </c>
      <c r="FJ71" s="142">
        <f>IF($D71&lt;'C.Davis-Inputs'!$D$8,FI71,0)</f>
        <v>0</v>
      </c>
      <c r="FK71" s="154">
        <f t="shared" si="10"/>
        <v>29.15</v>
      </c>
      <c r="FL71" s="338">
        <f>SUM(FK71*'C.Davis-Inputs'!$D$60,FK71*'C.Davis-Inputs'!$D$58*'C.Davis-Inputs'!$D$59)</f>
        <v>8858.6849999999995</v>
      </c>
      <c r="FM71" s="338">
        <f>(FK71*'C.Davis-Inputs'!$D$61)</f>
        <v>21833.35</v>
      </c>
      <c r="FN71" s="338">
        <f>(FK71*'C.Davis-Inputs'!$D$62)</f>
        <v>816.19999999999993</v>
      </c>
      <c r="FO71" s="105"/>
      <c r="FP71" s="142">
        <f>'C.Davis-Inputs'!$E$32*365</f>
        <v>403.02083333333337</v>
      </c>
      <c r="FQ71" s="142">
        <f>IF($D71&lt;'C.Davis-Inputs'!$D$8,FP71,'C.Davis-Inputs'!$E$33*365)</f>
        <v>366.38257575757581</v>
      </c>
      <c r="FR71" s="154">
        <f t="shared" si="11"/>
        <v>36.638257575757564</v>
      </c>
      <c r="FS71" s="338">
        <f>SUM(FR71*'C.Davis-Inputs'!$D$63,FR71*'C.Davis-Inputs'!$D$58*'C.Davis-Inputs'!$D$59)</f>
        <v>27768.135416666657</v>
      </c>
      <c r="FT71" s="338">
        <f>(FR71*'C.Davis-Inputs'!$D$64)</f>
        <v>80677.443181818162</v>
      </c>
      <c r="FU71" s="338">
        <f>(FR71*'C.Davis-Inputs'!$D$65)</f>
        <v>10258.712121212118</v>
      </c>
      <c r="FV71" s="105"/>
      <c r="FW71" s="142">
        <f>'C.Davis-Inputs'!$E$44*365</f>
        <v>113.15</v>
      </c>
      <c r="FX71" s="142">
        <f>IF($D71&lt;'C.Davis-Inputs'!$D$8,FW71,'C.Davis-Inputs'!$D$45*365)</f>
        <v>102.86363636363636</v>
      </c>
      <c r="FY71" s="154">
        <f t="shared" si="12"/>
        <v>10.286363636363646</v>
      </c>
      <c r="FZ71" s="338">
        <f>SUM(FY71*'C.Davis-Inputs'!$D$67)</f>
        <v>8218.8045454545536</v>
      </c>
      <c r="GA71" s="338">
        <f>(FY71*'C.Davis-Inputs'!$D$68)</f>
        <v>22650.572727272749</v>
      </c>
      <c r="GB71" s="338">
        <f>(FY71*'C.Davis-Inputs'!$D$69)</f>
        <v>2880.1818181818207</v>
      </c>
      <c r="GC71" s="105"/>
      <c r="GD71" s="141">
        <f>IF($D71&lt;'C.Davis-Inputs'!$D$47,0,IF($D71='C.Davis-Inputs'!$D$47,'C.Davis-Inputs'!$D$53,IF(AND($D71&gt;'C.Davis-Inputs'!$D$47,$D71&lt;='C.Davis-Inputs'!$E$47),GD70*(1+'C.Davis-Inputs'!$E$49),IF($D71&gt;'C.Davis-Inputs'!$E$47,GD70*(1+'C.Davis-Inputs'!$F$49)))))</f>
        <v>32632.780634035818</v>
      </c>
      <c r="GE71" s="144">
        <f>IF($D71&lt;'C.Davis-Inputs'!$D$47,0,IF($D71='C.Davis-Inputs'!$D$47,'C.Davis-Inputs'!$D$54,IF(AND($D71&gt;'C.Davis-Inputs'!$D$47,$D71&lt;='C.Davis-Inputs'!$E$47),GE70*(1+'C.Davis-Inputs'!$E$49),IF($D71&gt;'C.Davis-Inputs'!$E$47,GE70*(1+'C.Davis-Inputs'!$F$49)))))</f>
        <v>29666.164212759839</v>
      </c>
      <c r="GF71" s="799">
        <f t="shared" si="13"/>
        <v>2966.6164212759795</v>
      </c>
    </row>
    <row r="72" spans="1:188" x14ac:dyDescent="0.25">
      <c r="A72" s="105"/>
      <c r="B72" s="105"/>
      <c r="C72" s="159"/>
      <c r="D72" s="140">
        <f t="shared" si="6"/>
        <v>2048</v>
      </c>
      <c r="E72" s="141">
        <f>E71*(1+'C.Davis-Inputs'!$D$14)</f>
        <v>752.91849304011907</v>
      </c>
      <c r="F72" s="142">
        <f>F71*(1+'C.Davis-Inputs'!$E$14)</f>
        <v>15058.369860802424</v>
      </c>
      <c r="G72" s="142">
        <f>G71*(1+'C.Davis-Inputs'!$F$14)</f>
        <v>94.114811630014884</v>
      </c>
      <c r="H72" s="143">
        <f>H71*(1+'C.Davis-Inputs'!$G$14)</f>
        <v>56.468886978008896</v>
      </c>
      <c r="I72" s="144">
        <f>I71*(1+'C.Davis-Inputs'!$H$14)</f>
        <v>1129.3777395601787</v>
      </c>
      <c r="J72" s="141">
        <f t="shared" si="18"/>
        <v>67.762664373610718</v>
      </c>
      <c r="K72" s="142">
        <f t="shared" si="18"/>
        <v>1355.2532874722181</v>
      </c>
      <c r="L72" s="142">
        <f t="shared" si="18"/>
        <v>8.4703330467013398</v>
      </c>
      <c r="M72" s="143">
        <f t="shared" si="18"/>
        <v>5.0821998280208005</v>
      </c>
      <c r="N72" s="144">
        <f t="shared" si="18"/>
        <v>101.64399656041608</v>
      </c>
      <c r="O72" s="141">
        <f t="shared" si="19"/>
        <v>37.645924652005952</v>
      </c>
      <c r="P72" s="142">
        <f t="shared" si="19"/>
        <v>752.91849304012123</v>
      </c>
      <c r="Q72" s="142">
        <f t="shared" si="19"/>
        <v>4.705740581500744</v>
      </c>
      <c r="R72" s="143">
        <f t="shared" si="19"/>
        <v>2.8234443489004448</v>
      </c>
      <c r="S72" s="144">
        <f t="shared" si="19"/>
        <v>56.468886978008939</v>
      </c>
      <c r="T72" s="141">
        <f t="shared" si="14"/>
        <v>58.727642457129285</v>
      </c>
      <c r="U72" s="142">
        <f t="shared" si="14"/>
        <v>1174.5528491425889</v>
      </c>
      <c r="V72" s="142">
        <f t="shared" si="14"/>
        <v>7.3409553071411606</v>
      </c>
      <c r="W72" s="143">
        <f t="shared" si="14"/>
        <v>4.4045731842846934</v>
      </c>
      <c r="X72" s="143">
        <f t="shared" si="14"/>
        <v>88.091463685693938</v>
      </c>
      <c r="Y72" s="141">
        <f>T72*'C.Davis-Inputs'!$D$17</f>
        <v>23.491056982851717</v>
      </c>
      <c r="Z72" s="142">
        <f>U72*'C.Davis-Inputs'!$E$17</f>
        <v>469.82113965703559</v>
      </c>
      <c r="AA72" s="142">
        <f>V72*'C.Davis-Inputs'!$F$17</f>
        <v>2.9363821228564646</v>
      </c>
      <c r="AB72" s="143">
        <f>W72*'C.Davis-Inputs'!$G$17</f>
        <v>0</v>
      </c>
      <c r="AC72" s="144">
        <f>X72*'C.Davis-Inputs'!$H$17</f>
        <v>0</v>
      </c>
      <c r="AD72" s="141">
        <f>T72*(1-'C.Davis-Inputs'!$D$17)</f>
        <v>35.236585474277568</v>
      </c>
      <c r="AE72" s="142">
        <f>U72*(1-'C.Davis-Inputs'!$E$17)</f>
        <v>704.73170948555332</v>
      </c>
      <c r="AF72" s="142">
        <f>V72*(1-'C.Davis-Inputs'!$F$17)</f>
        <v>4.404573184284696</v>
      </c>
      <c r="AG72" s="143">
        <f>W72*(1-'C.Davis-Inputs'!$G$17)</f>
        <v>4.4045731842846934</v>
      </c>
      <c r="AH72" s="144">
        <f>X72*(1-'C.Davis-Inputs'!$H$17)</f>
        <v>88.091463685693938</v>
      </c>
      <c r="AI72" s="187"/>
      <c r="AJ72" s="141">
        <f>SUM(AD72*'C.Davis-Inputs'!$D$15,Y72*'C.Davis-Inputs'!$D$15*'C.Davis-Inputs'!$D$19)</f>
        <v>613.89962248519146</v>
      </c>
      <c r="AK72" s="142">
        <f>SUM(AE72*'C.Davis-Inputs'!$E$15,Z72*'C.Davis-Inputs'!$E$15*'C.Davis-Inputs'!$E$19)</f>
        <v>22368.967494304223</v>
      </c>
      <c r="AL72" s="142">
        <f>SUM(AF72*'C.Davis-Inputs'!$F$15,AA72*'C.Davis-Inputs'!$F$15*'C.Davis-Inputs'!$F$19)</f>
        <v>17.706384200824477</v>
      </c>
      <c r="AM72" s="143">
        <f>SUM(AG72*'C.Davis-Inputs'!$G$15,AB72*'C.Davis-Inputs'!$G$15*'C.Davis-Inputs'!$G$19)</f>
        <v>17.618292737138773</v>
      </c>
      <c r="AN72" s="144">
        <f>SUM(AH72*'C.Davis-Inputs'!$H$15,AC72*'C.Davis-Inputs'!$H$15*'C.Davis-Inputs'!$H$19)</f>
        <v>836.86890501409243</v>
      </c>
      <c r="AO72" s="141">
        <f>IF($D72&lt;'C.Davis-Inputs'!$D$8,AJ72,AJ72*(1-'C.Davis-Inputs'!$D$16))</f>
        <v>0</v>
      </c>
      <c r="AP72" s="142">
        <f>IF($D72&lt;'C.Davis-Inputs'!$D$8,AK72,AK72*(1-'C.Davis-Inputs'!$E$16))</f>
        <v>0</v>
      </c>
      <c r="AQ72" s="142">
        <f>IF($D72&lt;'C.Davis-Inputs'!$D$8,AL72,AL72*(1-'C.Davis-Inputs'!$F$16))</f>
        <v>0</v>
      </c>
      <c r="AR72" s="143">
        <f>IF($D72&lt;'C.Davis-Inputs'!$D$8,AM72,AM72*(1-'C.Davis-Inputs'!$G$16))</f>
        <v>0</v>
      </c>
      <c r="AS72" s="144">
        <f>IF($D72&lt;'C.Davis-Inputs'!$D$8,AN72,AN72*(1-'C.Davis-Inputs'!$H$16))</f>
        <v>0</v>
      </c>
      <c r="AT72" s="145">
        <f>AJ72*'C.Davis-Inputs'!$D$6*'C.Davis-Inputs'!$D$12</f>
        <v>963.69962737725336</v>
      </c>
      <c r="AU72" s="146">
        <f>AK72*'C.Davis-Inputs'!$D$6*'C.Davis-Inputs'!$E$12</f>
        <v>33620.558143939241</v>
      </c>
      <c r="AV72" s="146">
        <f>AL72*'C.Davis-Inputs'!$D$6*'C.Davis-Inputs'!$F$12</f>
        <v>28.386875150761799</v>
      </c>
      <c r="AW72" s="147">
        <f>AM72*'C.Davis-Inputs'!$D$6*'C.Davis-Inputs'!$G$12</f>
        <v>28.245646916180878</v>
      </c>
      <c r="AX72" s="148">
        <f>AN72*'C.Davis-Inputs'!$D$6*'C.Davis-Inputs'!$H$12</f>
        <v>1313.7168070911223</v>
      </c>
      <c r="AY72" s="145">
        <f>AJ72*'C.Davis-Inputs'!$D$7*'C.Davis-Inputs'!$D$13</f>
        <v>36.833977349111485</v>
      </c>
      <c r="AZ72" s="146">
        <f>AK72*'C.Davis-Inputs'!$D$7*'C.Davis-Inputs'!$E$13</f>
        <v>2236.8967494304225</v>
      </c>
      <c r="BA72" s="146">
        <f>AL72*'C.Davis-Inputs'!$D$7*'C.Davis-Inputs'!$F$13</f>
        <v>0.70825536803297906</v>
      </c>
      <c r="BB72" s="147">
        <f>AM72*'C.Davis-Inputs'!$D$7*'C.Davis-Inputs'!$G$13</f>
        <v>0.70473170948555097</v>
      </c>
      <c r="BC72" s="148">
        <f>AN72*'C.Davis-Inputs'!$D$7*'C.Davis-Inputs'!$H$13</f>
        <v>50.212134300845541</v>
      </c>
      <c r="BD72" s="149">
        <f>AO72*'C.Davis-Inputs'!$D$6*'C.Davis-Inputs'!$D$12</f>
        <v>0</v>
      </c>
      <c r="BE72" s="150">
        <f>AP72*'C.Davis-Inputs'!$D$6*'C.Davis-Inputs'!$E$12</f>
        <v>0</v>
      </c>
      <c r="BF72" s="150">
        <f>AQ72*'C.Davis-Inputs'!$D$6*'C.Davis-Inputs'!$F$12</f>
        <v>0</v>
      </c>
      <c r="BG72" s="151">
        <f>AR72*'C.Davis-Inputs'!$D$6*'C.Davis-Inputs'!$G$12</f>
        <v>0</v>
      </c>
      <c r="BH72" s="152">
        <f>AS72*'C.Davis-Inputs'!$D$6*'C.Davis-Inputs'!$H$12</f>
        <v>0</v>
      </c>
      <c r="BI72" s="149">
        <f>AO72*'C.Davis-Inputs'!$D$7*'C.Davis-Inputs'!$D$13</f>
        <v>0</v>
      </c>
      <c r="BJ72" s="150">
        <f>AP72*'C.Davis-Inputs'!$D$7*'C.Davis-Inputs'!$E$13</f>
        <v>0</v>
      </c>
      <c r="BK72" s="150">
        <f>AQ72*'C.Davis-Inputs'!$D$7*'C.Davis-Inputs'!$F$13</f>
        <v>0</v>
      </c>
      <c r="BL72" s="151">
        <f>AR72*'C.Davis-Inputs'!$D$7*'C.Davis-Inputs'!$G$13</f>
        <v>0</v>
      </c>
      <c r="BM72" s="152">
        <f>AS72*'C.Davis-Inputs'!$D$7*'C.Davis-Inputs'!$H$13</f>
        <v>0</v>
      </c>
      <c r="BN72" s="153">
        <f t="shared" si="27"/>
        <v>963.69962737725336</v>
      </c>
      <c r="BO72" s="154">
        <f t="shared" si="27"/>
        <v>33620.558143939241</v>
      </c>
      <c r="BP72" s="154">
        <f t="shared" si="27"/>
        <v>28.386875150761799</v>
      </c>
      <c r="BQ72" s="155">
        <f t="shared" si="27"/>
        <v>28.245646916180878</v>
      </c>
      <c r="BR72" s="156">
        <f t="shared" si="27"/>
        <v>1313.7168070911223</v>
      </c>
      <c r="BS72" s="153">
        <f t="shared" si="26"/>
        <v>36.833977349111485</v>
      </c>
      <c r="BT72" s="154">
        <f t="shared" si="26"/>
        <v>2236.8967494304225</v>
      </c>
      <c r="BU72" s="154">
        <f t="shared" si="26"/>
        <v>0.70825536803297906</v>
      </c>
      <c r="BV72" s="155">
        <f t="shared" si="26"/>
        <v>0.70473170948555097</v>
      </c>
      <c r="BW72" s="155">
        <f t="shared" si="26"/>
        <v>50.212134300845541</v>
      </c>
      <c r="BX72" s="343">
        <f t="shared" si="20"/>
        <v>35954.607100474561</v>
      </c>
      <c r="BY72" s="344">
        <f t="shared" si="21"/>
        <v>2325.3558481578984</v>
      </c>
      <c r="BZ72" s="105"/>
      <c r="CA72" s="141">
        <f>Y72*'C.Davis-Inputs'!$D$15*'C.Davis-Inputs'!$D$18</f>
        <v>1916.8702498006999</v>
      </c>
      <c r="CB72" s="142">
        <f>Z72*'C.Davis-Inputs'!$E$15*'C.Davis-Inputs'!$E$18</f>
        <v>69845.959727113193</v>
      </c>
      <c r="CC72" s="142">
        <f>AA72*'C.Davis-Inputs'!$F$15*'C.Davis-Inputs'!$F$18</f>
        <v>3.5236585474277575</v>
      </c>
      <c r="CD72" s="143">
        <f>AB72*'C.Davis-Inputs'!$G$15*'C.Davis-Inputs'!$G$18</f>
        <v>0</v>
      </c>
      <c r="CE72" s="144">
        <f>AC72*'C.Davis-Inputs'!$H$15*'C.Davis-Inputs'!$H$18</f>
        <v>0</v>
      </c>
      <c r="CF72" s="141">
        <f>IF($D72&lt;'C.Davis-Inputs'!$D$8,CA72,CA72*(1-'C.Davis-Inputs'!$D$16))</f>
        <v>0</v>
      </c>
      <c r="CG72" s="142">
        <f>IF($D72&lt;'C.Davis-Inputs'!$D$8,CB72,CB72*(1-'C.Davis-Inputs'!$E$16))</f>
        <v>0</v>
      </c>
      <c r="CH72" s="142">
        <f>IF($D72&lt;'C.Davis-Inputs'!$D$8,CC72,CC72*(1-'C.Davis-Inputs'!$F$16))</f>
        <v>0</v>
      </c>
      <c r="CI72" s="143">
        <f>IF($D72&lt;'C.Davis-Inputs'!$D$8,CD72,CD72*(1-'C.Davis-Inputs'!$G$16))</f>
        <v>0</v>
      </c>
      <c r="CJ72" s="144">
        <f>IF($D72&lt;'C.Davis-Inputs'!$D$8,CE72,CE72*(1-'C.Davis-Inputs'!$H$16))</f>
        <v>0</v>
      </c>
      <c r="CK72" s="145">
        <f>CA72*'C.Davis-Inputs'!$D$6*'C.Davis-Inputs'!$D$12</f>
        <v>3009.1029181371382</v>
      </c>
      <c r="CL72" s="146">
        <f>CB72*'C.Davis-Inputs'!$D$6*'C.Davis-Inputs'!$E$12</f>
        <v>104978.47746985113</v>
      </c>
      <c r="CM72" s="146">
        <f>CC72*'C.Davis-Inputs'!$D$6*'C.Davis-Inputs'!$F$12</f>
        <v>5.64912938323618</v>
      </c>
      <c r="CN72" s="147">
        <f>CD72*'C.Davis-Inputs'!$D$6*'C.Davis-Inputs'!$G$12</f>
        <v>0</v>
      </c>
      <c r="CO72" s="148">
        <f>CE72*'C.Davis-Inputs'!$D$6*'C.Davis-Inputs'!$H$12</f>
        <v>0</v>
      </c>
      <c r="CP72" s="145">
        <f>CA72*'C.Davis-Inputs'!$D$7*'C.Davis-Inputs'!$D$13</f>
        <v>115.01221498804199</v>
      </c>
      <c r="CQ72" s="146">
        <f>CB72*'C.Davis-Inputs'!$D$7*'C.Davis-Inputs'!$E$13</f>
        <v>6984.5959727113195</v>
      </c>
      <c r="CR72" s="146">
        <f>CC72*'C.Davis-Inputs'!$D$7*'C.Davis-Inputs'!$F$13</f>
        <v>0.14094634189711031</v>
      </c>
      <c r="CS72" s="147">
        <f>CD72*'C.Davis-Inputs'!$D$7*'C.Davis-Inputs'!$G$13</f>
        <v>0</v>
      </c>
      <c r="CT72" s="148">
        <f>CE72*'C.Davis-Inputs'!$D$7*'C.Davis-Inputs'!$H$13</f>
        <v>0</v>
      </c>
      <c r="CU72" s="149">
        <f>CF72*'C.Davis-Inputs'!$D$6*'C.Davis-Inputs'!$D$12</f>
        <v>0</v>
      </c>
      <c r="CV72" s="150">
        <f>CG72*'C.Davis-Inputs'!$D$6*'C.Davis-Inputs'!$E$12</f>
        <v>0</v>
      </c>
      <c r="CW72" s="150">
        <f>CH72*'C.Davis-Inputs'!$D$6*'C.Davis-Inputs'!$F$12</f>
        <v>0</v>
      </c>
      <c r="CX72" s="151">
        <f>CI72*'C.Davis-Inputs'!$D$6*'C.Davis-Inputs'!$G$12</f>
        <v>0</v>
      </c>
      <c r="CY72" s="152">
        <f>CJ72*'C.Davis-Inputs'!$D$6*'C.Davis-Inputs'!$H$12</f>
        <v>0</v>
      </c>
      <c r="CZ72" s="149">
        <f>CF72*'C.Davis-Inputs'!$D$7*'C.Davis-Inputs'!$D$13</f>
        <v>0</v>
      </c>
      <c r="DA72" s="150">
        <f>CG72*'C.Davis-Inputs'!$D$7*'C.Davis-Inputs'!$E$13</f>
        <v>0</v>
      </c>
      <c r="DB72" s="150">
        <f>CH72*'C.Davis-Inputs'!$D$7*'C.Davis-Inputs'!$F$13</f>
        <v>0</v>
      </c>
      <c r="DC72" s="151">
        <f>CI72*'C.Davis-Inputs'!$D$7*'C.Davis-Inputs'!$G$13</f>
        <v>0</v>
      </c>
      <c r="DD72" s="152">
        <f>CJ72*'C.Davis-Inputs'!$D$7*'C.Davis-Inputs'!$H$13</f>
        <v>0</v>
      </c>
      <c r="DE72" s="153">
        <f t="shared" si="29"/>
        <v>3009.1029181371382</v>
      </c>
      <c r="DF72" s="154">
        <f t="shared" si="29"/>
        <v>104978.47746985113</v>
      </c>
      <c r="DG72" s="154">
        <f t="shared" si="29"/>
        <v>5.64912938323618</v>
      </c>
      <c r="DH72" s="155">
        <f t="shared" si="28"/>
        <v>0</v>
      </c>
      <c r="DI72" s="156">
        <f t="shared" si="28"/>
        <v>0</v>
      </c>
      <c r="DJ72" s="153">
        <f t="shared" si="28"/>
        <v>115.01221498804199</v>
      </c>
      <c r="DK72" s="154">
        <f t="shared" si="28"/>
        <v>6984.5959727113195</v>
      </c>
      <c r="DL72" s="154">
        <f t="shared" si="28"/>
        <v>0.14094634189711031</v>
      </c>
      <c r="DM72" s="155">
        <f t="shared" si="28"/>
        <v>0</v>
      </c>
      <c r="DN72" s="155">
        <f t="shared" si="17"/>
        <v>0</v>
      </c>
      <c r="DO72" s="343">
        <f t="shared" si="22"/>
        <v>107993.22951737151</v>
      </c>
      <c r="DP72" s="344">
        <f t="shared" si="23"/>
        <v>7099.749134041258</v>
      </c>
      <c r="DQ72" s="105"/>
      <c r="DR72" s="141">
        <f>SUM(AD72*'C.Davis-Inputs'!$D$32*365)</f>
        <v>14201.078041664576</v>
      </c>
      <c r="DS72" s="142">
        <f>SUM(AE72*'C.Davis-Inputs'!$E$32*365)</f>
        <v>284021.56083329231</v>
      </c>
      <c r="DT72" s="142">
        <f>SUM(AF72*'C.Davis-Inputs'!$F$32*365)</f>
        <v>2097.8865288822672</v>
      </c>
      <c r="DU72" s="143">
        <f>SUM(AG72*'C.Davis-Inputs'!$G$32*365)</f>
        <v>0</v>
      </c>
      <c r="DV72" s="144">
        <f>SUM(AH72*'C.Davis-Inputs'!$H$32*365)</f>
        <v>0</v>
      </c>
      <c r="DW72" s="141">
        <f>SUM(AD72*'C.Davis-Inputs'!$D$33*365)</f>
        <v>12910.070946967797</v>
      </c>
      <c r="DX72" s="142">
        <f>SUM(AE72*'C.Davis-Inputs'!$E$33*365)</f>
        <v>258201.41893935666</v>
      </c>
      <c r="DY72" s="142">
        <f>SUM(AF72*'C.Davis-Inputs'!$F$33*365)</f>
        <v>1907.1695717111518</v>
      </c>
      <c r="DZ72" s="143">
        <f>SUM(AG72*'C.Davis-Inputs'!$G$33*365)</f>
        <v>0</v>
      </c>
      <c r="EA72" s="144">
        <f>SUM(AH72*'C.Davis-Inputs'!$H$33*365)</f>
        <v>0</v>
      </c>
      <c r="EB72" s="145">
        <f>DR72*'C.Davis-Inputs'!$D$6*'C.Davis-Inputs'!$D$12</f>
        <v>22292.85230980505</v>
      </c>
      <c r="EC72" s="146">
        <f>DS72*'C.Davis-Inputs'!$D$6*'C.Davis-Inputs'!$E$12</f>
        <v>426884.40593243833</v>
      </c>
      <c r="ED72" s="146">
        <f>DT72*'C.Davis-Inputs'!$D$6*'C.Davis-Inputs'!$F$12</f>
        <v>3363.3316831040502</v>
      </c>
      <c r="EE72" s="147">
        <f>DU72*'C.Davis-Inputs'!$D$6*'C.Davis-Inputs'!$G$12</f>
        <v>0</v>
      </c>
      <c r="EF72" s="148">
        <f>DV72*'C.Davis-Inputs'!$D$6*'C.Davis-Inputs'!$H$12</f>
        <v>0</v>
      </c>
      <c r="EG72" s="145">
        <f>DR72*'C.Davis-Inputs'!$D$7*'C.Davis-Inputs'!$D$13</f>
        <v>852.06468249987449</v>
      </c>
      <c r="EH72" s="146">
        <f>DS72*'C.Davis-Inputs'!$D$7*'C.Davis-Inputs'!$E$13</f>
        <v>28402.156083329231</v>
      </c>
      <c r="EI72" s="146">
        <f>DT72*'C.Davis-Inputs'!$D$7*'C.Davis-Inputs'!$F$13</f>
        <v>83.915461155290686</v>
      </c>
      <c r="EJ72" s="147">
        <f>DU72*'C.Davis-Inputs'!$D$7*'C.Davis-Inputs'!$G$13</f>
        <v>0</v>
      </c>
      <c r="EK72" s="148">
        <f>DV72*'C.Davis-Inputs'!$D$7*'C.Davis-Inputs'!$H$13</f>
        <v>0</v>
      </c>
      <c r="EL72" s="149">
        <f>IF($D72&lt;'C.Davis-Inputs'!$D$8,EB72,DW72*'C.Davis-Inputs'!$D$6*'C.Davis-Inputs'!$D$12)</f>
        <v>20266.229372550046</v>
      </c>
      <c r="EM72" s="150">
        <f>IF($D72&lt;'C.Davis-Inputs'!$D$8,EC72,DX72*'C.Davis-Inputs'!$D$6*'C.Davis-Inputs'!$E$12)</f>
        <v>388076.73266585305</v>
      </c>
      <c r="EN72" s="150">
        <f>IF($D72&lt;'C.Davis-Inputs'!$D$8,ED72,DY72*'C.Davis-Inputs'!$D$6*'C.Davis-Inputs'!$F$12)</f>
        <v>3057.5742573673183</v>
      </c>
      <c r="EO72" s="151">
        <f>IF($D72&lt;'C.Davis-Inputs'!$D$8,EE72,DZ72*'C.Davis-Inputs'!$D$6*'C.Davis-Inputs'!$G$12)</f>
        <v>0</v>
      </c>
      <c r="EP72" s="152">
        <f>IF($D72&lt;'C.Davis-Inputs'!$D$8,EF72,EA72*'C.Davis-Inputs'!$D$6*'C.Davis-Inputs'!$H$12)</f>
        <v>0</v>
      </c>
      <c r="EQ72" s="149">
        <f>IF($D72&lt;'C.Davis-Inputs'!$D$8,EG72,'C.Davis-Inputs'!$D$13*DW72)</f>
        <v>774.60425681806782</v>
      </c>
      <c r="ER72" s="150">
        <f>IF($D72&lt;'C.Davis-Inputs'!$D$8,EH72,'C.Davis-Inputs'!$E$13*DX72)</f>
        <v>25820.141893935666</v>
      </c>
      <c r="ES72" s="150">
        <f>IF($D72&lt;'C.Davis-Inputs'!$D$8,EI72,'C.Davis-Inputs'!$F$13*DY72)</f>
        <v>76.286782868446068</v>
      </c>
      <c r="ET72" s="151">
        <f>IF($D72&lt;'C.Davis-Inputs'!$D$8,EJ72,'C.Davis-Inputs'!$G$13*EJ72)</f>
        <v>0</v>
      </c>
      <c r="EU72" s="152">
        <f>IF($D72&lt;'C.Davis-Inputs'!$D$8,EK72,'C.Davis-Inputs'!$H$13*EK72)</f>
        <v>0</v>
      </c>
      <c r="EV72" s="153">
        <f t="shared" si="9"/>
        <v>2026.6229372550042</v>
      </c>
      <c r="EW72" s="154">
        <f t="shared" si="9"/>
        <v>38807.673266585276</v>
      </c>
      <c r="EX72" s="154">
        <f t="shared" si="9"/>
        <v>305.75742573673188</v>
      </c>
      <c r="EY72" s="155">
        <f t="shared" si="9"/>
        <v>0</v>
      </c>
      <c r="EZ72" s="156">
        <f t="shared" si="16"/>
        <v>0</v>
      </c>
      <c r="FA72" s="153">
        <f t="shared" si="16"/>
        <v>77.460425681806669</v>
      </c>
      <c r="FB72" s="154">
        <f t="shared" si="16"/>
        <v>2582.0141893935652</v>
      </c>
      <c r="FC72" s="154">
        <f t="shared" si="16"/>
        <v>7.6286782868446181</v>
      </c>
      <c r="FD72" s="155">
        <f t="shared" si="16"/>
        <v>0</v>
      </c>
      <c r="FE72" s="156">
        <f t="shared" si="16"/>
        <v>0</v>
      </c>
      <c r="FF72" s="365">
        <f t="shared" si="24"/>
        <v>41140.053629577007</v>
      </c>
      <c r="FG72" s="365">
        <f t="shared" si="25"/>
        <v>2667.1032933622164</v>
      </c>
      <c r="FH72" s="105"/>
      <c r="FI72" s="142">
        <f>'C.Davis-Inputs'!$E$15</f>
        <v>29.15</v>
      </c>
      <c r="FJ72" s="142">
        <f>IF($D72&lt;'C.Davis-Inputs'!$D$8,FI72,0)</f>
        <v>0</v>
      </c>
      <c r="FK72" s="154">
        <f t="shared" si="10"/>
        <v>29.15</v>
      </c>
      <c r="FL72" s="338">
        <f>SUM(FK72*'C.Davis-Inputs'!$D$60,FK72*'C.Davis-Inputs'!$D$58*'C.Davis-Inputs'!$D$59)</f>
        <v>8858.6849999999995</v>
      </c>
      <c r="FM72" s="338">
        <f>(FK72*'C.Davis-Inputs'!$D$61)</f>
        <v>21833.35</v>
      </c>
      <c r="FN72" s="338">
        <f>(FK72*'C.Davis-Inputs'!$D$62)</f>
        <v>816.19999999999993</v>
      </c>
      <c r="FO72" s="105"/>
      <c r="FP72" s="142">
        <f>'C.Davis-Inputs'!$E$32*365</f>
        <v>403.02083333333337</v>
      </c>
      <c r="FQ72" s="142">
        <f>IF($D72&lt;'C.Davis-Inputs'!$D$8,FP72,'C.Davis-Inputs'!$E$33*365)</f>
        <v>366.38257575757581</v>
      </c>
      <c r="FR72" s="154">
        <f t="shared" si="11"/>
        <v>36.638257575757564</v>
      </c>
      <c r="FS72" s="338">
        <f>SUM(FR72*'C.Davis-Inputs'!$D$63,FR72*'C.Davis-Inputs'!$D$58*'C.Davis-Inputs'!$D$59)</f>
        <v>27768.135416666657</v>
      </c>
      <c r="FT72" s="338">
        <f>(FR72*'C.Davis-Inputs'!$D$64)</f>
        <v>80677.443181818162</v>
      </c>
      <c r="FU72" s="338">
        <f>(FR72*'C.Davis-Inputs'!$D$65)</f>
        <v>10258.712121212118</v>
      </c>
      <c r="FV72" s="105"/>
      <c r="FW72" s="142">
        <f>'C.Davis-Inputs'!$E$44*365</f>
        <v>113.15</v>
      </c>
      <c r="FX72" s="142">
        <f>IF($D72&lt;'C.Davis-Inputs'!$D$8,FW72,'C.Davis-Inputs'!$D$45*365)</f>
        <v>102.86363636363636</v>
      </c>
      <c r="FY72" s="154">
        <f t="shared" si="12"/>
        <v>10.286363636363646</v>
      </c>
      <c r="FZ72" s="338">
        <f>SUM(FY72*'C.Davis-Inputs'!$D$67)</f>
        <v>8218.8045454545536</v>
      </c>
      <c r="GA72" s="338">
        <f>(FY72*'C.Davis-Inputs'!$D$68)</f>
        <v>22650.572727272749</v>
      </c>
      <c r="GB72" s="338">
        <f>(FY72*'C.Davis-Inputs'!$D$69)</f>
        <v>2880.1818181818207</v>
      </c>
      <c r="GC72" s="105"/>
      <c r="GD72" s="141">
        <f>IF($D72&lt;'C.Davis-Inputs'!$D$47,0,IF($D72='C.Davis-Inputs'!$D$47,'C.Davis-Inputs'!$D$53,IF(AND($D72&gt;'C.Davis-Inputs'!$D$47,$D72&lt;='C.Davis-Inputs'!$E$47),GD71*(1+'C.Davis-Inputs'!$E$49),IF($D72&gt;'C.Davis-Inputs'!$E$47,GD71*(1+'C.Davis-Inputs'!$F$49)))))</f>
        <v>32959.108440376178</v>
      </c>
      <c r="GE72" s="144">
        <f>IF($D72&lt;'C.Davis-Inputs'!$D$47,0,IF($D72='C.Davis-Inputs'!$D$47,'C.Davis-Inputs'!$D$54,IF(AND($D72&gt;'C.Davis-Inputs'!$D$47,$D72&lt;='C.Davis-Inputs'!$E$47),GE71*(1+'C.Davis-Inputs'!$E$49),IF($D72&gt;'C.Davis-Inputs'!$E$47,GE71*(1+'C.Davis-Inputs'!$F$49)))))</f>
        <v>29962.825854887436</v>
      </c>
      <c r="GF72" s="799">
        <f t="shared" si="13"/>
        <v>2996.2825854887415</v>
      </c>
    </row>
    <row r="73" spans="1:188" x14ac:dyDescent="0.25">
      <c r="A73" s="105"/>
      <c r="B73" s="105"/>
      <c r="C73" s="159"/>
      <c r="D73" s="140">
        <f t="shared" si="6"/>
        <v>2049</v>
      </c>
      <c r="E73" s="141">
        <f>E72*(1+'C.Davis-Inputs'!$D$14)</f>
        <v>760.7659139766663</v>
      </c>
      <c r="F73" s="142">
        <f>F72*(1+'C.Davis-Inputs'!$E$14)</f>
        <v>15215.318279533369</v>
      </c>
      <c r="G73" s="142">
        <f>G72*(1+'C.Davis-Inputs'!$F$14)</f>
        <v>95.095739247083287</v>
      </c>
      <c r="H73" s="143">
        <f>H72*(1+'C.Davis-Inputs'!$G$14)</f>
        <v>57.057443548249935</v>
      </c>
      <c r="I73" s="144">
        <f>I72*(1+'C.Davis-Inputs'!$H$14)</f>
        <v>1141.1488709649996</v>
      </c>
      <c r="J73" s="141">
        <f t="shared" si="18"/>
        <v>68.468932257899965</v>
      </c>
      <c r="K73" s="142">
        <f t="shared" si="18"/>
        <v>1369.3786451580031</v>
      </c>
      <c r="L73" s="142">
        <f t="shared" si="18"/>
        <v>8.5586165322374956</v>
      </c>
      <c r="M73" s="143">
        <f t="shared" si="18"/>
        <v>5.135169919342494</v>
      </c>
      <c r="N73" s="144">
        <f t="shared" si="18"/>
        <v>102.70339838684995</v>
      </c>
      <c r="O73" s="141">
        <f t="shared" si="19"/>
        <v>38.038295698833316</v>
      </c>
      <c r="P73" s="142">
        <f t="shared" si="19"/>
        <v>760.76591397666846</v>
      </c>
      <c r="Q73" s="142">
        <f t="shared" si="19"/>
        <v>4.7547869623541645</v>
      </c>
      <c r="R73" s="143">
        <f t="shared" si="19"/>
        <v>2.8528721774124968</v>
      </c>
      <c r="S73" s="144">
        <f t="shared" si="19"/>
        <v>57.057443548249978</v>
      </c>
      <c r="T73" s="141">
        <f t="shared" si="14"/>
        <v>59.339741290179965</v>
      </c>
      <c r="U73" s="142">
        <f t="shared" si="14"/>
        <v>1186.7948258036026</v>
      </c>
      <c r="V73" s="142">
        <f t="shared" si="14"/>
        <v>7.4174676612724957</v>
      </c>
      <c r="W73" s="143">
        <f t="shared" si="14"/>
        <v>4.4504805967634944</v>
      </c>
      <c r="X73" s="143">
        <f t="shared" si="14"/>
        <v>89.009611935269945</v>
      </c>
      <c r="Y73" s="141">
        <f>T73*'C.Davis-Inputs'!$D$17</f>
        <v>23.735896516071989</v>
      </c>
      <c r="Z73" s="142">
        <f>U73*'C.Davis-Inputs'!$E$17</f>
        <v>474.71793032144109</v>
      </c>
      <c r="AA73" s="142">
        <f>V73*'C.Davis-Inputs'!$F$17</f>
        <v>2.9669870645089986</v>
      </c>
      <c r="AB73" s="143">
        <f>W73*'C.Davis-Inputs'!$G$17</f>
        <v>0</v>
      </c>
      <c r="AC73" s="144">
        <f>X73*'C.Davis-Inputs'!$H$17</f>
        <v>0</v>
      </c>
      <c r="AD73" s="141">
        <f>T73*(1-'C.Davis-Inputs'!$D$17)</f>
        <v>35.603844774107976</v>
      </c>
      <c r="AE73" s="142">
        <f>U73*(1-'C.Davis-Inputs'!$E$17)</f>
        <v>712.0768954821616</v>
      </c>
      <c r="AF73" s="142">
        <f>V73*(1-'C.Davis-Inputs'!$F$17)</f>
        <v>4.4504805967634971</v>
      </c>
      <c r="AG73" s="143">
        <f>W73*(1-'C.Davis-Inputs'!$G$17)</f>
        <v>4.4504805967634944</v>
      </c>
      <c r="AH73" s="144">
        <f>X73*(1-'C.Davis-Inputs'!$H$17)</f>
        <v>89.009611935269945</v>
      </c>
      <c r="AI73" s="187"/>
      <c r="AJ73" s="141">
        <f>SUM(AD73*'C.Davis-Inputs'!$D$15,Y73*'C.Davis-Inputs'!$D$15*'C.Davis-Inputs'!$D$19)</f>
        <v>620.29809562001458</v>
      </c>
      <c r="AK73" s="142">
        <f>SUM(AE73*'C.Davis-Inputs'!$E$15,Z73*'C.Davis-Inputs'!$E$15*'C.Davis-Inputs'!$E$19)</f>
        <v>22602.111859154342</v>
      </c>
      <c r="AL73" s="142">
        <f>SUM(AF73*'C.Davis-Inputs'!$F$15,AA73*'C.Davis-Inputs'!$F$15*'C.Davis-Inputs'!$F$19)</f>
        <v>17.890931998989259</v>
      </c>
      <c r="AM73" s="143">
        <f>SUM(AG73*'C.Davis-Inputs'!$G$15,AB73*'C.Davis-Inputs'!$G$15*'C.Davis-Inputs'!$G$19)</f>
        <v>17.801922387053978</v>
      </c>
      <c r="AN73" s="144">
        <f>SUM(AH73*'C.Davis-Inputs'!$H$15,AC73*'C.Davis-Inputs'!$H$15*'C.Davis-Inputs'!$H$19)</f>
        <v>845.5913133850645</v>
      </c>
      <c r="AO73" s="141">
        <f>IF($D73&lt;'C.Davis-Inputs'!$D$8,AJ73,AJ73*(1-'C.Davis-Inputs'!$D$16))</f>
        <v>0</v>
      </c>
      <c r="AP73" s="142">
        <f>IF($D73&lt;'C.Davis-Inputs'!$D$8,AK73,AK73*(1-'C.Davis-Inputs'!$E$16))</f>
        <v>0</v>
      </c>
      <c r="AQ73" s="142">
        <f>IF($D73&lt;'C.Davis-Inputs'!$D$8,AL73,AL73*(1-'C.Davis-Inputs'!$F$16))</f>
        <v>0</v>
      </c>
      <c r="AR73" s="143">
        <f>IF($D73&lt;'C.Davis-Inputs'!$D$8,AM73,AM73*(1-'C.Davis-Inputs'!$G$16))</f>
        <v>0</v>
      </c>
      <c r="AS73" s="144">
        <f>IF($D73&lt;'C.Davis-Inputs'!$D$8,AN73,AN73*(1-'C.Davis-Inputs'!$H$16))</f>
        <v>0</v>
      </c>
      <c r="AT73" s="145">
        <f>AJ73*'C.Davis-Inputs'!$D$6*'C.Davis-Inputs'!$D$12</f>
        <v>973.74395050429882</v>
      </c>
      <c r="AU73" s="146">
        <f>AK73*'C.Davis-Inputs'!$D$6*'C.Davis-Inputs'!$E$12</f>
        <v>33970.974124308974</v>
      </c>
      <c r="AV73" s="146">
        <f>AL73*'C.Davis-Inputs'!$D$6*'C.Davis-Inputs'!$F$12</f>
        <v>28.682742180779577</v>
      </c>
      <c r="AW73" s="147">
        <f>AM73*'C.Davis-Inputs'!$D$6*'C.Davis-Inputs'!$G$12</f>
        <v>28.540041970924936</v>
      </c>
      <c r="AX73" s="148">
        <f>AN73*'C.Davis-Inputs'!$D$6*'C.Davis-Inputs'!$H$12</f>
        <v>1327.4092437518741</v>
      </c>
      <c r="AY73" s="145">
        <f>AJ73*'C.Davis-Inputs'!$D$7*'C.Davis-Inputs'!$D$13</f>
        <v>37.217885737200874</v>
      </c>
      <c r="AZ73" s="146">
        <f>AK73*'C.Davis-Inputs'!$D$7*'C.Davis-Inputs'!$E$13</f>
        <v>2260.2111859154343</v>
      </c>
      <c r="BA73" s="146">
        <f>AL73*'C.Davis-Inputs'!$D$7*'C.Davis-Inputs'!$F$13</f>
        <v>0.71563727995957038</v>
      </c>
      <c r="BB73" s="147">
        <f>AM73*'C.Davis-Inputs'!$D$7*'C.Davis-Inputs'!$G$13</f>
        <v>0.71207689548215913</v>
      </c>
      <c r="BC73" s="148">
        <f>AN73*'C.Davis-Inputs'!$D$7*'C.Davis-Inputs'!$H$13</f>
        <v>50.735478803103867</v>
      </c>
      <c r="BD73" s="149">
        <f>AO73*'C.Davis-Inputs'!$D$6*'C.Davis-Inputs'!$D$12</f>
        <v>0</v>
      </c>
      <c r="BE73" s="150">
        <f>AP73*'C.Davis-Inputs'!$D$6*'C.Davis-Inputs'!$E$12</f>
        <v>0</v>
      </c>
      <c r="BF73" s="150">
        <f>AQ73*'C.Davis-Inputs'!$D$6*'C.Davis-Inputs'!$F$12</f>
        <v>0</v>
      </c>
      <c r="BG73" s="151">
        <f>AR73*'C.Davis-Inputs'!$D$6*'C.Davis-Inputs'!$G$12</f>
        <v>0</v>
      </c>
      <c r="BH73" s="152">
        <f>AS73*'C.Davis-Inputs'!$D$6*'C.Davis-Inputs'!$H$12</f>
        <v>0</v>
      </c>
      <c r="BI73" s="149">
        <f>AO73*'C.Davis-Inputs'!$D$7*'C.Davis-Inputs'!$D$13</f>
        <v>0</v>
      </c>
      <c r="BJ73" s="150">
        <f>AP73*'C.Davis-Inputs'!$D$7*'C.Davis-Inputs'!$E$13</f>
        <v>0</v>
      </c>
      <c r="BK73" s="150">
        <f>AQ73*'C.Davis-Inputs'!$D$7*'C.Davis-Inputs'!$F$13</f>
        <v>0</v>
      </c>
      <c r="BL73" s="151">
        <f>AR73*'C.Davis-Inputs'!$D$7*'C.Davis-Inputs'!$G$13</f>
        <v>0</v>
      </c>
      <c r="BM73" s="152">
        <f>AS73*'C.Davis-Inputs'!$D$7*'C.Davis-Inputs'!$H$13</f>
        <v>0</v>
      </c>
      <c r="BN73" s="153">
        <f t="shared" si="27"/>
        <v>973.74395050429882</v>
      </c>
      <c r="BO73" s="154">
        <f t="shared" si="27"/>
        <v>33970.974124308974</v>
      </c>
      <c r="BP73" s="154">
        <f t="shared" si="27"/>
        <v>28.682742180779577</v>
      </c>
      <c r="BQ73" s="155">
        <f t="shared" si="27"/>
        <v>28.540041970924936</v>
      </c>
      <c r="BR73" s="156">
        <f t="shared" si="27"/>
        <v>1327.4092437518741</v>
      </c>
      <c r="BS73" s="153">
        <f t="shared" si="26"/>
        <v>37.217885737200874</v>
      </c>
      <c r="BT73" s="154">
        <f t="shared" si="26"/>
        <v>2260.2111859154343</v>
      </c>
      <c r="BU73" s="154">
        <f t="shared" si="26"/>
        <v>0.71563727995957038</v>
      </c>
      <c r="BV73" s="155">
        <f t="shared" si="26"/>
        <v>0.71207689548215913</v>
      </c>
      <c r="BW73" s="155">
        <f t="shared" si="26"/>
        <v>50.735478803103867</v>
      </c>
      <c r="BX73" s="343">
        <f t="shared" si="20"/>
        <v>36329.35010271686</v>
      </c>
      <c r="BY73" s="344">
        <f t="shared" si="21"/>
        <v>2349.592264631181</v>
      </c>
      <c r="BZ73" s="105"/>
      <c r="CA73" s="141">
        <f>Y73*'C.Davis-Inputs'!$D$15*'C.Davis-Inputs'!$D$18</f>
        <v>1936.8491557114742</v>
      </c>
      <c r="CB73" s="142">
        <f>Z73*'C.Davis-Inputs'!$E$15*'C.Davis-Inputs'!$E$18</f>
        <v>70573.941111237029</v>
      </c>
      <c r="CC73" s="142">
        <f>AA73*'C.Davis-Inputs'!$F$15*'C.Davis-Inputs'!$F$18</f>
        <v>3.5603844774107984</v>
      </c>
      <c r="CD73" s="143">
        <f>AB73*'C.Davis-Inputs'!$G$15*'C.Davis-Inputs'!$G$18</f>
        <v>0</v>
      </c>
      <c r="CE73" s="144">
        <f>AC73*'C.Davis-Inputs'!$H$15*'C.Davis-Inputs'!$H$18</f>
        <v>0</v>
      </c>
      <c r="CF73" s="141">
        <f>IF($D73&lt;'C.Davis-Inputs'!$D$8,CA73,CA73*(1-'C.Davis-Inputs'!$D$16))</f>
        <v>0</v>
      </c>
      <c r="CG73" s="142">
        <f>IF($D73&lt;'C.Davis-Inputs'!$D$8,CB73,CB73*(1-'C.Davis-Inputs'!$E$16))</f>
        <v>0</v>
      </c>
      <c r="CH73" s="142">
        <f>IF($D73&lt;'C.Davis-Inputs'!$D$8,CC73,CC73*(1-'C.Davis-Inputs'!$F$16))</f>
        <v>0</v>
      </c>
      <c r="CI73" s="143">
        <f>IF($D73&lt;'C.Davis-Inputs'!$D$8,CD73,CD73*(1-'C.Davis-Inputs'!$G$16))</f>
        <v>0</v>
      </c>
      <c r="CJ73" s="144">
        <f>IF($D73&lt;'C.Davis-Inputs'!$D$8,CE73,CE73*(1-'C.Davis-Inputs'!$H$16))</f>
        <v>0</v>
      </c>
      <c r="CK73" s="145">
        <f>CA73*'C.Davis-Inputs'!$D$6*'C.Davis-Inputs'!$D$12</f>
        <v>3040.4658046358718</v>
      </c>
      <c r="CL73" s="146">
        <f>CB73*'C.Davis-Inputs'!$D$6*'C.Davis-Inputs'!$E$12</f>
        <v>106072.63349018926</v>
      </c>
      <c r="CM73" s="146">
        <f>CC73*'C.Davis-Inputs'!$D$6*'C.Davis-Inputs'!$F$12</f>
        <v>5.7080083941849917</v>
      </c>
      <c r="CN73" s="147">
        <f>CD73*'C.Davis-Inputs'!$D$6*'C.Davis-Inputs'!$G$12</f>
        <v>0</v>
      </c>
      <c r="CO73" s="148">
        <f>CE73*'C.Davis-Inputs'!$D$6*'C.Davis-Inputs'!$H$12</f>
        <v>0</v>
      </c>
      <c r="CP73" s="145">
        <f>CA73*'C.Davis-Inputs'!$D$7*'C.Davis-Inputs'!$D$13</f>
        <v>116.21094934268845</v>
      </c>
      <c r="CQ73" s="146">
        <f>CB73*'C.Davis-Inputs'!$D$7*'C.Davis-Inputs'!$E$13</f>
        <v>7057.3941111237036</v>
      </c>
      <c r="CR73" s="146">
        <f>CC73*'C.Davis-Inputs'!$D$7*'C.Davis-Inputs'!$F$13</f>
        <v>0.14241537909643195</v>
      </c>
      <c r="CS73" s="147">
        <f>CD73*'C.Davis-Inputs'!$D$7*'C.Davis-Inputs'!$G$13</f>
        <v>0</v>
      </c>
      <c r="CT73" s="148">
        <f>CE73*'C.Davis-Inputs'!$D$7*'C.Davis-Inputs'!$H$13</f>
        <v>0</v>
      </c>
      <c r="CU73" s="149">
        <f>CF73*'C.Davis-Inputs'!$D$6*'C.Davis-Inputs'!$D$12</f>
        <v>0</v>
      </c>
      <c r="CV73" s="150">
        <f>CG73*'C.Davis-Inputs'!$D$6*'C.Davis-Inputs'!$E$12</f>
        <v>0</v>
      </c>
      <c r="CW73" s="150">
        <f>CH73*'C.Davis-Inputs'!$D$6*'C.Davis-Inputs'!$F$12</f>
        <v>0</v>
      </c>
      <c r="CX73" s="151">
        <f>CI73*'C.Davis-Inputs'!$D$6*'C.Davis-Inputs'!$G$12</f>
        <v>0</v>
      </c>
      <c r="CY73" s="152">
        <f>CJ73*'C.Davis-Inputs'!$D$6*'C.Davis-Inputs'!$H$12</f>
        <v>0</v>
      </c>
      <c r="CZ73" s="149">
        <f>CF73*'C.Davis-Inputs'!$D$7*'C.Davis-Inputs'!$D$13</f>
        <v>0</v>
      </c>
      <c r="DA73" s="150">
        <f>CG73*'C.Davis-Inputs'!$D$7*'C.Davis-Inputs'!$E$13</f>
        <v>0</v>
      </c>
      <c r="DB73" s="150">
        <f>CH73*'C.Davis-Inputs'!$D$7*'C.Davis-Inputs'!$F$13</f>
        <v>0</v>
      </c>
      <c r="DC73" s="151">
        <f>CI73*'C.Davis-Inputs'!$D$7*'C.Davis-Inputs'!$G$13</f>
        <v>0</v>
      </c>
      <c r="DD73" s="152">
        <f>CJ73*'C.Davis-Inputs'!$D$7*'C.Davis-Inputs'!$H$13</f>
        <v>0</v>
      </c>
      <c r="DE73" s="153">
        <f t="shared" si="29"/>
        <v>3040.4658046358718</v>
      </c>
      <c r="DF73" s="154">
        <f t="shared" si="29"/>
        <v>106072.63349018926</v>
      </c>
      <c r="DG73" s="154">
        <f t="shared" si="29"/>
        <v>5.7080083941849917</v>
      </c>
      <c r="DH73" s="155">
        <f t="shared" si="28"/>
        <v>0</v>
      </c>
      <c r="DI73" s="156">
        <f t="shared" si="28"/>
        <v>0</v>
      </c>
      <c r="DJ73" s="153">
        <f t="shared" si="28"/>
        <v>116.21094934268845</v>
      </c>
      <c r="DK73" s="154">
        <f t="shared" si="28"/>
        <v>7057.3941111237036</v>
      </c>
      <c r="DL73" s="154">
        <f t="shared" si="28"/>
        <v>0.14241537909643195</v>
      </c>
      <c r="DM73" s="155">
        <f t="shared" si="28"/>
        <v>0</v>
      </c>
      <c r="DN73" s="155">
        <f t="shared" si="17"/>
        <v>0</v>
      </c>
      <c r="DO73" s="343">
        <f t="shared" si="22"/>
        <v>109118.80730321931</v>
      </c>
      <c r="DP73" s="344">
        <f t="shared" si="23"/>
        <v>7173.7474758454891</v>
      </c>
      <c r="DQ73" s="105"/>
      <c r="DR73" s="141">
        <f>SUM(AD73*'C.Davis-Inputs'!$D$32*365)</f>
        <v>14349.091190731642</v>
      </c>
      <c r="DS73" s="142">
        <f>SUM(AE73*'C.Davis-Inputs'!$E$32*365)</f>
        <v>286981.82381463365</v>
      </c>
      <c r="DT73" s="142">
        <f>SUM(AF73*'C.Davis-Inputs'!$F$32*365)</f>
        <v>2119.7521077217202</v>
      </c>
      <c r="DU73" s="143">
        <f>SUM(AG73*'C.Davis-Inputs'!$G$32*365)</f>
        <v>0</v>
      </c>
      <c r="DV73" s="144">
        <f>SUM(AH73*'C.Davis-Inputs'!$H$32*365)</f>
        <v>0</v>
      </c>
      <c r="DW73" s="141">
        <f>SUM(AD73*'C.Davis-Inputs'!$D$33*365)</f>
        <v>13044.628355210585</v>
      </c>
      <c r="DX73" s="142">
        <f>SUM(AE73*'C.Davis-Inputs'!$E$33*365)</f>
        <v>260892.56710421247</v>
      </c>
      <c r="DY73" s="142">
        <f>SUM(AF73*'C.Davis-Inputs'!$F$33*365)</f>
        <v>1927.0473706561093</v>
      </c>
      <c r="DZ73" s="143">
        <f>SUM(AG73*'C.Davis-Inputs'!$G$33*365)</f>
        <v>0</v>
      </c>
      <c r="EA73" s="144">
        <f>SUM(AH73*'C.Davis-Inputs'!$H$33*365)</f>
        <v>0</v>
      </c>
      <c r="EB73" s="145">
        <f>DR73*'C.Davis-Inputs'!$D$6*'C.Davis-Inputs'!$D$12</f>
        <v>22525.20335121053</v>
      </c>
      <c r="EC73" s="146">
        <f>DS73*'C.Davis-Inputs'!$D$6*'C.Davis-Inputs'!$E$12</f>
        <v>431333.68119339435</v>
      </c>
      <c r="ED73" s="146">
        <f>DT73*'C.Davis-Inputs'!$D$6*'C.Davis-Inputs'!$F$12</f>
        <v>3398.3865790994614</v>
      </c>
      <c r="EE73" s="147">
        <f>DU73*'C.Davis-Inputs'!$D$6*'C.Davis-Inputs'!$G$12</f>
        <v>0</v>
      </c>
      <c r="EF73" s="148">
        <f>DV73*'C.Davis-Inputs'!$D$6*'C.Davis-Inputs'!$H$12</f>
        <v>0</v>
      </c>
      <c r="EG73" s="145">
        <f>DR73*'C.Davis-Inputs'!$D$7*'C.Davis-Inputs'!$D$13</f>
        <v>860.94547144389855</v>
      </c>
      <c r="EH73" s="146">
        <f>DS73*'C.Davis-Inputs'!$D$7*'C.Davis-Inputs'!$E$13</f>
        <v>28698.182381463368</v>
      </c>
      <c r="EI73" s="146">
        <f>DT73*'C.Davis-Inputs'!$D$7*'C.Davis-Inputs'!$F$13</f>
        <v>84.790084308868813</v>
      </c>
      <c r="EJ73" s="147">
        <f>DU73*'C.Davis-Inputs'!$D$7*'C.Davis-Inputs'!$G$13</f>
        <v>0</v>
      </c>
      <c r="EK73" s="148">
        <f>DV73*'C.Davis-Inputs'!$D$7*'C.Davis-Inputs'!$H$13</f>
        <v>0</v>
      </c>
      <c r="EL73" s="149">
        <f>IF($D73&lt;'C.Davis-Inputs'!$D$8,EB73,DW73*'C.Davis-Inputs'!$D$6*'C.Davis-Inputs'!$D$12)</f>
        <v>20477.457592009574</v>
      </c>
      <c r="EM73" s="150">
        <f>IF($D73&lt;'C.Davis-Inputs'!$D$8,EC73,DX73*'C.Davis-Inputs'!$D$6*'C.Davis-Inputs'!$E$12)</f>
        <v>392121.52835763135</v>
      </c>
      <c r="EN73" s="150">
        <f>IF($D73&lt;'C.Davis-Inputs'!$D$8,ED73,DY73*'C.Davis-Inputs'!$D$6*'C.Davis-Inputs'!$F$12)</f>
        <v>3089.4423446358737</v>
      </c>
      <c r="EO73" s="151">
        <f>IF($D73&lt;'C.Davis-Inputs'!$D$8,EE73,DZ73*'C.Davis-Inputs'!$D$6*'C.Davis-Inputs'!$G$12)</f>
        <v>0</v>
      </c>
      <c r="EP73" s="152">
        <f>IF($D73&lt;'C.Davis-Inputs'!$D$8,EF73,EA73*'C.Davis-Inputs'!$D$6*'C.Davis-Inputs'!$H$12)</f>
        <v>0</v>
      </c>
      <c r="EQ73" s="149">
        <f>IF($D73&lt;'C.Davis-Inputs'!$D$8,EG73,'C.Davis-Inputs'!$D$13*DW73)</f>
        <v>782.67770131263512</v>
      </c>
      <c r="ER73" s="150">
        <f>IF($D73&lt;'C.Davis-Inputs'!$D$8,EH73,'C.Davis-Inputs'!$E$13*DX73)</f>
        <v>26089.25671042125</v>
      </c>
      <c r="ES73" s="150">
        <f>IF($D73&lt;'C.Davis-Inputs'!$D$8,EI73,'C.Davis-Inputs'!$F$13*DY73)</f>
        <v>77.081894826244366</v>
      </c>
      <c r="ET73" s="151">
        <f>IF($D73&lt;'C.Davis-Inputs'!$D$8,EJ73,'C.Davis-Inputs'!$G$13*EJ73)</f>
        <v>0</v>
      </c>
      <c r="EU73" s="152">
        <f>IF($D73&lt;'C.Davis-Inputs'!$D$8,EK73,'C.Davis-Inputs'!$H$13*EK73)</f>
        <v>0</v>
      </c>
      <c r="EV73" s="153">
        <f t="shared" si="9"/>
        <v>2047.7457592009559</v>
      </c>
      <c r="EW73" s="154">
        <f t="shared" si="9"/>
        <v>39212.152835763001</v>
      </c>
      <c r="EX73" s="154">
        <f t="shared" si="9"/>
        <v>308.94423446358769</v>
      </c>
      <c r="EY73" s="155">
        <f t="shared" si="9"/>
        <v>0</v>
      </c>
      <c r="EZ73" s="156">
        <f t="shared" si="16"/>
        <v>0</v>
      </c>
      <c r="FA73" s="153">
        <f t="shared" si="16"/>
        <v>78.267770131263433</v>
      </c>
      <c r="FB73" s="154">
        <f t="shared" si="16"/>
        <v>2608.9256710421178</v>
      </c>
      <c r="FC73" s="154">
        <f t="shared" si="16"/>
        <v>7.7081894826244479</v>
      </c>
      <c r="FD73" s="155">
        <f t="shared" si="16"/>
        <v>0</v>
      </c>
      <c r="FE73" s="156">
        <f t="shared" si="16"/>
        <v>0</v>
      </c>
      <c r="FF73" s="365">
        <f t="shared" si="24"/>
        <v>41568.842829427551</v>
      </c>
      <c r="FG73" s="365">
        <f t="shared" si="25"/>
        <v>2694.9016306560052</v>
      </c>
      <c r="FH73" s="105"/>
      <c r="FI73" s="142">
        <f>'C.Davis-Inputs'!$E$15</f>
        <v>29.15</v>
      </c>
      <c r="FJ73" s="142">
        <f>IF($D73&lt;'C.Davis-Inputs'!$D$8,FI73,0)</f>
        <v>0</v>
      </c>
      <c r="FK73" s="154">
        <f t="shared" si="10"/>
        <v>29.15</v>
      </c>
      <c r="FL73" s="338">
        <f>SUM(FK73*'C.Davis-Inputs'!$D$60,FK73*'C.Davis-Inputs'!$D$58*'C.Davis-Inputs'!$D$59)</f>
        <v>8858.6849999999995</v>
      </c>
      <c r="FM73" s="338">
        <f>(FK73*'C.Davis-Inputs'!$D$61)</f>
        <v>21833.35</v>
      </c>
      <c r="FN73" s="338">
        <f>(FK73*'C.Davis-Inputs'!$D$62)</f>
        <v>816.19999999999993</v>
      </c>
      <c r="FO73" s="105"/>
      <c r="FP73" s="142">
        <f>'C.Davis-Inputs'!$E$32*365</f>
        <v>403.02083333333337</v>
      </c>
      <c r="FQ73" s="142">
        <f>IF($D73&lt;'C.Davis-Inputs'!$D$8,FP73,'C.Davis-Inputs'!$E$33*365)</f>
        <v>366.38257575757581</v>
      </c>
      <c r="FR73" s="154">
        <f t="shared" si="11"/>
        <v>36.638257575757564</v>
      </c>
      <c r="FS73" s="338">
        <f>SUM(FR73*'C.Davis-Inputs'!$D$63,FR73*'C.Davis-Inputs'!$D$58*'C.Davis-Inputs'!$D$59)</f>
        <v>27768.135416666657</v>
      </c>
      <c r="FT73" s="338">
        <f>(FR73*'C.Davis-Inputs'!$D$64)</f>
        <v>80677.443181818162</v>
      </c>
      <c r="FU73" s="338">
        <f>(FR73*'C.Davis-Inputs'!$D$65)</f>
        <v>10258.712121212118</v>
      </c>
      <c r="FV73" s="105"/>
      <c r="FW73" s="142">
        <f>'C.Davis-Inputs'!$E$44*365</f>
        <v>113.15</v>
      </c>
      <c r="FX73" s="142">
        <f>IF($D73&lt;'C.Davis-Inputs'!$D$8,FW73,'C.Davis-Inputs'!$D$45*365)</f>
        <v>102.86363636363636</v>
      </c>
      <c r="FY73" s="154">
        <f t="shared" si="12"/>
        <v>10.286363636363646</v>
      </c>
      <c r="FZ73" s="338">
        <f>SUM(FY73*'C.Davis-Inputs'!$D$67)</f>
        <v>8218.8045454545536</v>
      </c>
      <c r="GA73" s="338">
        <f>(FY73*'C.Davis-Inputs'!$D$68)</f>
        <v>22650.572727272749</v>
      </c>
      <c r="GB73" s="338">
        <f>(FY73*'C.Davis-Inputs'!$D$69)</f>
        <v>2880.1818181818207</v>
      </c>
      <c r="GC73" s="105"/>
      <c r="GD73" s="141">
        <f>IF($D73&lt;'C.Davis-Inputs'!$D$47,0,IF($D73='C.Davis-Inputs'!$D$47,'C.Davis-Inputs'!$D$53,IF(AND($D73&gt;'C.Davis-Inputs'!$D$47,$D73&lt;='C.Davis-Inputs'!$E$47),GD72*(1+'C.Davis-Inputs'!$E$49),IF($D73&gt;'C.Davis-Inputs'!$E$47,GD72*(1+'C.Davis-Inputs'!$F$49)))))</f>
        <v>33288.699524779942</v>
      </c>
      <c r="GE73" s="144">
        <f>IF($D73&lt;'C.Davis-Inputs'!$D$47,0,IF($D73='C.Davis-Inputs'!$D$47,'C.Davis-Inputs'!$D$54,IF(AND($D73&gt;'C.Davis-Inputs'!$D$47,$D73&lt;='C.Davis-Inputs'!$E$47),GE72*(1+'C.Davis-Inputs'!$E$49),IF($D73&gt;'C.Davis-Inputs'!$E$47,GE72*(1+'C.Davis-Inputs'!$F$49)))))</f>
        <v>30262.45411343631</v>
      </c>
      <c r="GF73" s="799">
        <f t="shared" si="13"/>
        <v>3026.2454113436324</v>
      </c>
    </row>
    <row r="74" spans="1:188" x14ac:dyDescent="0.25">
      <c r="A74" s="105"/>
      <c r="B74" s="105"/>
      <c r="C74" s="159"/>
      <c r="D74" s="140">
        <f t="shared" si="6"/>
        <v>2050</v>
      </c>
      <c r="E74" s="141">
        <f>E73*(1+'C.Davis-Inputs'!$D$14)</f>
        <v>768.69512599143059</v>
      </c>
      <c r="F74" s="142">
        <f>F73*(1+'C.Davis-Inputs'!$E$14)</f>
        <v>15373.902519828656</v>
      </c>
      <c r="G74" s="142">
        <f>G73*(1+'C.Davis-Inputs'!$F$14)</f>
        <v>96.086890748928823</v>
      </c>
      <c r="H74" s="143">
        <f>H73*(1+'C.Davis-Inputs'!$G$14)</f>
        <v>57.652134449357256</v>
      </c>
      <c r="I74" s="144">
        <f>I73*(1+'C.Davis-Inputs'!$H$14)</f>
        <v>1153.042688987146</v>
      </c>
      <c r="J74" s="141">
        <f t="shared" si="18"/>
        <v>69.182561339228755</v>
      </c>
      <c r="K74" s="142">
        <f t="shared" si="18"/>
        <v>1383.651226784579</v>
      </c>
      <c r="L74" s="142">
        <f t="shared" si="18"/>
        <v>8.6478201674035944</v>
      </c>
      <c r="M74" s="143">
        <f t="shared" si="18"/>
        <v>5.1886921004421529</v>
      </c>
      <c r="N74" s="144">
        <f t="shared" si="18"/>
        <v>103.77384200884313</v>
      </c>
      <c r="O74" s="141">
        <f t="shared" si="19"/>
        <v>38.434756299571532</v>
      </c>
      <c r="P74" s="142">
        <f t="shared" si="19"/>
        <v>768.69512599143286</v>
      </c>
      <c r="Q74" s="142">
        <f t="shared" si="19"/>
        <v>4.8043445374464415</v>
      </c>
      <c r="R74" s="143">
        <f t="shared" si="19"/>
        <v>2.8826067224678629</v>
      </c>
      <c r="S74" s="144">
        <f t="shared" si="19"/>
        <v>57.652134449357305</v>
      </c>
      <c r="T74" s="141">
        <f t="shared" si="14"/>
        <v>59.958219827331583</v>
      </c>
      <c r="U74" s="142">
        <f t="shared" si="14"/>
        <v>1199.1643965466351</v>
      </c>
      <c r="V74" s="142">
        <f t="shared" si="14"/>
        <v>7.4947774784164478</v>
      </c>
      <c r="W74" s="143">
        <f t="shared" si="14"/>
        <v>4.496866487049866</v>
      </c>
      <c r="X74" s="143">
        <f t="shared" si="14"/>
        <v>89.93732974099737</v>
      </c>
      <c r="Y74" s="141">
        <f>T74*'C.Davis-Inputs'!$D$17</f>
        <v>23.983287930932633</v>
      </c>
      <c r="Z74" s="142">
        <f>U74*'C.Davis-Inputs'!$E$17</f>
        <v>479.66575861865408</v>
      </c>
      <c r="AA74" s="142">
        <f>V74*'C.Davis-Inputs'!$F$17</f>
        <v>2.9979109913665791</v>
      </c>
      <c r="AB74" s="143">
        <f>W74*'C.Davis-Inputs'!$G$17</f>
        <v>0</v>
      </c>
      <c r="AC74" s="144">
        <f>X74*'C.Davis-Inputs'!$H$17</f>
        <v>0</v>
      </c>
      <c r="AD74" s="141">
        <f>T74*(1-'C.Davis-Inputs'!$D$17)</f>
        <v>35.97493189639895</v>
      </c>
      <c r="AE74" s="142">
        <f>U74*(1-'C.Davis-Inputs'!$E$17)</f>
        <v>719.49863792798101</v>
      </c>
      <c r="AF74" s="142">
        <f>V74*(1-'C.Davis-Inputs'!$F$17)</f>
        <v>4.4968664870498687</v>
      </c>
      <c r="AG74" s="143">
        <f>W74*(1-'C.Davis-Inputs'!$G$17)</f>
        <v>4.496866487049866</v>
      </c>
      <c r="AH74" s="144">
        <f>X74*(1-'C.Davis-Inputs'!$H$17)</f>
        <v>89.93732974099737</v>
      </c>
      <c r="AI74" s="187"/>
      <c r="AJ74" s="141">
        <f>SUM(AD74*'C.Davis-Inputs'!$D$15,Y74*'C.Davis-Inputs'!$D$15*'C.Davis-Inputs'!$D$19)</f>
        <v>626.76325792837281</v>
      </c>
      <c r="AK74" s="142">
        <f>SUM(AE74*'C.Davis-Inputs'!$E$15,Z74*'C.Davis-Inputs'!$E$15*'C.Davis-Inputs'!$E$19)</f>
        <v>22837.686210765147</v>
      </c>
      <c r="AL74" s="142">
        <f>SUM(AF74*'C.Davis-Inputs'!$F$15,AA74*'C.Davis-Inputs'!$F$15*'C.Davis-Inputs'!$F$19)</f>
        <v>18.077403277940473</v>
      </c>
      <c r="AM74" s="143">
        <f>SUM(AG74*'C.Davis-Inputs'!$G$15,AB74*'C.Davis-Inputs'!$G$15*'C.Davis-Inputs'!$G$19)</f>
        <v>17.987465948199464</v>
      </c>
      <c r="AN74" s="144">
        <f>SUM(AH74*'C.Davis-Inputs'!$H$15,AC74*'C.Davis-Inputs'!$H$15*'C.Davis-Inputs'!$H$19)</f>
        <v>854.40463253947496</v>
      </c>
      <c r="AO74" s="141">
        <f>IF($D74&lt;'C.Davis-Inputs'!$D$8,AJ74,AJ74*(1-'C.Davis-Inputs'!$D$16))</f>
        <v>0</v>
      </c>
      <c r="AP74" s="142">
        <f>IF($D74&lt;'C.Davis-Inputs'!$D$8,AK74,AK74*(1-'C.Davis-Inputs'!$E$16))</f>
        <v>0</v>
      </c>
      <c r="AQ74" s="142">
        <f>IF($D74&lt;'C.Davis-Inputs'!$D$8,AL74,AL74*(1-'C.Davis-Inputs'!$F$16))</f>
        <v>0</v>
      </c>
      <c r="AR74" s="143">
        <f>IF($D74&lt;'C.Davis-Inputs'!$D$8,AM74,AM74*(1-'C.Davis-Inputs'!$G$16))</f>
        <v>0</v>
      </c>
      <c r="AS74" s="144">
        <f>IF($D74&lt;'C.Davis-Inputs'!$D$8,AN74,AN74*(1-'C.Davis-Inputs'!$H$16))</f>
        <v>0</v>
      </c>
      <c r="AT74" s="145">
        <f>AJ74*'C.Davis-Inputs'!$D$6*'C.Davis-Inputs'!$D$12</f>
        <v>983.89296229595948</v>
      </c>
      <c r="AU74" s="146">
        <f>AK74*'C.Davis-Inputs'!$D$6*'C.Davis-Inputs'!$E$12</f>
        <v>34325.042374780016</v>
      </c>
      <c r="AV74" s="146">
        <f>AL74*'C.Davis-Inputs'!$D$6*'C.Davis-Inputs'!$F$12</f>
        <v>28.981692935194161</v>
      </c>
      <c r="AW74" s="147">
        <f>AM74*'C.Davis-Inputs'!$D$6*'C.Davis-Inputs'!$G$12</f>
        <v>28.837505408153376</v>
      </c>
      <c r="AX74" s="148">
        <f>AN74*'C.Davis-Inputs'!$D$6*'C.Davis-Inputs'!$H$12</f>
        <v>1341.2443921604677</v>
      </c>
      <c r="AY74" s="145">
        <f>AJ74*'C.Davis-Inputs'!$D$7*'C.Davis-Inputs'!$D$13</f>
        <v>37.605795475702365</v>
      </c>
      <c r="AZ74" s="146">
        <f>AK74*'C.Davis-Inputs'!$D$7*'C.Davis-Inputs'!$E$13</f>
        <v>2283.7686210765146</v>
      </c>
      <c r="BA74" s="146">
        <f>AL74*'C.Davis-Inputs'!$D$7*'C.Davis-Inputs'!$F$13</f>
        <v>0.72309613111761895</v>
      </c>
      <c r="BB74" s="147">
        <f>AM74*'C.Davis-Inputs'!$D$7*'C.Davis-Inputs'!$G$13</f>
        <v>0.71949863792797852</v>
      </c>
      <c r="BC74" s="148">
        <f>AN74*'C.Davis-Inputs'!$D$7*'C.Davis-Inputs'!$H$13</f>
        <v>51.264277952368495</v>
      </c>
      <c r="BD74" s="149">
        <f>AO74*'C.Davis-Inputs'!$D$6*'C.Davis-Inputs'!$D$12</f>
        <v>0</v>
      </c>
      <c r="BE74" s="150">
        <f>AP74*'C.Davis-Inputs'!$D$6*'C.Davis-Inputs'!$E$12</f>
        <v>0</v>
      </c>
      <c r="BF74" s="150">
        <f>AQ74*'C.Davis-Inputs'!$D$6*'C.Davis-Inputs'!$F$12</f>
        <v>0</v>
      </c>
      <c r="BG74" s="151">
        <f>AR74*'C.Davis-Inputs'!$D$6*'C.Davis-Inputs'!$G$12</f>
        <v>0</v>
      </c>
      <c r="BH74" s="152">
        <f>AS74*'C.Davis-Inputs'!$D$6*'C.Davis-Inputs'!$H$12</f>
        <v>0</v>
      </c>
      <c r="BI74" s="149">
        <f>AO74*'C.Davis-Inputs'!$D$7*'C.Davis-Inputs'!$D$13</f>
        <v>0</v>
      </c>
      <c r="BJ74" s="150">
        <f>AP74*'C.Davis-Inputs'!$D$7*'C.Davis-Inputs'!$E$13</f>
        <v>0</v>
      </c>
      <c r="BK74" s="150">
        <f>AQ74*'C.Davis-Inputs'!$D$7*'C.Davis-Inputs'!$F$13</f>
        <v>0</v>
      </c>
      <c r="BL74" s="151">
        <f>AR74*'C.Davis-Inputs'!$D$7*'C.Davis-Inputs'!$G$13</f>
        <v>0</v>
      </c>
      <c r="BM74" s="152">
        <f>AS74*'C.Davis-Inputs'!$D$7*'C.Davis-Inputs'!$H$13</f>
        <v>0</v>
      </c>
      <c r="BN74" s="153">
        <f t="shared" si="27"/>
        <v>983.89296229595948</v>
      </c>
      <c r="BO74" s="154">
        <f t="shared" si="27"/>
        <v>34325.042374780016</v>
      </c>
      <c r="BP74" s="154">
        <f t="shared" si="27"/>
        <v>28.981692935194161</v>
      </c>
      <c r="BQ74" s="155">
        <f t="shared" si="27"/>
        <v>28.837505408153376</v>
      </c>
      <c r="BR74" s="156">
        <f t="shared" si="27"/>
        <v>1341.2443921604677</v>
      </c>
      <c r="BS74" s="153">
        <f t="shared" si="26"/>
        <v>37.605795475702365</v>
      </c>
      <c r="BT74" s="154">
        <f t="shared" si="26"/>
        <v>2283.7686210765146</v>
      </c>
      <c r="BU74" s="154">
        <f t="shared" si="26"/>
        <v>0.72309613111761895</v>
      </c>
      <c r="BV74" s="155">
        <f t="shared" si="26"/>
        <v>0.71949863792797852</v>
      </c>
      <c r="BW74" s="155">
        <f t="shared" si="26"/>
        <v>51.264277952368495</v>
      </c>
      <c r="BX74" s="343">
        <f t="shared" si="20"/>
        <v>36707.998927579793</v>
      </c>
      <c r="BY74" s="344">
        <f t="shared" si="21"/>
        <v>2374.0812892736312</v>
      </c>
      <c r="BZ74" s="105"/>
      <c r="CA74" s="141">
        <f>Y74*'C.Davis-Inputs'!$D$15*'C.Davis-Inputs'!$D$18</f>
        <v>1957.0362951641027</v>
      </c>
      <c r="CB74" s="142">
        <f>Z74*'C.Davis-Inputs'!$E$15*'C.Davis-Inputs'!$E$18</f>
        <v>71309.510005042204</v>
      </c>
      <c r="CC74" s="142">
        <f>AA74*'C.Davis-Inputs'!$F$15*'C.Davis-Inputs'!$F$18</f>
        <v>3.597493189639895</v>
      </c>
      <c r="CD74" s="143">
        <f>AB74*'C.Davis-Inputs'!$G$15*'C.Davis-Inputs'!$G$18</f>
        <v>0</v>
      </c>
      <c r="CE74" s="144">
        <f>AC74*'C.Davis-Inputs'!$H$15*'C.Davis-Inputs'!$H$18</f>
        <v>0</v>
      </c>
      <c r="CF74" s="141">
        <f>IF($D74&lt;'C.Davis-Inputs'!$D$8,CA74,CA74*(1-'C.Davis-Inputs'!$D$16))</f>
        <v>0</v>
      </c>
      <c r="CG74" s="142">
        <f>IF($D74&lt;'C.Davis-Inputs'!$D$8,CB74,CB74*(1-'C.Davis-Inputs'!$E$16))</f>
        <v>0</v>
      </c>
      <c r="CH74" s="142">
        <f>IF($D74&lt;'C.Davis-Inputs'!$D$8,CC74,CC74*(1-'C.Davis-Inputs'!$F$16))</f>
        <v>0</v>
      </c>
      <c r="CI74" s="143">
        <f>IF($D74&lt;'C.Davis-Inputs'!$D$8,CD74,CD74*(1-'C.Davis-Inputs'!$G$16))</f>
        <v>0</v>
      </c>
      <c r="CJ74" s="144">
        <f>IF($D74&lt;'C.Davis-Inputs'!$D$8,CE74,CE74*(1-'C.Davis-Inputs'!$H$16))</f>
        <v>0</v>
      </c>
      <c r="CK74" s="145">
        <f>CA74*'C.Davis-Inputs'!$D$6*'C.Davis-Inputs'!$D$12</f>
        <v>3072.1555761486084</v>
      </c>
      <c r="CL74" s="146">
        <f>CB74*'C.Davis-Inputs'!$D$6*'C.Davis-Inputs'!$E$12</f>
        <v>107178.19353757844</v>
      </c>
      <c r="CM74" s="146">
        <f>CC74*'C.Davis-Inputs'!$D$6*'C.Davis-Inputs'!$F$12</f>
        <v>5.7675010816306793</v>
      </c>
      <c r="CN74" s="147">
        <f>CD74*'C.Davis-Inputs'!$D$6*'C.Davis-Inputs'!$G$12</f>
        <v>0</v>
      </c>
      <c r="CO74" s="148">
        <f>CE74*'C.Davis-Inputs'!$D$6*'C.Davis-Inputs'!$H$12</f>
        <v>0</v>
      </c>
      <c r="CP74" s="145">
        <f>CA74*'C.Davis-Inputs'!$D$7*'C.Davis-Inputs'!$D$13</f>
        <v>117.42217770984615</v>
      </c>
      <c r="CQ74" s="146">
        <f>CB74*'C.Davis-Inputs'!$D$7*'C.Davis-Inputs'!$E$13</f>
        <v>7130.9510005042212</v>
      </c>
      <c r="CR74" s="146">
        <f>CC74*'C.Davis-Inputs'!$D$7*'C.Davis-Inputs'!$F$13</f>
        <v>0.1438997275855958</v>
      </c>
      <c r="CS74" s="147">
        <f>CD74*'C.Davis-Inputs'!$D$7*'C.Davis-Inputs'!$G$13</f>
        <v>0</v>
      </c>
      <c r="CT74" s="148">
        <f>CE74*'C.Davis-Inputs'!$D$7*'C.Davis-Inputs'!$H$13</f>
        <v>0</v>
      </c>
      <c r="CU74" s="149">
        <f>CF74*'C.Davis-Inputs'!$D$6*'C.Davis-Inputs'!$D$12</f>
        <v>0</v>
      </c>
      <c r="CV74" s="150">
        <f>CG74*'C.Davis-Inputs'!$D$6*'C.Davis-Inputs'!$E$12</f>
        <v>0</v>
      </c>
      <c r="CW74" s="150">
        <f>CH74*'C.Davis-Inputs'!$D$6*'C.Davis-Inputs'!$F$12</f>
        <v>0</v>
      </c>
      <c r="CX74" s="151">
        <f>CI74*'C.Davis-Inputs'!$D$6*'C.Davis-Inputs'!$G$12</f>
        <v>0</v>
      </c>
      <c r="CY74" s="152">
        <f>CJ74*'C.Davis-Inputs'!$D$6*'C.Davis-Inputs'!$H$12</f>
        <v>0</v>
      </c>
      <c r="CZ74" s="149">
        <f>CF74*'C.Davis-Inputs'!$D$7*'C.Davis-Inputs'!$D$13</f>
        <v>0</v>
      </c>
      <c r="DA74" s="150">
        <f>CG74*'C.Davis-Inputs'!$D$7*'C.Davis-Inputs'!$E$13</f>
        <v>0</v>
      </c>
      <c r="DB74" s="150">
        <f>CH74*'C.Davis-Inputs'!$D$7*'C.Davis-Inputs'!$F$13</f>
        <v>0</v>
      </c>
      <c r="DC74" s="151">
        <f>CI74*'C.Davis-Inputs'!$D$7*'C.Davis-Inputs'!$G$13</f>
        <v>0</v>
      </c>
      <c r="DD74" s="152">
        <f>CJ74*'C.Davis-Inputs'!$D$7*'C.Davis-Inputs'!$H$13</f>
        <v>0</v>
      </c>
      <c r="DE74" s="153">
        <f t="shared" si="29"/>
        <v>3072.1555761486084</v>
      </c>
      <c r="DF74" s="154">
        <f t="shared" si="29"/>
        <v>107178.19353757844</v>
      </c>
      <c r="DG74" s="154">
        <f t="shared" si="29"/>
        <v>5.7675010816306793</v>
      </c>
      <c r="DH74" s="155">
        <f t="shared" si="28"/>
        <v>0</v>
      </c>
      <c r="DI74" s="156">
        <f t="shared" si="28"/>
        <v>0</v>
      </c>
      <c r="DJ74" s="153">
        <f t="shared" si="28"/>
        <v>117.42217770984615</v>
      </c>
      <c r="DK74" s="154">
        <f t="shared" si="28"/>
        <v>7130.9510005042212</v>
      </c>
      <c r="DL74" s="154">
        <f t="shared" si="28"/>
        <v>0.1438997275855958</v>
      </c>
      <c r="DM74" s="155">
        <f t="shared" si="28"/>
        <v>0</v>
      </c>
      <c r="DN74" s="155">
        <f t="shared" si="17"/>
        <v>0</v>
      </c>
      <c r="DO74" s="343">
        <f t="shared" si="22"/>
        <v>110256.11661480868</v>
      </c>
      <c r="DP74" s="344">
        <f t="shared" si="23"/>
        <v>7248.517077941653</v>
      </c>
      <c r="DQ74" s="105"/>
      <c r="DR74" s="141">
        <f>SUM(AD74*'C.Davis-Inputs'!$D$32*365)</f>
        <v>14498.647031996619</v>
      </c>
      <c r="DS74" s="142">
        <f>SUM(AE74*'C.Davis-Inputs'!$E$32*365)</f>
        <v>289972.94063993316</v>
      </c>
      <c r="DT74" s="142">
        <f>SUM(AF74*'C.Davis-Inputs'!$F$32*365)</f>
        <v>2141.8455842722278</v>
      </c>
      <c r="DU74" s="143">
        <f>SUM(AG74*'C.Davis-Inputs'!$G$32*365)</f>
        <v>0</v>
      </c>
      <c r="DV74" s="144">
        <f>SUM(AH74*'C.Davis-Inputs'!$H$32*365)</f>
        <v>0</v>
      </c>
      <c r="DW74" s="141">
        <f>SUM(AD74*'C.Davis-Inputs'!$D$33*365)</f>
        <v>13180.588210906017</v>
      </c>
      <c r="DX74" s="142">
        <f>SUM(AE74*'C.Davis-Inputs'!$E$33*365)</f>
        <v>263611.76421812113</v>
      </c>
      <c r="DY74" s="142">
        <f>SUM(AF74*'C.Davis-Inputs'!$F$33*365)</f>
        <v>1947.1323493383891</v>
      </c>
      <c r="DZ74" s="143">
        <f>SUM(AG74*'C.Davis-Inputs'!$G$33*365)</f>
        <v>0</v>
      </c>
      <c r="EA74" s="144">
        <f>SUM(AH74*'C.Davis-Inputs'!$H$33*365)</f>
        <v>0</v>
      </c>
      <c r="EB74" s="145">
        <f>DR74*'C.Davis-Inputs'!$D$6*'C.Davis-Inputs'!$D$12</f>
        <v>22759.976110828291</v>
      </c>
      <c r="EC74" s="146">
        <f>DS74*'C.Davis-Inputs'!$D$6*'C.Davis-Inputs'!$E$12</f>
        <v>435829.32978181948</v>
      </c>
      <c r="ED74" s="146">
        <f>DT74*'C.Davis-Inputs'!$D$6*'C.Davis-Inputs'!$F$12</f>
        <v>3433.8068407052356</v>
      </c>
      <c r="EE74" s="147">
        <f>DU74*'C.Davis-Inputs'!$D$6*'C.Davis-Inputs'!$G$12</f>
        <v>0</v>
      </c>
      <c r="EF74" s="148">
        <f>DV74*'C.Davis-Inputs'!$D$6*'C.Davis-Inputs'!$H$12</f>
        <v>0</v>
      </c>
      <c r="EG74" s="145">
        <f>DR74*'C.Davis-Inputs'!$D$7*'C.Davis-Inputs'!$D$13</f>
        <v>869.9188219197971</v>
      </c>
      <c r="EH74" s="146">
        <f>DS74*'C.Davis-Inputs'!$D$7*'C.Davis-Inputs'!$E$13</f>
        <v>28997.294063993319</v>
      </c>
      <c r="EI74" s="146">
        <f>DT74*'C.Davis-Inputs'!$D$7*'C.Davis-Inputs'!$F$13</f>
        <v>85.67382337088911</v>
      </c>
      <c r="EJ74" s="147">
        <f>DU74*'C.Davis-Inputs'!$D$7*'C.Davis-Inputs'!$G$13</f>
        <v>0</v>
      </c>
      <c r="EK74" s="148">
        <f>DV74*'C.Davis-Inputs'!$D$7*'C.Davis-Inputs'!$H$13</f>
        <v>0</v>
      </c>
      <c r="EL74" s="149">
        <f>IF($D74&lt;'C.Davis-Inputs'!$D$8,EB74,DW74*'C.Davis-Inputs'!$D$6*'C.Davis-Inputs'!$D$12)</f>
        <v>20690.887373480262</v>
      </c>
      <c r="EM74" s="150">
        <f>IF($D74&lt;'C.Davis-Inputs'!$D$8,EC74,DX74*'C.Davis-Inputs'!$D$6*'C.Davis-Inputs'!$E$12)</f>
        <v>396208.48161983606</v>
      </c>
      <c r="EN74" s="150">
        <f>IF($D74&lt;'C.Davis-Inputs'!$D$8,ED74,DY74*'C.Davis-Inputs'!$D$6*'C.Davis-Inputs'!$F$12)</f>
        <v>3121.6425824593052</v>
      </c>
      <c r="EO74" s="151">
        <f>IF($D74&lt;'C.Davis-Inputs'!$D$8,EE74,DZ74*'C.Davis-Inputs'!$D$6*'C.Davis-Inputs'!$G$12)</f>
        <v>0</v>
      </c>
      <c r="EP74" s="152">
        <f>IF($D74&lt;'C.Davis-Inputs'!$D$8,EF74,EA74*'C.Davis-Inputs'!$D$6*'C.Davis-Inputs'!$H$12)</f>
        <v>0</v>
      </c>
      <c r="EQ74" s="149">
        <f>IF($D74&lt;'C.Davis-Inputs'!$D$8,EG74,'C.Davis-Inputs'!$D$13*DW74)</f>
        <v>790.83529265436096</v>
      </c>
      <c r="ER74" s="150">
        <f>IF($D74&lt;'C.Davis-Inputs'!$D$8,EH74,'C.Davis-Inputs'!$E$13*DX74)</f>
        <v>26361.176421812113</v>
      </c>
      <c r="ES74" s="150">
        <f>IF($D74&lt;'C.Davis-Inputs'!$D$8,EI74,'C.Davis-Inputs'!$F$13*DY74)</f>
        <v>77.885293973535568</v>
      </c>
      <c r="ET74" s="151">
        <f>IF($D74&lt;'C.Davis-Inputs'!$D$8,EJ74,'C.Davis-Inputs'!$G$13*EJ74)</f>
        <v>0</v>
      </c>
      <c r="EU74" s="152">
        <f>IF($D74&lt;'C.Davis-Inputs'!$D$8,EK74,'C.Davis-Inputs'!$H$13*EK74)</f>
        <v>0</v>
      </c>
      <c r="EV74" s="153">
        <f t="shared" si="9"/>
        <v>2069.0887373480291</v>
      </c>
      <c r="EW74" s="154">
        <f t="shared" si="9"/>
        <v>39620.84816198342</v>
      </c>
      <c r="EX74" s="154">
        <f t="shared" si="9"/>
        <v>312.16425824593034</v>
      </c>
      <c r="EY74" s="155">
        <f t="shared" si="9"/>
        <v>0</v>
      </c>
      <c r="EZ74" s="156">
        <f t="shared" si="16"/>
        <v>0</v>
      </c>
      <c r="FA74" s="153">
        <f t="shared" si="16"/>
        <v>79.083529265436141</v>
      </c>
      <c r="FB74" s="154">
        <f t="shared" si="16"/>
        <v>2636.1176421812052</v>
      </c>
      <c r="FC74" s="154">
        <f t="shared" si="16"/>
        <v>7.7885293973535425</v>
      </c>
      <c r="FD74" s="155">
        <f t="shared" si="16"/>
        <v>0</v>
      </c>
      <c r="FE74" s="156">
        <f t="shared" si="16"/>
        <v>0</v>
      </c>
      <c r="FF74" s="365">
        <f t="shared" si="24"/>
        <v>42002.101157577381</v>
      </c>
      <c r="FG74" s="365">
        <f t="shared" si="25"/>
        <v>2722.9897008439948</v>
      </c>
      <c r="FH74" s="105"/>
      <c r="FI74" s="142">
        <f>'C.Davis-Inputs'!$E$15</f>
        <v>29.15</v>
      </c>
      <c r="FJ74" s="142">
        <f>IF($D74&lt;'C.Davis-Inputs'!$D$8,FI74,0)</f>
        <v>0</v>
      </c>
      <c r="FK74" s="154">
        <f t="shared" si="10"/>
        <v>29.15</v>
      </c>
      <c r="FL74" s="338">
        <f>SUM(FK74*'C.Davis-Inputs'!$D$60,FK74*'C.Davis-Inputs'!$D$58*'C.Davis-Inputs'!$D$59)</f>
        <v>8858.6849999999995</v>
      </c>
      <c r="FM74" s="338">
        <f>(FK74*'C.Davis-Inputs'!$D$61)</f>
        <v>21833.35</v>
      </c>
      <c r="FN74" s="338">
        <f>(FK74*'C.Davis-Inputs'!$D$62)</f>
        <v>816.19999999999993</v>
      </c>
      <c r="FO74" s="105"/>
      <c r="FP74" s="142">
        <f>'C.Davis-Inputs'!$E$32*365</f>
        <v>403.02083333333337</v>
      </c>
      <c r="FQ74" s="142">
        <f>IF($D74&lt;'C.Davis-Inputs'!$D$8,FP74,'C.Davis-Inputs'!$E$33*365)</f>
        <v>366.38257575757581</v>
      </c>
      <c r="FR74" s="154">
        <f t="shared" si="11"/>
        <v>36.638257575757564</v>
      </c>
      <c r="FS74" s="338">
        <f>SUM(FR74*'C.Davis-Inputs'!$D$63,FR74*'C.Davis-Inputs'!$D$58*'C.Davis-Inputs'!$D$59)</f>
        <v>27768.135416666657</v>
      </c>
      <c r="FT74" s="338">
        <f>(FR74*'C.Davis-Inputs'!$D$64)</f>
        <v>80677.443181818162</v>
      </c>
      <c r="FU74" s="338">
        <f>(FR74*'C.Davis-Inputs'!$D$65)</f>
        <v>10258.712121212118</v>
      </c>
      <c r="FV74" s="105"/>
      <c r="FW74" s="142">
        <f>'C.Davis-Inputs'!$E$44*365</f>
        <v>113.15</v>
      </c>
      <c r="FX74" s="142">
        <f>IF($D74&lt;'C.Davis-Inputs'!$D$8,FW74,'C.Davis-Inputs'!$D$45*365)</f>
        <v>102.86363636363636</v>
      </c>
      <c r="FY74" s="154">
        <f t="shared" si="12"/>
        <v>10.286363636363646</v>
      </c>
      <c r="FZ74" s="338">
        <f>SUM(FY74*'C.Davis-Inputs'!$D$67)</f>
        <v>8218.8045454545536</v>
      </c>
      <c r="GA74" s="338">
        <f>(FY74*'C.Davis-Inputs'!$D$68)</f>
        <v>22650.572727272749</v>
      </c>
      <c r="GB74" s="338">
        <f>(FY74*'C.Davis-Inputs'!$D$69)</f>
        <v>2880.1818181818207</v>
      </c>
      <c r="GC74" s="105"/>
      <c r="GD74" s="141">
        <f>IF($D74&lt;'C.Davis-Inputs'!$D$47,0,IF($D74='C.Davis-Inputs'!$D$47,'C.Davis-Inputs'!$D$53,IF(AND($D74&gt;'C.Davis-Inputs'!$D$47,$D74&lt;='C.Davis-Inputs'!$E$47),GD73*(1+'C.Davis-Inputs'!$E$49),IF($D74&gt;'C.Davis-Inputs'!$E$47,GD73*(1+'C.Davis-Inputs'!$F$49)))))</f>
        <v>33621.58652002774</v>
      </c>
      <c r="GE74" s="144">
        <f>IF($D74&lt;'C.Davis-Inputs'!$D$47,0,IF($D74='C.Davis-Inputs'!$D$47,'C.Davis-Inputs'!$D$54,IF(AND($D74&gt;'C.Davis-Inputs'!$D$47,$D74&lt;='C.Davis-Inputs'!$E$47),GE73*(1+'C.Davis-Inputs'!$E$49),IF($D74&gt;'C.Davis-Inputs'!$E$47,GE73*(1+'C.Davis-Inputs'!$F$49)))))</f>
        <v>30565.078654570672</v>
      </c>
      <c r="GF74" s="799">
        <f t="shared" si="13"/>
        <v>3056.507865457068</v>
      </c>
    </row>
    <row r="75" spans="1:188" x14ac:dyDescent="0.25">
      <c r="A75" s="105"/>
      <c r="B75" s="105"/>
      <c r="C75" s="159"/>
      <c r="D75" s="140">
        <f t="shared" si="6"/>
        <v>2051</v>
      </c>
      <c r="E75" s="141">
        <f>E74*(1+'C.Davis-Inputs'!$D$14)</f>
        <v>776.70698156582341</v>
      </c>
      <c r="F75" s="142">
        <f>F74*(1+'C.Davis-Inputs'!$E$14)</f>
        <v>15534.139631316513</v>
      </c>
      <c r="G75" s="142">
        <f>G74*(1+'C.Davis-Inputs'!$F$14)</f>
        <v>97.088372695727926</v>
      </c>
      <c r="H75" s="143">
        <f>H74*(1+'C.Davis-Inputs'!$G$14)</f>
        <v>58.253023617436718</v>
      </c>
      <c r="I75" s="144">
        <f>I74*(1+'C.Davis-Inputs'!$H$14)</f>
        <v>1165.0604723487352</v>
      </c>
      <c r="J75" s="141">
        <f t="shared" si="18"/>
        <v>69.903628340924101</v>
      </c>
      <c r="K75" s="142">
        <f t="shared" si="18"/>
        <v>1398.0725668184862</v>
      </c>
      <c r="L75" s="142">
        <f t="shared" si="18"/>
        <v>8.7379535426155126</v>
      </c>
      <c r="M75" s="143">
        <f t="shared" si="18"/>
        <v>5.2427721255693047</v>
      </c>
      <c r="N75" s="144">
        <f t="shared" si="18"/>
        <v>104.85544251138616</v>
      </c>
      <c r="O75" s="141">
        <f t="shared" si="19"/>
        <v>38.835349078291173</v>
      </c>
      <c r="P75" s="142">
        <f t="shared" si="19"/>
        <v>776.70698156582569</v>
      </c>
      <c r="Q75" s="142">
        <f t="shared" si="19"/>
        <v>4.8544186347863967</v>
      </c>
      <c r="R75" s="143">
        <f t="shared" si="19"/>
        <v>2.9126511808718361</v>
      </c>
      <c r="S75" s="144">
        <f t="shared" si="19"/>
        <v>58.25302361743676</v>
      </c>
      <c r="T75" s="141">
        <f t="shared" si="14"/>
        <v>60.583144562134223</v>
      </c>
      <c r="U75" s="142">
        <f t="shared" si="14"/>
        <v>1211.6628912426879</v>
      </c>
      <c r="V75" s="142">
        <f t="shared" si="14"/>
        <v>7.5728930702667778</v>
      </c>
      <c r="W75" s="143">
        <f t="shared" si="14"/>
        <v>4.5437358421600642</v>
      </c>
      <c r="X75" s="143">
        <f t="shared" si="14"/>
        <v>90.874716843201341</v>
      </c>
      <c r="Y75" s="141">
        <f>T75*'C.Davis-Inputs'!$D$17</f>
        <v>24.233257824853691</v>
      </c>
      <c r="Z75" s="142">
        <f>U75*'C.Davis-Inputs'!$E$17</f>
        <v>484.6651564970752</v>
      </c>
      <c r="AA75" s="142">
        <f>V75*'C.Davis-Inputs'!$F$17</f>
        <v>3.0291572281067114</v>
      </c>
      <c r="AB75" s="143">
        <f>W75*'C.Davis-Inputs'!$G$17</f>
        <v>0</v>
      </c>
      <c r="AC75" s="144">
        <f>X75*'C.Davis-Inputs'!$H$17</f>
        <v>0</v>
      </c>
      <c r="AD75" s="141">
        <f>T75*(1-'C.Davis-Inputs'!$D$17)</f>
        <v>36.349886737280535</v>
      </c>
      <c r="AE75" s="142">
        <f>U75*(1-'C.Davis-Inputs'!$E$17)</f>
        <v>726.99773474561277</v>
      </c>
      <c r="AF75" s="142">
        <f>V75*(1-'C.Davis-Inputs'!$F$17)</f>
        <v>4.5437358421600669</v>
      </c>
      <c r="AG75" s="143">
        <f>W75*(1-'C.Davis-Inputs'!$G$17)</f>
        <v>4.5437358421600642</v>
      </c>
      <c r="AH75" s="144">
        <f>X75*(1-'C.Davis-Inputs'!$H$17)</f>
        <v>90.874716843201341</v>
      </c>
      <c r="AI75" s="187"/>
      <c r="AJ75" s="141">
        <f>SUM(AD75*'C.Davis-Inputs'!$D$15,Y75*'C.Davis-Inputs'!$D$15*'C.Davis-Inputs'!$D$19)</f>
        <v>633.29580448950981</v>
      </c>
      <c r="AK75" s="142">
        <f>SUM(AE75*'C.Davis-Inputs'!$E$15,Z75*'C.Davis-Inputs'!$E$15*'C.Davis-Inputs'!$E$19)</f>
        <v>23075.715876086575</v>
      </c>
      <c r="AL75" s="142">
        <f>SUM(AF75*'C.Davis-Inputs'!$F$15,AA75*'C.Davis-Inputs'!$F$15*'C.Davis-Inputs'!$F$19)</f>
        <v>18.26581808548347</v>
      </c>
      <c r="AM75" s="143">
        <f>SUM(AG75*'C.Davis-Inputs'!$G$15,AB75*'C.Davis-Inputs'!$G$15*'C.Davis-Inputs'!$G$19)</f>
        <v>18.174943368640257</v>
      </c>
      <c r="AN75" s="144">
        <f>SUM(AH75*'C.Davis-Inputs'!$H$15,AC75*'C.Davis-Inputs'!$H$15*'C.Davis-Inputs'!$H$19)</f>
        <v>863.30981001041278</v>
      </c>
      <c r="AO75" s="141">
        <f>IF($D75&lt;'C.Davis-Inputs'!$D$8,AJ75,AJ75*(1-'C.Davis-Inputs'!$D$16))</f>
        <v>0</v>
      </c>
      <c r="AP75" s="142">
        <f>IF($D75&lt;'C.Davis-Inputs'!$D$8,AK75,AK75*(1-'C.Davis-Inputs'!$E$16))</f>
        <v>0</v>
      </c>
      <c r="AQ75" s="142">
        <f>IF($D75&lt;'C.Davis-Inputs'!$D$8,AL75,AL75*(1-'C.Davis-Inputs'!$F$16))</f>
        <v>0</v>
      </c>
      <c r="AR75" s="143">
        <f>IF($D75&lt;'C.Davis-Inputs'!$D$8,AM75,AM75*(1-'C.Davis-Inputs'!$G$16))</f>
        <v>0</v>
      </c>
      <c r="AS75" s="144">
        <f>IF($D75&lt;'C.Davis-Inputs'!$D$8,AN75,AN75*(1-'C.Davis-Inputs'!$H$16))</f>
        <v>0</v>
      </c>
      <c r="AT75" s="145">
        <f>AJ75*'C.Davis-Inputs'!$D$6*'C.Davis-Inputs'!$D$12</f>
        <v>994.14775388763235</v>
      </c>
      <c r="AU75" s="146">
        <f>AK75*'C.Davis-Inputs'!$D$6*'C.Davis-Inputs'!$E$12</f>
        <v>34682.800961758127</v>
      </c>
      <c r="AV75" s="146">
        <f>AL75*'C.Davis-Inputs'!$D$6*'C.Davis-Inputs'!$F$12</f>
        <v>29.283759554647098</v>
      </c>
      <c r="AW75" s="147">
        <f>AM75*'C.Davis-Inputs'!$D$6*'C.Davis-Inputs'!$G$12</f>
        <v>29.138069208604058</v>
      </c>
      <c r="AX75" s="148">
        <f>AN75*'C.Davis-Inputs'!$D$6*'C.Davis-Inputs'!$H$12</f>
        <v>1355.2237397543458</v>
      </c>
      <c r="AY75" s="145">
        <f>AJ75*'C.Davis-Inputs'!$D$7*'C.Davis-Inputs'!$D$13</f>
        <v>37.997748269370589</v>
      </c>
      <c r="AZ75" s="146">
        <f>AK75*'C.Davis-Inputs'!$D$7*'C.Davis-Inputs'!$E$13</f>
        <v>2307.5715876086574</v>
      </c>
      <c r="BA75" s="146">
        <f>AL75*'C.Davis-Inputs'!$D$7*'C.Davis-Inputs'!$F$13</f>
        <v>0.73063272341933883</v>
      </c>
      <c r="BB75" s="147">
        <f>AM75*'C.Davis-Inputs'!$D$7*'C.Davis-Inputs'!$G$13</f>
        <v>0.72699773474561025</v>
      </c>
      <c r="BC75" s="148">
        <f>AN75*'C.Davis-Inputs'!$D$7*'C.Davis-Inputs'!$H$13</f>
        <v>51.798588600624761</v>
      </c>
      <c r="BD75" s="149">
        <f>AO75*'C.Davis-Inputs'!$D$6*'C.Davis-Inputs'!$D$12</f>
        <v>0</v>
      </c>
      <c r="BE75" s="150">
        <f>AP75*'C.Davis-Inputs'!$D$6*'C.Davis-Inputs'!$E$12</f>
        <v>0</v>
      </c>
      <c r="BF75" s="150">
        <f>AQ75*'C.Davis-Inputs'!$D$6*'C.Davis-Inputs'!$F$12</f>
        <v>0</v>
      </c>
      <c r="BG75" s="151">
        <f>AR75*'C.Davis-Inputs'!$D$6*'C.Davis-Inputs'!$G$12</f>
        <v>0</v>
      </c>
      <c r="BH75" s="152">
        <f>AS75*'C.Davis-Inputs'!$D$6*'C.Davis-Inputs'!$H$12</f>
        <v>0</v>
      </c>
      <c r="BI75" s="149">
        <f>AO75*'C.Davis-Inputs'!$D$7*'C.Davis-Inputs'!$D$13</f>
        <v>0</v>
      </c>
      <c r="BJ75" s="150">
        <f>AP75*'C.Davis-Inputs'!$D$7*'C.Davis-Inputs'!$E$13</f>
        <v>0</v>
      </c>
      <c r="BK75" s="150">
        <f>AQ75*'C.Davis-Inputs'!$D$7*'C.Davis-Inputs'!$F$13</f>
        <v>0</v>
      </c>
      <c r="BL75" s="151">
        <f>AR75*'C.Davis-Inputs'!$D$7*'C.Davis-Inputs'!$G$13</f>
        <v>0</v>
      </c>
      <c r="BM75" s="152">
        <f>AS75*'C.Davis-Inputs'!$D$7*'C.Davis-Inputs'!$H$13</f>
        <v>0</v>
      </c>
      <c r="BN75" s="153">
        <f t="shared" si="27"/>
        <v>994.14775388763235</v>
      </c>
      <c r="BO75" s="154">
        <f t="shared" si="27"/>
        <v>34682.800961758127</v>
      </c>
      <c r="BP75" s="154">
        <f t="shared" si="27"/>
        <v>29.283759554647098</v>
      </c>
      <c r="BQ75" s="155">
        <f t="shared" si="27"/>
        <v>29.138069208604058</v>
      </c>
      <c r="BR75" s="156">
        <f t="shared" si="27"/>
        <v>1355.2237397543458</v>
      </c>
      <c r="BS75" s="153">
        <f t="shared" si="26"/>
        <v>37.997748269370589</v>
      </c>
      <c r="BT75" s="154">
        <f t="shared" si="26"/>
        <v>2307.5715876086574</v>
      </c>
      <c r="BU75" s="154">
        <f t="shared" si="26"/>
        <v>0.73063272341933883</v>
      </c>
      <c r="BV75" s="155">
        <f t="shared" si="26"/>
        <v>0.72699773474561025</v>
      </c>
      <c r="BW75" s="155">
        <f t="shared" si="26"/>
        <v>51.798588600624761</v>
      </c>
      <c r="BX75" s="343">
        <f t="shared" si="20"/>
        <v>37090.594284163351</v>
      </c>
      <c r="BY75" s="344">
        <f t="shared" si="21"/>
        <v>2398.8255549368178</v>
      </c>
      <c r="BZ75" s="105"/>
      <c r="CA75" s="141">
        <f>Y75*'C.Davis-Inputs'!$D$15*'C.Davis-Inputs'!$D$18</f>
        <v>1977.4338385080612</v>
      </c>
      <c r="CB75" s="142">
        <f>Z75*'C.Davis-Inputs'!$E$15*'C.Davis-Inputs'!$E$18</f>
        <v>72052.745490637681</v>
      </c>
      <c r="CC75" s="142">
        <f>AA75*'C.Davis-Inputs'!$F$15*'C.Davis-Inputs'!$F$18</f>
        <v>3.6349886737280537</v>
      </c>
      <c r="CD75" s="143">
        <f>AB75*'C.Davis-Inputs'!$G$15*'C.Davis-Inputs'!$G$18</f>
        <v>0</v>
      </c>
      <c r="CE75" s="144">
        <f>AC75*'C.Davis-Inputs'!$H$15*'C.Davis-Inputs'!$H$18</f>
        <v>0</v>
      </c>
      <c r="CF75" s="141">
        <f>IF($D75&lt;'C.Davis-Inputs'!$D$8,CA75,CA75*(1-'C.Davis-Inputs'!$D$16))</f>
        <v>0</v>
      </c>
      <c r="CG75" s="142">
        <f>IF($D75&lt;'C.Davis-Inputs'!$D$8,CB75,CB75*(1-'C.Davis-Inputs'!$E$16))</f>
        <v>0</v>
      </c>
      <c r="CH75" s="142">
        <f>IF($D75&lt;'C.Davis-Inputs'!$D$8,CC75,CC75*(1-'C.Davis-Inputs'!$F$16))</f>
        <v>0</v>
      </c>
      <c r="CI75" s="143">
        <f>IF($D75&lt;'C.Davis-Inputs'!$D$8,CD75,CD75*(1-'C.Davis-Inputs'!$G$16))</f>
        <v>0</v>
      </c>
      <c r="CJ75" s="144">
        <f>IF($D75&lt;'C.Davis-Inputs'!$D$8,CE75,CE75*(1-'C.Davis-Inputs'!$H$16))</f>
        <v>0</v>
      </c>
      <c r="CK75" s="145">
        <f>CA75*'C.Davis-Inputs'!$D$6*'C.Davis-Inputs'!$D$12</f>
        <v>3104.1756396899541</v>
      </c>
      <c r="CL75" s="146">
        <f>CB75*'C.Davis-Inputs'!$D$6*'C.Davis-Inputs'!$E$12</f>
        <v>108295.27647242844</v>
      </c>
      <c r="CM75" s="146">
        <f>CC75*'C.Davis-Inputs'!$D$6*'C.Davis-Inputs'!$F$12</f>
        <v>5.8276138417208152</v>
      </c>
      <c r="CN75" s="147">
        <f>CD75*'C.Davis-Inputs'!$D$6*'C.Davis-Inputs'!$G$12</f>
        <v>0</v>
      </c>
      <c r="CO75" s="148">
        <f>CE75*'C.Davis-Inputs'!$D$6*'C.Davis-Inputs'!$H$12</f>
        <v>0</v>
      </c>
      <c r="CP75" s="145">
        <f>CA75*'C.Davis-Inputs'!$D$7*'C.Davis-Inputs'!$D$13</f>
        <v>118.64603031048367</v>
      </c>
      <c r="CQ75" s="146">
        <f>CB75*'C.Davis-Inputs'!$D$7*'C.Davis-Inputs'!$E$13</f>
        <v>7205.2745490637681</v>
      </c>
      <c r="CR75" s="146">
        <f>CC75*'C.Davis-Inputs'!$D$7*'C.Davis-Inputs'!$F$13</f>
        <v>0.14539954694912216</v>
      </c>
      <c r="CS75" s="147">
        <f>CD75*'C.Davis-Inputs'!$D$7*'C.Davis-Inputs'!$G$13</f>
        <v>0</v>
      </c>
      <c r="CT75" s="148">
        <f>CE75*'C.Davis-Inputs'!$D$7*'C.Davis-Inputs'!$H$13</f>
        <v>0</v>
      </c>
      <c r="CU75" s="149">
        <f>CF75*'C.Davis-Inputs'!$D$6*'C.Davis-Inputs'!$D$12</f>
        <v>0</v>
      </c>
      <c r="CV75" s="150">
        <f>CG75*'C.Davis-Inputs'!$D$6*'C.Davis-Inputs'!$E$12</f>
        <v>0</v>
      </c>
      <c r="CW75" s="150">
        <f>CH75*'C.Davis-Inputs'!$D$6*'C.Davis-Inputs'!$F$12</f>
        <v>0</v>
      </c>
      <c r="CX75" s="151">
        <f>CI75*'C.Davis-Inputs'!$D$6*'C.Davis-Inputs'!$G$12</f>
        <v>0</v>
      </c>
      <c r="CY75" s="152">
        <f>CJ75*'C.Davis-Inputs'!$D$6*'C.Davis-Inputs'!$H$12</f>
        <v>0</v>
      </c>
      <c r="CZ75" s="149">
        <f>CF75*'C.Davis-Inputs'!$D$7*'C.Davis-Inputs'!$D$13</f>
        <v>0</v>
      </c>
      <c r="DA75" s="150">
        <f>CG75*'C.Davis-Inputs'!$D$7*'C.Davis-Inputs'!$E$13</f>
        <v>0</v>
      </c>
      <c r="DB75" s="150">
        <f>CH75*'C.Davis-Inputs'!$D$7*'C.Davis-Inputs'!$F$13</f>
        <v>0</v>
      </c>
      <c r="DC75" s="151">
        <f>CI75*'C.Davis-Inputs'!$D$7*'C.Davis-Inputs'!$G$13</f>
        <v>0</v>
      </c>
      <c r="DD75" s="152">
        <f>CJ75*'C.Davis-Inputs'!$D$7*'C.Davis-Inputs'!$H$13</f>
        <v>0</v>
      </c>
      <c r="DE75" s="153">
        <f t="shared" si="29"/>
        <v>3104.1756396899541</v>
      </c>
      <c r="DF75" s="154">
        <f t="shared" si="29"/>
        <v>108295.27647242844</v>
      </c>
      <c r="DG75" s="154">
        <f t="shared" si="29"/>
        <v>5.8276138417208152</v>
      </c>
      <c r="DH75" s="155">
        <f t="shared" si="28"/>
        <v>0</v>
      </c>
      <c r="DI75" s="156">
        <f t="shared" si="28"/>
        <v>0</v>
      </c>
      <c r="DJ75" s="153">
        <f t="shared" si="28"/>
        <v>118.64603031048367</v>
      </c>
      <c r="DK75" s="154">
        <f t="shared" si="28"/>
        <v>7205.2745490637681</v>
      </c>
      <c r="DL75" s="154">
        <f t="shared" si="28"/>
        <v>0.14539954694912216</v>
      </c>
      <c r="DM75" s="155">
        <f t="shared" si="28"/>
        <v>0</v>
      </c>
      <c r="DN75" s="155">
        <f t="shared" si="17"/>
        <v>0</v>
      </c>
      <c r="DO75" s="343">
        <f t="shared" si="22"/>
        <v>111405.27972596012</v>
      </c>
      <c r="DP75" s="344">
        <f t="shared" si="23"/>
        <v>7324.0659789212013</v>
      </c>
      <c r="DQ75" s="105"/>
      <c r="DR75" s="141">
        <f>SUM(AD75*'C.Davis-Inputs'!$D$32*365)</f>
        <v>14649.761644431084</v>
      </c>
      <c r="DS75" s="142">
        <f>SUM(AE75*'C.Davis-Inputs'!$E$32*365)</f>
        <v>292995.2328886225</v>
      </c>
      <c r="DT75" s="142">
        <f>SUM(AF75*'C.Davis-Inputs'!$F$32*365)</f>
        <v>2164.1693338364103</v>
      </c>
      <c r="DU75" s="143">
        <f>SUM(AG75*'C.Davis-Inputs'!$G$32*365)</f>
        <v>0</v>
      </c>
      <c r="DV75" s="144">
        <f>SUM(AH75*'C.Davis-Inputs'!$H$32*365)</f>
        <v>0</v>
      </c>
      <c r="DW75" s="141">
        <f>SUM(AD75*'C.Davis-Inputs'!$D$33*365)</f>
        <v>13317.965131300987</v>
      </c>
      <c r="DX75" s="142">
        <f>SUM(AE75*'C.Davis-Inputs'!$E$33*365)</f>
        <v>266359.30262602045</v>
      </c>
      <c r="DY75" s="142">
        <f>SUM(AF75*'C.Davis-Inputs'!$F$33*365)</f>
        <v>1967.4266671240093</v>
      </c>
      <c r="DZ75" s="143">
        <f>SUM(AG75*'C.Davis-Inputs'!$G$33*365)</f>
        <v>0</v>
      </c>
      <c r="EA75" s="144">
        <f>SUM(AH75*'C.Davis-Inputs'!$H$33*365)</f>
        <v>0</v>
      </c>
      <c r="EB75" s="145">
        <f>DR75*'C.Davis-Inputs'!$D$6*'C.Davis-Inputs'!$D$12</f>
        <v>22997.195829427914</v>
      </c>
      <c r="EC75" s="146">
        <f>DS75*'C.Davis-Inputs'!$D$6*'C.Davis-Inputs'!$E$12</f>
        <v>440371.83503159956</v>
      </c>
      <c r="ED75" s="146">
        <f>DT75*'C.Davis-Inputs'!$D$6*'C.Davis-Inputs'!$F$12</f>
        <v>3469.5962760065327</v>
      </c>
      <c r="EE75" s="147">
        <f>DU75*'C.Davis-Inputs'!$D$6*'C.Davis-Inputs'!$G$12</f>
        <v>0</v>
      </c>
      <c r="EF75" s="148">
        <f>DV75*'C.Davis-Inputs'!$D$6*'C.Davis-Inputs'!$H$12</f>
        <v>0</v>
      </c>
      <c r="EG75" s="145">
        <f>DR75*'C.Davis-Inputs'!$D$7*'C.Davis-Inputs'!$D$13</f>
        <v>878.98569866586502</v>
      </c>
      <c r="EH75" s="146">
        <f>DS75*'C.Davis-Inputs'!$D$7*'C.Davis-Inputs'!$E$13</f>
        <v>29299.523288862252</v>
      </c>
      <c r="EI75" s="146">
        <f>DT75*'C.Davis-Inputs'!$D$7*'C.Davis-Inputs'!$F$13</f>
        <v>86.566773353456412</v>
      </c>
      <c r="EJ75" s="147">
        <f>DU75*'C.Davis-Inputs'!$D$7*'C.Davis-Inputs'!$G$13</f>
        <v>0</v>
      </c>
      <c r="EK75" s="148">
        <f>DV75*'C.Davis-Inputs'!$D$7*'C.Davis-Inputs'!$H$13</f>
        <v>0</v>
      </c>
      <c r="EL75" s="149">
        <f>IF($D75&lt;'C.Davis-Inputs'!$D$8,EB75,DW75*'C.Davis-Inputs'!$D$6*'C.Davis-Inputs'!$D$12)</f>
        <v>20906.541663116288</v>
      </c>
      <c r="EM75" s="150">
        <f>IF($D75&lt;'C.Davis-Inputs'!$D$8,EC75,DX75*'C.Davis-Inputs'!$D$6*'C.Davis-Inputs'!$E$12)</f>
        <v>400338.03184690874</v>
      </c>
      <c r="EN75" s="150">
        <f>IF($D75&lt;'C.Davis-Inputs'!$D$8,ED75,DY75*'C.Davis-Inputs'!$D$6*'C.Davis-Inputs'!$F$12)</f>
        <v>3154.1784327332116</v>
      </c>
      <c r="EO75" s="151">
        <f>IF($D75&lt;'C.Davis-Inputs'!$D$8,EE75,DZ75*'C.Davis-Inputs'!$D$6*'C.Davis-Inputs'!$G$12)</f>
        <v>0</v>
      </c>
      <c r="EP75" s="152">
        <f>IF($D75&lt;'C.Davis-Inputs'!$D$8,EF75,EA75*'C.Davis-Inputs'!$D$6*'C.Davis-Inputs'!$H$12)</f>
        <v>0</v>
      </c>
      <c r="EQ75" s="149">
        <f>IF($D75&lt;'C.Davis-Inputs'!$D$8,EG75,'C.Davis-Inputs'!$D$13*DW75)</f>
        <v>799.07790787805925</v>
      </c>
      <c r="ER75" s="150">
        <f>IF($D75&lt;'C.Davis-Inputs'!$D$8,EH75,'C.Davis-Inputs'!$E$13*DX75)</f>
        <v>26635.930262602047</v>
      </c>
      <c r="ES75" s="150">
        <f>IF($D75&lt;'C.Davis-Inputs'!$D$8,EI75,'C.Davis-Inputs'!$F$13*DY75)</f>
        <v>78.697066684960376</v>
      </c>
      <c r="ET75" s="151">
        <f>IF($D75&lt;'C.Davis-Inputs'!$D$8,EJ75,'C.Davis-Inputs'!$G$13*EJ75)</f>
        <v>0</v>
      </c>
      <c r="EU75" s="152">
        <f>IF($D75&lt;'C.Davis-Inputs'!$D$8,EK75,'C.Davis-Inputs'!$H$13*EK75)</f>
        <v>0</v>
      </c>
      <c r="EV75" s="153">
        <f t="shared" si="9"/>
        <v>2090.6541663116259</v>
      </c>
      <c r="EW75" s="154">
        <f t="shared" si="9"/>
        <v>40033.803184690827</v>
      </c>
      <c r="EX75" s="154">
        <f t="shared" si="9"/>
        <v>315.41784327332107</v>
      </c>
      <c r="EY75" s="155">
        <f t="shared" si="9"/>
        <v>0</v>
      </c>
      <c r="EZ75" s="156">
        <f t="shared" si="16"/>
        <v>0</v>
      </c>
      <c r="FA75" s="153">
        <f t="shared" si="16"/>
        <v>79.907790787805766</v>
      </c>
      <c r="FB75" s="154">
        <f t="shared" si="16"/>
        <v>2663.5930262602051</v>
      </c>
      <c r="FC75" s="154">
        <f t="shared" si="16"/>
        <v>7.8697066684960362</v>
      </c>
      <c r="FD75" s="155">
        <f t="shared" si="16"/>
        <v>0</v>
      </c>
      <c r="FE75" s="156">
        <f t="shared" si="16"/>
        <v>0</v>
      </c>
      <c r="FF75" s="365">
        <f t="shared" si="24"/>
        <v>42439.875194275774</v>
      </c>
      <c r="FG75" s="365">
        <f t="shared" si="25"/>
        <v>2751.3705237165068</v>
      </c>
      <c r="FH75" s="105"/>
      <c r="FI75" s="142">
        <f>'C.Davis-Inputs'!$E$15</f>
        <v>29.15</v>
      </c>
      <c r="FJ75" s="142">
        <f>IF($D75&lt;'C.Davis-Inputs'!$D$8,FI75,0)</f>
        <v>0</v>
      </c>
      <c r="FK75" s="154">
        <f t="shared" si="10"/>
        <v>29.15</v>
      </c>
      <c r="FL75" s="338">
        <f>SUM(FK75*'C.Davis-Inputs'!$D$60,FK75*'C.Davis-Inputs'!$D$58*'C.Davis-Inputs'!$D$59)</f>
        <v>8858.6849999999995</v>
      </c>
      <c r="FM75" s="338">
        <f>(FK75*'C.Davis-Inputs'!$D$61)</f>
        <v>21833.35</v>
      </c>
      <c r="FN75" s="338">
        <f>(FK75*'C.Davis-Inputs'!$D$62)</f>
        <v>816.19999999999993</v>
      </c>
      <c r="FO75" s="105"/>
      <c r="FP75" s="142">
        <f>'C.Davis-Inputs'!$E$32*365</f>
        <v>403.02083333333337</v>
      </c>
      <c r="FQ75" s="142">
        <f>IF($D75&lt;'C.Davis-Inputs'!$D$8,FP75,'C.Davis-Inputs'!$E$33*365)</f>
        <v>366.38257575757581</v>
      </c>
      <c r="FR75" s="154">
        <f t="shared" si="11"/>
        <v>36.638257575757564</v>
      </c>
      <c r="FS75" s="338">
        <f>SUM(FR75*'C.Davis-Inputs'!$D$63,FR75*'C.Davis-Inputs'!$D$58*'C.Davis-Inputs'!$D$59)</f>
        <v>27768.135416666657</v>
      </c>
      <c r="FT75" s="338">
        <f>(FR75*'C.Davis-Inputs'!$D$64)</f>
        <v>80677.443181818162</v>
      </c>
      <c r="FU75" s="338">
        <f>(FR75*'C.Davis-Inputs'!$D$65)</f>
        <v>10258.712121212118</v>
      </c>
      <c r="FV75" s="105"/>
      <c r="FW75" s="142">
        <f>'C.Davis-Inputs'!$E$44*365</f>
        <v>113.15</v>
      </c>
      <c r="FX75" s="142">
        <f>IF($D75&lt;'C.Davis-Inputs'!$D$8,FW75,'C.Davis-Inputs'!$D$45*365)</f>
        <v>102.86363636363636</v>
      </c>
      <c r="FY75" s="154">
        <f t="shared" si="12"/>
        <v>10.286363636363646</v>
      </c>
      <c r="FZ75" s="338">
        <f>SUM(FY75*'C.Davis-Inputs'!$D$67)</f>
        <v>8218.8045454545536</v>
      </c>
      <c r="GA75" s="338">
        <f>(FY75*'C.Davis-Inputs'!$D$68)</f>
        <v>22650.572727272749</v>
      </c>
      <c r="GB75" s="338">
        <f>(FY75*'C.Davis-Inputs'!$D$69)</f>
        <v>2880.1818181818207</v>
      </c>
      <c r="GC75" s="105"/>
      <c r="GD75" s="141">
        <f>IF($D75&lt;'C.Davis-Inputs'!$D$47,0,IF($D75='C.Davis-Inputs'!$D$47,'C.Davis-Inputs'!$D$53,IF(AND($D75&gt;'C.Davis-Inputs'!$D$47,$D75&lt;='C.Davis-Inputs'!$E$47),GD74*(1+'C.Davis-Inputs'!$E$49),IF($D75&gt;'C.Davis-Inputs'!$E$47,GD74*(1+'C.Davis-Inputs'!$F$49)))))</f>
        <v>33957.802385228017</v>
      </c>
      <c r="GE75" s="144">
        <f>IF($D75&lt;'C.Davis-Inputs'!$D$47,0,IF($D75='C.Davis-Inputs'!$D$47,'C.Davis-Inputs'!$D$54,IF(AND($D75&gt;'C.Davis-Inputs'!$D$47,$D75&lt;='C.Davis-Inputs'!$E$47),GE74*(1+'C.Davis-Inputs'!$E$49),IF($D75&gt;'C.Davis-Inputs'!$E$47,GE74*(1+'C.Davis-Inputs'!$F$49)))))</f>
        <v>30870.729441116378</v>
      </c>
      <c r="GF75" s="799">
        <f t="shared" si="13"/>
        <v>3087.0729441116382</v>
      </c>
    </row>
    <row r="76" spans="1:188" x14ac:dyDescent="0.25">
      <c r="A76" s="105"/>
      <c r="B76" s="105"/>
      <c r="C76" s="159"/>
      <c r="D76" s="140">
        <f t="shared" ref="D76:D84" si="30">D75+1</f>
        <v>2052</v>
      </c>
      <c r="E76" s="141">
        <f>E75*(1+'C.Davis-Inputs'!$D$14)</f>
        <v>784.80234206638852</v>
      </c>
      <c r="F76" s="142">
        <f>F75*(1+'C.Davis-Inputs'!$E$14)</f>
        <v>15696.046841327818</v>
      </c>
      <c r="G76" s="142">
        <f>G75*(1+'C.Davis-Inputs'!$F$14)</f>
        <v>98.100292758298565</v>
      </c>
      <c r="H76" s="143">
        <f>H75*(1+'C.Davis-Inputs'!$G$14)</f>
        <v>58.860175654979102</v>
      </c>
      <c r="I76" s="144">
        <f>I75*(1+'C.Davis-Inputs'!$H$14)</f>
        <v>1177.203513099583</v>
      </c>
      <c r="J76" s="141">
        <f t="shared" ref="J76:N84" si="31">E76*9%</f>
        <v>70.632210785974962</v>
      </c>
      <c r="K76" s="142">
        <f t="shared" si="31"/>
        <v>1412.6442157195036</v>
      </c>
      <c r="L76" s="142">
        <f t="shared" si="31"/>
        <v>8.8290263482468703</v>
      </c>
      <c r="M76" s="143">
        <f t="shared" si="31"/>
        <v>5.2974158089481191</v>
      </c>
      <c r="N76" s="144">
        <f t="shared" si="31"/>
        <v>105.94831617896247</v>
      </c>
      <c r="O76" s="141">
        <f t="shared" ref="O76:S84" si="32">E76*5%</f>
        <v>39.240117103319427</v>
      </c>
      <c r="P76" s="142">
        <f t="shared" si="32"/>
        <v>784.80234206639091</v>
      </c>
      <c r="Q76" s="142">
        <f t="shared" si="32"/>
        <v>4.9050146379149284</v>
      </c>
      <c r="R76" s="143">
        <f t="shared" si="32"/>
        <v>2.9430087827489553</v>
      </c>
      <c r="S76" s="144">
        <f t="shared" si="32"/>
        <v>58.860175654979152</v>
      </c>
      <c r="T76" s="141">
        <f t="shared" si="14"/>
        <v>61.2145826811783</v>
      </c>
      <c r="U76" s="142">
        <f t="shared" si="14"/>
        <v>1224.2916536235698</v>
      </c>
      <c r="V76" s="142">
        <f t="shared" si="14"/>
        <v>7.6518228351472874</v>
      </c>
      <c r="W76" s="143">
        <f t="shared" si="14"/>
        <v>4.5910937010883694</v>
      </c>
      <c r="X76" s="143">
        <f t="shared" si="14"/>
        <v>91.821874021767471</v>
      </c>
      <c r="Y76" s="141">
        <f>T76*'C.Davis-Inputs'!$D$17</f>
        <v>24.485833072471323</v>
      </c>
      <c r="Z76" s="142">
        <f>U76*'C.Davis-Inputs'!$E$17</f>
        <v>489.71666144942793</v>
      </c>
      <c r="AA76" s="142">
        <f>V76*'C.Davis-Inputs'!$F$17</f>
        <v>3.0607291340589153</v>
      </c>
      <c r="AB76" s="143">
        <f>W76*'C.Davis-Inputs'!$G$17</f>
        <v>0</v>
      </c>
      <c r="AC76" s="144">
        <f>X76*'C.Davis-Inputs'!$H$17</f>
        <v>0</v>
      </c>
      <c r="AD76" s="141">
        <f>T76*(1-'C.Davis-Inputs'!$D$17)</f>
        <v>36.728749608706977</v>
      </c>
      <c r="AE76" s="142">
        <f>U76*(1-'C.Davis-Inputs'!$E$17)</f>
        <v>734.57499217414181</v>
      </c>
      <c r="AF76" s="142">
        <f>V76*(1-'C.Davis-Inputs'!$F$17)</f>
        <v>4.5910937010883721</v>
      </c>
      <c r="AG76" s="143">
        <f>W76*(1-'C.Davis-Inputs'!$G$17)</f>
        <v>4.5910937010883694</v>
      </c>
      <c r="AH76" s="144">
        <f>X76*(1-'C.Davis-Inputs'!$H$17)</f>
        <v>91.821874021767471</v>
      </c>
      <c r="AI76" s="187"/>
      <c r="AJ76" s="141">
        <f>SUM(AD76*'C.Davis-Inputs'!$D$15,Y76*'C.Davis-Inputs'!$D$15*'C.Davis-Inputs'!$D$19)</f>
        <v>639.89643762725041</v>
      </c>
      <c r="AK76" s="142">
        <f>SUM(AE76*'C.Davis-Inputs'!$E$15,Z76*'C.Davis-Inputs'!$E$15*'C.Davis-Inputs'!$E$19)</f>
        <v>23316.226446043009</v>
      </c>
      <c r="AL76" s="142">
        <f>SUM(AF76*'C.Davis-Inputs'!$F$15,AA76*'C.Davis-Inputs'!$F$15*'C.Davis-Inputs'!$F$19)</f>
        <v>18.456196678375257</v>
      </c>
      <c r="AM76" s="143">
        <f>SUM(AG76*'C.Davis-Inputs'!$G$15,AB76*'C.Davis-Inputs'!$G$15*'C.Davis-Inputs'!$G$19)</f>
        <v>18.364374804353478</v>
      </c>
      <c r="AN76" s="144">
        <f>SUM(AH76*'C.Davis-Inputs'!$H$15,AC76*'C.Davis-Inputs'!$H$15*'C.Davis-Inputs'!$H$19)</f>
        <v>872.30780320679094</v>
      </c>
      <c r="AO76" s="141">
        <f>IF($D76&lt;'C.Davis-Inputs'!$D$8,AJ76,AJ76*(1-'C.Davis-Inputs'!$D$16))</f>
        <v>0</v>
      </c>
      <c r="AP76" s="142">
        <f>IF($D76&lt;'C.Davis-Inputs'!$D$8,AK76,AK76*(1-'C.Davis-Inputs'!$E$16))</f>
        <v>0</v>
      </c>
      <c r="AQ76" s="142">
        <f>IF($D76&lt;'C.Davis-Inputs'!$D$8,AL76,AL76*(1-'C.Davis-Inputs'!$F$16))</f>
        <v>0</v>
      </c>
      <c r="AR76" s="143">
        <f>IF($D76&lt;'C.Davis-Inputs'!$D$8,AM76,AM76*(1-'C.Davis-Inputs'!$G$16))</f>
        <v>0</v>
      </c>
      <c r="AS76" s="144">
        <f>IF($D76&lt;'C.Davis-Inputs'!$D$8,AN76,AN76*(1-'C.Davis-Inputs'!$H$16))</f>
        <v>0</v>
      </c>
      <c r="AT76" s="145">
        <f>AJ76*'C.Davis-Inputs'!$D$6*'C.Davis-Inputs'!$D$12</f>
        <v>1004.5094277872574</v>
      </c>
      <c r="AU76" s="146">
        <f>AK76*'C.Davis-Inputs'!$D$6*'C.Davis-Inputs'!$E$12</f>
        <v>35044.288348402646</v>
      </c>
      <c r="AV76" s="146">
        <f>AL76*'C.Davis-Inputs'!$D$6*'C.Davis-Inputs'!$F$12</f>
        <v>29.588974514771209</v>
      </c>
      <c r="AW76" s="147">
        <f>AM76*'C.Davis-Inputs'!$D$6*'C.Davis-Inputs'!$G$12</f>
        <v>29.441765686339494</v>
      </c>
      <c r="AX76" s="148">
        <f>AN76*'C.Davis-Inputs'!$D$6*'C.Davis-Inputs'!$H$12</f>
        <v>1369.3487894740204</v>
      </c>
      <c r="AY76" s="145">
        <f>AJ76*'C.Davis-Inputs'!$D$7*'C.Davis-Inputs'!$D$13</f>
        <v>38.393786257635021</v>
      </c>
      <c r="AZ76" s="146">
        <f>AK76*'C.Davis-Inputs'!$D$7*'C.Davis-Inputs'!$E$13</f>
        <v>2331.6226446043011</v>
      </c>
      <c r="BA76" s="146">
        <f>AL76*'C.Davis-Inputs'!$D$7*'C.Davis-Inputs'!$F$13</f>
        <v>0.73824786713501023</v>
      </c>
      <c r="BB76" s="147">
        <f>AM76*'C.Davis-Inputs'!$D$7*'C.Davis-Inputs'!$G$13</f>
        <v>0.73457499217413913</v>
      </c>
      <c r="BC76" s="148">
        <f>AN76*'C.Davis-Inputs'!$D$7*'C.Davis-Inputs'!$H$13</f>
        <v>52.338468192407454</v>
      </c>
      <c r="BD76" s="149">
        <f>AO76*'C.Davis-Inputs'!$D$6*'C.Davis-Inputs'!$D$12</f>
        <v>0</v>
      </c>
      <c r="BE76" s="150">
        <f>AP76*'C.Davis-Inputs'!$D$6*'C.Davis-Inputs'!$E$12</f>
        <v>0</v>
      </c>
      <c r="BF76" s="150">
        <f>AQ76*'C.Davis-Inputs'!$D$6*'C.Davis-Inputs'!$F$12</f>
        <v>0</v>
      </c>
      <c r="BG76" s="151">
        <f>AR76*'C.Davis-Inputs'!$D$6*'C.Davis-Inputs'!$G$12</f>
        <v>0</v>
      </c>
      <c r="BH76" s="152">
        <f>AS76*'C.Davis-Inputs'!$D$6*'C.Davis-Inputs'!$H$12</f>
        <v>0</v>
      </c>
      <c r="BI76" s="149">
        <f>AO76*'C.Davis-Inputs'!$D$7*'C.Davis-Inputs'!$D$13</f>
        <v>0</v>
      </c>
      <c r="BJ76" s="150">
        <f>AP76*'C.Davis-Inputs'!$D$7*'C.Davis-Inputs'!$E$13</f>
        <v>0</v>
      </c>
      <c r="BK76" s="150">
        <f>AQ76*'C.Davis-Inputs'!$D$7*'C.Davis-Inputs'!$F$13</f>
        <v>0</v>
      </c>
      <c r="BL76" s="151">
        <f>AR76*'C.Davis-Inputs'!$D$7*'C.Davis-Inputs'!$G$13</f>
        <v>0</v>
      </c>
      <c r="BM76" s="152">
        <f>AS76*'C.Davis-Inputs'!$D$7*'C.Davis-Inputs'!$H$13</f>
        <v>0</v>
      </c>
      <c r="BN76" s="153">
        <f t="shared" si="27"/>
        <v>1004.5094277872574</v>
      </c>
      <c r="BO76" s="154">
        <f t="shared" si="27"/>
        <v>35044.288348402646</v>
      </c>
      <c r="BP76" s="154">
        <f t="shared" si="27"/>
        <v>29.588974514771209</v>
      </c>
      <c r="BQ76" s="155">
        <f t="shared" si="27"/>
        <v>29.441765686339494</v>
      </c>
      <c r="BR76" s="156">
        <f t="shared" si="27"/>
        <v>1369.3487894740204</v>
      </c>
      <c r="BS76" s="153">
        <f t="shared" si="26"/>
        <v>38.393786257635021</v>
      </c>
      <c r="BT76" s="154">
        <f t="shared" si="26"/>
        <v>2331.6226446043011</v>
      </c>
      <c r="BU76" s="154">
        <f t="shared" si="26"/>
        <v>0.73824786713501023</v>
      </c>
      <c r="BV76" s="155">
        <f t="shared" si="26"/>
        <v>0.73457499217413913</v>
      </c>
      <c r="BW76" s="155">
        <f t="shared" si="26"/>
        <v>52.338468192407454</v>
      </c>
      <c r="BX76" s="343">
        <f t="shared" si="20"/>
        <v>37477.177305865029</v>
      </c>
      <c r="BY76" s="344">
        <f t="shared" si="21"/>
        <v>2423.827721913653</v>
      </c>
      <c r="BZ76" s="105"/>
      <c r="CA76" s="141">
        <f>Y76*'C.Davis-Inputs'!$D$15*'C.Davis-Inputs'!$D$18</f>
        <v>1998.0439787136597</v>
      </c>
      <c r="CB76" s="142">
        <f>Z76*'C.Davis-Inputs'!$E$15*'C.Davis-Inputs'!$E$18</f>
        <v>72803.727474379193</v>
      </c>
      <c r="CC76" s="142">
        <f>AA76*'C.Davis-Inputs'!$F$15*'C.Davis-Inputs'!$F$18</f>
        <v>3.6728749608706983</v>
      </c>
      <c r="CD76" s="143">
        <f>AB76*'C.Davis-Inputs'!$G$15*'C.Davis-Inputs'!$G$18</f>
        <v>0</v>
      </c>
      <c r="CE76" s="144">
        <f>AC76*'C.Davis-Inputs'!$H$15*'C.Davis-Inputs'!$H$18</f>
        <v>0</v>
      </c>
      <c r="CF76" s="141">
        <f>IF($D76&lt;'C.Davis-Inputs'!$D$8,CA76,CA76*(1-'C.Davis-Inputs'!$D$16))</f>
        <v>0</v>
      </c>
      <c r="CG76" s="142">
        <f>IF($D76&lt;'C.Davis-Inputs'!$D$8,CB76,CB76*(1-'C.Davis-Inputs'!$E$16))</f>
        <v>0</v>
      </c>
      <c r="CH76" s="142">
        <f>IF($D76&lt;'C.Davis-Inputs'!$D$8,CC76,CC76*(1-'C.Davis-Inputs'!$F$16))</f>
        <v>0</v>
      </c>
      <c r="CI76" s="143">
        <f>IF($D76&lt;'C.Davis-Inputs'!$D$8,CD76,CD76*(1-'C.Davis-Inputs'!$G$16))</f>
        <v>0</v>
      </c>
      <c r="CJ76" s="144">
        <f>IF($D76&lt;'C.Davis-Inputs'!$D$8,CE76,CE76*(1-'C.Davis-Inputs'!$H$16))</f>
        <v>0</v>
      </c>
      <c r="CK76" s="145">
        <f>CA76*'C.Davis-Inputs'!$D$6*'C.Davis-Inputs'!$D$12</f>
        <v>3136.5294377847026</v>
      </c>
      <c r="CL76" s="146">
        <f>CB76*'C.Davis-Inputs'!$D$6*'C.Davis-Inputs'!$E$12</f>
        <v>109424.00239399193</v>
      </c>
      <c r="CM76" s="146">
        <f>CC76*'C.Davis-Inputs'!$D$6*'C.Davis-Inputs'!$F$12</f>
        <v>5.8883531372679032</v>
      </c>
      <c r="CN76" s="147">
        <f>CD76*'C.Davis-Inputs'!$D$6*'C.Davis-Inputs'!$G$12</f>
        <v>0</v>
      </c>
      <c r="CO76" s="148">
        <f>CE76*'C.Davis-Inputs'!$D$6*'C.Davis-Inputs'!$H$12</f>
        <v>0</v>
      </c>
      <c r="CP76" s="145">
        <f>CA76*'C.Davis-Inputs'!$D$7*'C.Davis-Inputs'!$D$13</f>
        <v>119.88263872281958</v>
      </c>
      <c r="CQ76" s="146">
        <f>CB76*'C.Davis-Inputs'!$D$7*'C.Davis-Inputs'!$E$13</f>
        <v>7280.3727474379193</v>
      </c>
      <c r="CR76" s="146">
        <f>CC76*'C.Davis-Inputs'!$D$7*'C.Davis-Inputs'!$F$13</f>
        <v>0.14691499843482794</v>
      </c>
      <c r="CS76" s="147">
        <f>CD76*'C.Davis-Inputs'!$D$7*'C.Davis-Inputs'!$G$13</f>
        <v>0</v>
      </c>
      <c r="CT76" s="148">
        <f>CE76*'C.Davis-Inputs'!$D$7*'C.Davis-Inputs'!$H$13</f>
        <v>0</v>
      </c>
      <c r="CU76" s="149">
        <f>CF76*'C.Davis-Inputs'!$D$6*'C.Davis-Inputs'!$D$12</f>
        <v>0</v>
      </c>
      <c r="CV76" s="150">
        <f>CG76*'C.Davis-Inputs'!$D$6*'C.Davis-Inputs'!$E$12</f>
        <v>0</v>
      </c>
      <c r="CW76" s="150">
        <f>CH76*'C.Davis-Inputs'!$D$6*'C.Davis-Inputs'!$F$12</f>
        <v>0</v>
      </c>
      <c r="CX76" s="151">
        <f>CI76*'C.Davis-Inputs'!$D$6*'C.Davis-Inputs'!$G$12</f>
        <v>0</v>
      </c>
      <c r="CY76" s="152">
        <f>CJ76*'C.Davis-Inputs'!$D$6*'C.Davis-Inputs'!$H$12</f>
        <v>0</v>
      </c>
      <c r="CZ76" s="149">
        <f>CF76*'C.Davis-Inputs'!$D$7*'C.Davis-Inputs'!$D$13</f>
        <v>0</v>
      </c>
      <c r="DA76" s="150">
        <f>CG76*'C.Davis-Inputs'!$D$7*'C.Davis-Inputs'!$E$13</f>
        <v>0</v>
      </c>
      <c r="DB76" s="150">
        <f>CH76*'C.Davis-Inputs'!$D$7*'C.Davis-Inputs'!$F$13</f>
        <v>0</v>
      </c>
      <c r="DC76" s="151">
        <f>CI76*'C.Davis-Inputs'!$D$7*'C.Davis-Inputs'!$G$13</f>
        <v>0</v>
      </c>
      <c r="DD76" s="152">
        <f>CJ76*'C.Davis-Inputs'!$D$7*'C.Davis-Inputs'!$H$13</f>
        <v>0</v>
      </c>
      <c r="DE76" s="153">
        <f t="shared" si="29"/>
        <v>3136.5294377847026</v>
      </c>
      <c r="DF76" s="154">
        <f t="shared" si="29"/>
        <v>109424.00239399193</v>
      </c>
      <c r="DG76" s="154">
        <f t="shared" si="29"/>
        <v>5.8883531372679032</v>
      </c>
      <c r="DH76" s="155">
        <f t="shared" si="28"/>
        <v>0</v>
      </c>
      <c r="DI76" s="156">
        <f t="shared" si="28"/>
        <v>0</v>
      </c>
      <c r="DJ76" s="153">
        <f t="shared" si="28"/>
        <v>119.88263872281958</v>
      </c>
      <c r="DK76" s="154">
        <f t="shared" si="28"/>
        <v>7280.3727474379193</v>
      </c>
      <c r="DL76" s="154">
        <f t="shared" si="28"/>
        <v>0.14691499843482794</v>
      </c>
      <c r="DM76" s="155">
        <f t="shared" si="28"/>
        <v>0</v>
      </c>
      <c r="DN76" s="155">
        <f t="shared" si="17"/>
        <v>0</v>
      </c>
      <c r="DO76" s="343">
        <f t="shared" si="22"/>
        <v>112566.42018491391</v>
      </c>
      <c r="DP76" s="344">
        <f t="shared" si="23"/>
        <v>7400.4023011591735</v>
      </c>
      <c r="DQ76" s="105"/>
      <c r="DR76" s="141">
        <f>SUM(AD76*'C.Davis-Inputs'!$D$32*365)</f>
        <v>14802.451274592426</v>
      </c>
      <c r="DS76" s="142">
        <f>SUM(AE76*'C.Davis-Inputs'!$E$32*365)</f>
        <v>296049.02549184946</v>
      </c>
      <c r="DT76" s="142">
        <f>SUM(AF76*'C.Davis-Inputs'!$F$32*365)</f>
        <v>2186.7257564738816</v>
      </c>
      <c r="DU76" s="143">
        <f>SUM(AG76*'C.Davis-Inputs'!$G$32*365)</f>
        <v>0</v>
      </c>
      <c r="DV76" s="144">
        <f>SUM(AH76*'C.Davis-Inputs'!$H$32*365)</f>
        <v>0</v>
      </c>
      <c r="DW76" s="141">
        <f>SUM(AD76*'C.Davis-Inputs'!$D$33*365)</f>
        <v>13456.773885993116</v>
      </c>
      <c r="DX76" s="142">
        <f>SUM(AE76*'C.Davis-Inputs'!$E$33*365)</f>
        <v>269135.47771986312</v>
      </c>
      <c r="DY76" s="142">
        <f>SUM(AF76*'C.Davis-Inputs'!$F$33*365)</f>
        <v>1987.9325058853469</v>
      </c>
      <c r="DZ76" s="143">
        <f>SUM(AG76*'C.Davis-Inputs'!$G$33*365)</f>
        <v>0</v>
      </c>
      <c r="EA76" s="144">
        <f>SUM(AH76*'C.Davis-Inputs'!$H$33*365)</f>
        <v>0</v>
      </c>
      <c r="EB76" s="145">
        <f>DR76*'C.Davis-Inputs'!$D$6*'C.Davis-Inputs'!$D$12</f>
        <v>23236.888010855186</v>
      </c>
      <c r="EC76" s="146">
        <f>DS76*'C.Davis-Inputs'!$D$6*'C.Davis-Inputs'!$E$12</f>
        <v>444961.68531424971</v>
      </c>
      <c r="ED76" s="146">
        <f>DT76*'C.Davis-Inputs'!$D$6*'C.Davis-Inputs'!$F$12</f>
        <v>3505.7587327789265</v>
      </c>
      <c r="EE76" s="147">
        <f>DU76*'C.Davis-Inputs'!$D$6*'C.Davis-Inputs'!$G$12</f>
        <v>0</v>
      </c>
      <c r="EF76" s="148">
        <f>DV76*'C.Davis-Inputs'!$D$6*'C.Davis-Inputs'!$H$12</f>
        <v>0</v>
      </c>
      <c r="EG76" s="145">
        <f>DR76*'C.Davis-Inputs'!$D$7*'C.Davis-Inputs'!$D$13</f>
        <v>888.14707647554553</v>
      </c>
      <c r="EH76" s="146">
        <f>DS76*'C.Davis-Inputs'!$D$7*'C.Davis-Inputs'!$E$13</f>
        <v>29604.902549184946</v>
      </c>
      <c r="EI76" s="146">
        <f>DT76*'C.Davis-Inputs'!$D$7*'C.Davis-Inputs'!$F$13</f>
        <v>87.469030258955272</v>
      </c>
      <c r="EJ76" s="147">
        <f>DU76*'C.Davis-Inputs'!$D$7*'C.Davis-Inputs'!$G$13</f>
        <v>0</v>
      </c>
      <c r="EK76" s="148">
        <f>DV76*'C.Davis-Inputs'!$D$7*'C.Davis-Inputs'!$H$13</f>
        <v>0</v>
      </c>
      <c r="EL76" s="149">
        <f>IF($D76&lt;'C.Davis-Inputs'!$D$8,EB76,DW76*'C.Davis-Inputs'!$D$6*'C.Davis-Inputs'!$D$12)</f>
        <v>21124.44364623199</v>
      </c>
      <c r="EM76" s="150">
        <f>IF($D76&lt;'C.Davis-Inputs'!$D$8,EC76,DX76*'C.Davis-Inputs'!$D$6*'C.Davis-Inputs'!$E$12)</f>
        <v>404510.62301295425</v>
      </c>
      <c r="EN76" s="150">
        <f>IF($D76&lt;'C.Davis-Inputs'!$D$8,ED76,DY76*'C.Davis-Inputs'!$D$6*'C.Davis-Inputs'!$F$12)</f>
        <v>3187.053393435388</v>
      </c>
      <c r="EO76" s="151">
        <f>IF($D76&lt;'C.Davis-Inputs'!$D$8,EE76,DZ76*'C.Davis-Inputs'!$D$6*'C.Davis-Inputs'!$G$12)</f>
        <v>0</v>
      </c>
      <c r="EP76" s="152">
        <f>IF($D76&lt;'C.Davis-Inputs'!$D$8,EF76,EA76*'C.Davis-Inputs'!$D$6*'C.Davis-Inputs'!$H$12)</f>
        <v>0</v>
      </c>
      <c r="EQ76" s="149">
        <f>IF($D76&lt;'C.Davis-Inputs'!$D$8,EG76,'C.Davis-Inputs'!$D$13*DW76)</f>
        <v>807.40643315958698</v>
      </c>
      <c r="ER76" s="150">
        <f>IF($D76&lt;'C.Davis-Inputs'!$D$8,EH76,'C.Davis-Inputs'!$E$13*DX76)</f>
        <v>26913.547771986312</v>
      </c>
      <c r="ES76" s="150">
        <f>IF($D76&lt;'C.Davis-Inputs'!$D$8,EI76,'C.Davis-Inputs'!$F$13*DY76)</f>
        <v>79.517300235413884</v>
      </c>
      <c r="ET76" s="151">
        <f>IF($D76&lt;'C.Davis-Inputs'!$D$8,EJ76,'C.Davis-Inputs'!$G$13*EJ76)</f>
        <v>0</v>
      </c>
      <c r="EU76" s="152">
        <f>IF($D76&lt;'C.Davis-Inputs'!$D$8,EK76,'C.Davis-Inputs'!$H$13*EK76)</f>
        <v>0</v>
      </c>
      <c r="EV76" s="153">
        <f t="shared" ref="EV76:FB84" si="33">EB76-EL76</f>
        <v>2112.4443646231957</v>
      </c>
      <c r="EW76" s="154">
        <f t="shared" si="33"/>
        <v>40451.06230129546</v>
      </c>
      <c r="EX76" s="154">
        <f t="shared" si="33"/>
        <v>318.70533934353853</v>
      </c>
      <c r="EY76" s="155">
        <f t="shared" si="33"/>
        <v>0</v>
      </c>
      <c r="EZ76" s="156">
        <f t="shared" si="16"/>
        <v>0</v>
      </c>
      <c r="FA76" s="153">
        <f t="shared" si="16"/>
        <v>80.74064331595855</v>
      </c>
      <c r="FB76" s="154">
        <f t="shared" si="16"/>
        <v>2691.3547771986341</v>
      </c>
      <c r="FC76" s="154">
        <f t="shared" si="16"/>
        <v>7.951730023541387</v>
      </c>
      <c r="FD76" s="155">
        <f t="shared" si="16"/>
        <v>0</v>
      </c>
      <c r="FE76" s="156">
        <f t="shared" si="16"/>
        <v>0</v>
      </c>
      <c r="FF76" s="365">
        <f t="shared" si="24"/>
        <v>42882.212005262198</v>
      </c>
      <c r="FG76" s="365">
        <f t="shared" si="25"/>
        <v>2780.0471505381342</v>
      </c>
      <c r="FH76" s="105"/>
      <c r="FI76" s="142">
        <f>'C.Davis-Inputs'!$E$15</f>
        <v>29.15</v>
      </c>
      <c r="FJ76" s="142">
        <f>IF($D76&lt;'C.Davis-Inputs'!$D$8,FI76,0)</f>
        <v>0</v>
      </c>
      <c r="FK76" s="154">
        <f t="shared" ref="FK76:FK84" si="34">FI76-FJ76</f>
        <v>29.15</v>
      </c>
      <c r="FL76" s="338">
        <f>SUM(FK76*'C.Davis-Inputs'!$D$60,FK76*'C.Davis-Inputs'!$D$58*'C.Davis-Inputs'!$D$59)</f>
        <v>8858.6849999999995</v>
      </c>
      <c r="FM76" s="338">
        <f>(FK76*'C.Davis-Inputs'!$D$61)</f>
        <v>21833.35</v>
      </c>
      <c r="FN76" s="338">
        <f>(FK76*'C.Davis-Inputs'!$D$62)</f>
        <v>816.19999999999993</v>
      </c>
      <c r="FO76" s="105"/>
      <c r="FP76" s="142">
        <f>'C.Davis-Inputs'!$E$32*365</f>
        <v>403.02083333333337</v>
      </c>
      <c r="FQ76" s="142">
        <f>IF($D76&lt;'C.Davis-Inputs'!$D$8,FP76,'C.Davis-Inputs'!$E$33*365)</f>
        <v>366.38257575757581</v>
      </c>
      <c r="FR76" s="154">
        <f t="shared" ref="FR76:FR84" si="35">FP76-FQ76</f>
        <v>36.638257575757564</v>
      </c>
      <c r="FS76" s="338">
        <f>SUM(FR76*'C.Davis-Inputs'!$D$63,FR76*'C.Davis-Inputs'!$D$58*'C.Davis-Inputs'!$D$59)</f>
        <v>27768.135416666657</v>
      </c>
      <c r="FT76" s="338">
        <f>(FR76*'C.Davis-Inputs'!$D$64)</f>
        <v>80677.443181818162</v>
      </c>
      <c r="FU76" s="338">
        <f>(FR76*'C.Davis-Inputs'!$D$65)</f>
        <v>10258.712121212118</v>
      </c>
      <c r="FV76" s="105"/>
      <c r="FW76" s="142">
        <f>'C.Davis-Inputs'!$E$44*365</f>
        <v>113.15</v>
      </c>
      <c r="FX76" s="142">
        <f>IF($D76&lt;'C.Davis-Inputs'!$D$8,FW76,'C.Davis-Inputs'!$D$45*365)</f>
        <v>102.86363636363636</v>
      </c>
      <c r="FY76" s="154">
        <f t="shared" ref="FY76:FY84" si="36">FW76-FX76</f>
        <v>10.286363636363646</v>
      </c>
      <c r="FZ76" s="338">
        <f>SUM(FY76*'C.Davis-Inputs'!$D$67)</f>
        <v>8218.8045454545536</v>
      </c>
      <c r="GA76" s="338">
        <f>(FY76*'C.Davis-Inputs'!$D$68)</f>
        <v>22650.572727272749</v>
      </c>
      <c r="GB76" s="338">
        <f>(FY76*'C.Davis-Inputs'!$D$69)</f>
        <v>2880.1818181818207</v>
      </c>
      <c r="GC76" s="105"/>
      <c r="GD76" s="141">
        <f>IF($D76&lt;'C.Davis-Inputs'!$D$47,0,IF($D76='C.Davis-Inputs'!$D$47,'C.Davis-Inputs'!$D$53,IF(AND($D76&gt;'C.Davis-Inputs'!$D$47,$D76&lt;='C.Davis-Inputs'!$E$47),GD75*(1+'C.Davis-Inputs'!$E$49),IF($D76&gt;'C.Davis-Inputs'!$E$47,GD75*(1+'C.Davis-Inputs'!$F$49)))))</f>
        <v>34297.380409080295</v>
      </c>
      <c r="GE76" s="144">
        <f>IF($D76&lt;'C.Davis-Inputs'!$D$47,0,IF($D76='C.Davis-Inputs'!$D$47,'C.Davis-Inputs'!$D$54,IF(AND($D76&gt;'C.Davis-Inputs'!$D$47,$D76&lt;='C.Davis-Inputs'!$E$47),GE75*(1+'C.Davis-Inputs'!$E$49),IF($D76&gt;'C.Davis-Inputs'!$E$47,GE75*(1+'C.Davis-Inputs'!$F$49)))))</f>
        <v>31179.436735527543</v>
      </c>
      <c r="GF76" s="799">
        <f t="shared" ref="GF76:GF84" si="37">GD76-GE76</f>
        <v>3117.9436735527524</v>
      </c>
    </row>
    <row r="77" spans="1:188" x14ac:dyDescent="0.25">
      <c r="A77" s="105"/>
      <c r="B77" s="105"/>
      <c r="C77" s="159"/>
      <c r="D77" s="140">
        <f t="shared" si="30"/>
        <v>2053</v>
      </c>
      <c r="E77" s="141">
        <f>E76*(1+'C.Davis-Inputs'!$D$14)</f>
        <v>792.98207783740895</v>
      </c>
      <c r="F77" s="142">
        <f>F76*(1+'C.Davis-Inputs'!$E$14)</f>
        <v>15859.641556748227</v>
      </c>
      <c r="G77" s="142">
        <f>G76*(1+'C.Davis-Inputs'!$F$14)</f>
        <v>99.122759729676119</v>
      </c>
      <c r="H77" s="143">
        <f>H76*(1+'C.Davis-Inputs'!$G$14)</f>
        <v>59.47365583780563</v>
      </c>
      <c r="I77" s="144">
        <f>I76*(1+'C.Davis-Inputs'!$H$14)</f>
        <v>1189.4731167561135</v>
      </c>
      <c r="J77" s="141">
        <f t="shared" si="31"/>
        <v>71.368387005366799</v>
      </c>
      <c r="K77" s="142">
        <f t="shared" si="31"/>
        <v>1427.3677401073403</v>
      </c>
      <c r="L77" s="142">
        <f t="shared" si="31"/>
        <v>8.9210483756708499</v>
      </c>
      <c r="M77" s="143">
        <f t="shared" si="31"/>
        <v>5.3526290254025062</v>
      </c>
      <c r="N77" s="144">
        <f t="shared" si="31"/>
        <v>107.05258050805021</v>
      </c>
      <c r="O77" s="141">
        <f t="shared" si="32"/>
        <v>39.649103891870453</v>
      </c>
      <c r="P77" s="142">
        <f t="shared" si="32"/>
        <v>792.98207783741145</v>
      </c>
      <c r="Q77" s="142">
        <f t="shared" si="32"/>
        <v>4.9561379864838067</v>
      </c>
      <c r="R77" s="143">
        <f t="shared" si="32"/>
        <v>2.9736827918902815</v>
      </c>
      <c r="S77" s="144">
        <f t="shared" si="32"/>
        <v>59.47365583780568</v>
      </c>
      <c r="T77" s="141">
        <f t="shared" si="14"/>
        <v>61.852602071317889</v>
      </c>
      <c r="U77" s="142">
        <f t="shared" si="14"/>
        <v>1237.0520414263615</v>
      </c>
      <c r="V77" s="142">
        <f t="shared" si="14"/>
        <v>7.7315752589147362</v>
      </c>
      <c r="W77" s="143">
        <f t="shared" si="14"/>
        <v>4.6389451553488383</v>
      </c>
      <c r="X77" s="143">
        <f t="shared" si="14"/>
        <v>92.778903106976841</v>
      </c>
      <c r="Y77" s="141">
        <f>T77*'C.Davis-Inputs'!$D$17</f>
        <v>24.741040828527158</v>
      </c>
      <c r="Z77" s="142">
        <f>U77*'C.Davis-Inputs'!$E$17</f>
        <v>494.82081657054459</v>
      </c>
      <c r="AA77" s="142">
        <f>V77*'C.Davis-Inputs'!$F$17</f>
        <v>3.0926301035658947</v>
      </c>
      <c r="AB77" s="143">
        <f>W77*'C.Davis-Inputs'!$G$17</f>
        <v>0</v>
      </c>
      <c r="AC77" s="144">
        <f>X77*'C.Davis-Inputs'!$H$17</f>
        <v>0</v>
      </c>
      <c r="AD77" s="141">
        <f>T77*(1-'C.Davis-Inputs'!$D$17)</f>
        <v>37.111561242790735</v>
      </c>
      <c r="AE77" s="142">
        <f>U77*(1-'C.Davis-Inputs'!$E$17)</f>
        <v>742.23122485581689</v>
      </c>
      <c r="AF77" s="142">
        <f>V77*(1-'C.Davis-Inputs'!$F$17)</f>
        <v>4.6389451553488419</v>
      </c>
      <c r="AG77" s="143">
        <f>W77*(1-'C.Davis-Inputs'!$G$17)</f>
        <v>4.6389451553488383</v>
      </c>
      <c r="AH77" s="144">
        <f>X77*(1-'C.Davis-Inputs'!$H$17)</f>
        <v>92.778903106976841</v>
      </c>
      <c r="AI77" s="187"/>
      <c r="AJ77" s="141">
        <f>SUM(AD77*'C.Davis-Inputs'!$D$15,Y77*'C.Davis-Inputs'!$D$15*'C.Davis-Inputs'!$D$19)</f>
        <v>646.56586698550973</v>
      </c>
      <c r="AK77" s="142">
        <f>SUM(AE77*'C.Davis-Inputs'!$E$15,Z77*'C.Davis-Inputs'!$E$15*'C.Davis-Inputs'!$E$19)</f>
        <v>23559.243778284577</v>
      </c>
      <c r="AL77" s="142">
        <f>SUM(AF77*'C.Davis-Inputs'!$F$15,AA77*'C.Davis-Inputs'!$F$15*'C.Davis-Inputs'!$F$19)</f>
        <v>18.648559524502346</v>
      </c>
      <c r="AM77" s="143">
        <f>SUM(AG77*'C.Davis-Inputs'!$G$15,AB77*'C.Davis-Inputs'!$G$15*'C.Davis-Inputs'!$G$19)</f>
        <v>18.555780621395353</v>
      </c>
      <c r="AN77" s="144">
        <f>SUM(AH77*'C.Davis-Inputs'!$H$15,AC77*'C.Davis-Inputs'!$H$15*'C.Davis-Inputs'!$H$19)</f>
        <v>881.39957951628003</v>
      </c>
      <c r="AO77" s="141">
        <f>IF($D77&lt;'C.Davis-Inputs'!$D$8,AJ77,AJ77*(1-'C.Davis-Inputs'!$D$16))</f>
        <v>0</v>
      </c>
      <c r="AP77" s="142">
        <f>IF($D77&lt;'C.Davis-Inputs'!$D$8,AK77,AK77*(1-'C.Davis-Inputs'!$E$16))</f>
        <v>0</v>
      </c>
      <c r="AQ77" s="142">
        <f>IF($D77&lt;'C.Davis-Inputs'!$D$8,AL77,AL77*(1-'C.Davis-Inputs'!$F$16))</f>
        <v>0</v>
      </c>
      <c r="AR77" s="143">
        <f>IF($D77&lt;'C.Davis-Inputs'!$D$8,AM77,AM77*(1-'C.Davis-Inputs'!$G$16))</f>
        <v>0</v>
      </c>
      <c r="AS77" s="144">
        <f>IF($D77&lt;'C.Davis-Inputs'!$D$8,AN77,AN77*(1-'C.Davis-Inputs'!$H$16))</f>
        <v>0</v>
      </c>
      <c r="AT77" s="145">
        <f>AJ77*'C.Davis-Inputs'!$D$6*'C.Davis-Inputs'!$D$12</f>
        <v>1014.9790979938531</v>
      </c>
      <c r="AU77" s="146">
        <f>AK77*'C.Davis-Inputs'!$D$6*'C.Davis-Inputs'!$E$12</f>
        <v>35409.543398761722</v>
      </c>
      <c r="AV77" s="146">
        <f>AL77*'C.Davis-Inputs'!$D$6*'C.Davis-Inputs'!$F$12</f>
        <v>29.897370629682158</v>
      </c>
      <c r="AW77" s="147">
        <f>AM77*'C.Davis-Inputs'!$D$6*'C.Davis-Inputs'!$G$12</f>
        <v>29.748627492221029</v>
      </c>
      <c r="AX77" s="148">
        <f>AN77*'C.Davis-Inputs'!$D$6*'C.Davis-Inputs'!$H$12</f>
        <v>1383.6210599246563</v>
      </c>
      <c r="AY77" s="145">
        <f>AJ77*'C.Davis-Inputs'!$D$7*'C.Davis-Inputs'!$D$13</f>
        <v>38.793952019130579</v>
      </c>
      <c r="AZ77" s="146">
        <f>AK77*'C.Davis-Inputs'!$D$7*'C.Davis-Inputs'!$E$13</f>
        <v>2355.9243778284576</v>
      </c>
      <c r="BA77" s="146">
        <f>AL77*'C.Davis-Inputs'!$D$7*'C.Davis-Inputs'!$F$13</f>
        <v>0.74594238098009391</v>
      </c>
      <c r="BB77" s="147">
        <f>AM77*'C.Davis-Inputs'!$D$7*'C.Davis-Inputs'!$G$13</f>
        <v>0.74223122485581416</v>
      </c>
      <c r="BC77" s="148">
        <f>AN77*'C.Davis-Inputs'!$D$7*'C.Davis-Inputs'!$H$13</f>
        <v>52.883974770976799</v>
      </c>
      <c r="BD77" s="149">
        <f>AO77*'C.Davis-Inputs'!$D$6*'C.Davis-Inputs'!$D$12</f>
        <v>0</v>
      </c>
      <c r="BE77" s="150">
        <f>AP77*'C.Davis-Inputs'!$D$6*'C.Davis-Inputs'!$E$12</f>
        <v>0</v>
      </c>
      <c r="BF77" s="150">
        <f>AQ77*'C.Davis-Inputs'!$D$6*'C.Davis-Inputs'!$F$12</f>
        <v>0</v>
      </c>
      <c r="BG77" s="151">
        <f>AR77*'C.Davis-Inputs'!$D$6*'C.Davis-Inputs'!$G$12</f>
        <v>0</v>
      </c>
      <c r="BH77" s="152">
        <f>AS77*'C.Davis-Inputs'!$D$6*'C.Davis-Inputs'!$H$12</f>
        <v>0</v>
      </c>
      <c r="BI77" s="149">
        <f>AO77*'C.Davis-Inputs'!$D$7*'C.Davis-Inputs'!$D$13</f>
        <v>0</v>
      </c>
      <c r="BJ77" s="150">
        <f>AP77*'C.Davis-Inputs'!$D$7*'C.Davis-Inputs'!$E$13</f>
        <v>0</v>
      </c>
      <c r="BK77" s="150">
        <f>AQ77*'C.Davis-Inputs'!$D$7*'C.Davis-Inputs'!$F$13</f>
        <v>0</v>
      </c>
      <c r="BL77" s="151">
        <f>AR77*'C.Davis-Inputs'!$D$7*'C.Davis-Inputs'!$G$13</f>
        <v>0</v>
      </c>
      <c r="BM77" s="152">
        <f>AS77*'C.Davis-Inputs'!$D$7*'C.Davis-Inputs'!$H$13</f>
        <v>0</v>
      </c>
      <c r="BN77" s="153">
        <f t="shared" si="27"/>
        <v>1014.9790979938531</v>
      </c>
      <c r="BO77" s="154">
        <f t="shared" si="27"/>
        <v>35409.543398761722</v>
      </c>
      <c r="BP77" s="154">
        <f t="shared" si="27"/>
        <v>29.897370629682158</v>
      </c>
      <c r="BQ77" s="155">
        <f t="shared" si="27"/>
        <v>29.748627492221029</v>
      </c>
      <c r="BR77" s="156">
        <f t="shared" si="27"/>
        <v>1383.6210599246563</v>
      </c>
      <c r="BS77" s="153">
        <f t="shared" si="26"/>
        <v>38.793952019130579</v>
      </c>
      <c r="BT77" s="154">
        <f t="shared" si="26"/>
        <v>2355.9243778284576</v>
      </c>
      <c r="BU77" s="154">
        <f t="shared" si="26"/>
        <v>0.74594238098009391</v>
      </c>
      <c r="BV77" s="155">
        <f t="shared" si="26"/>
        <v>0.74223122485581416</v>
      </c>
      <c r="BW77" s="155">
        <f t="shared" si="26"/>
        <v>52.883974770976799</v>
      </c>
      <c r="BX77" s="343">
        <f t="shared" si="20"/>
        <v>37867.789554802133</v>
      </c>
      <c r="BY77" s="344">
        <f t="shared" si="21"/>
        <v>2449.0904782244011</v>
      </c>
      <c r="BZ77" s="105"/>
      <c r="CA77" s="141">
        <f>Y77*'C.Davis-Inputs'!$D$15*'C.Davis-Inputs'!$D$18</f>
        <v>2018.868931607816</v>
      </c>
      <c r="CB77" s="142">
        <f>Z77*'C.Davis-Inputs'!$E$15*'C.Davis-Inputs'!$E$18</f>
        <v>73562.536695460003</v>
      </c>
      <c r="CC77" s="142">
        <f>AA77*'C.Davis-Inputs'!$F$15*'C.Davis-Inputs'!$F$18</f>
        <v>3.7111561242790736</v>
      </c>
      <c r="CD77" s="143">
        <f>AB77*'C.Davis-Inputs'!$G$15*'C.Davis-Inputs'!$G$18</f>
        <v>0</v>
      </c>
      <c r="CE77" s="144">
        <f>AC77*'C.Davis-Inputs'!$H$15*'C.Davis-Inputs'!$H$18</f>
        <v>0</v>
      </c>
      <c r="CF77" s="141">
        <f>IF($D77&lt;'C.Davis-Inputs'!$D$8,CA77,CA77*(1-'C.Davis-Inputs'!$D$16))</f>
        <v>0</v>
      </c>
      <c r="CG77" s="142">
        <f>IF($D77&lt;'C.Davis-Inputs'!$D$8,CB77,CB77*(1-'C.Davis-Inputs'!$E$16))</f>
        <v>0</v>
      </c>
      <c r="CH77" s="142">
        <f>IF($D77&lt;'C.Davis-Inputs'!$D$8,CC77,CC77*(1-'C.Davis-Inputs'!$F$16))</f>
        <v>0</v>
      </c>
      <c r="CI77" s="143">
        <f>IF($D77&lt;'C.Davis-Inputs'!$D$8,CD77,CD77*(1-'C.Davis-Inputs'!$G$16))</f>
        <v>0</v>
      </c>
      <c r="CJ77" s="144">
        <f>IF($D77&lt;'C.Davis-Inputs'!$D$8,CE77,CE77*(1-'C.Davis-Inputs'!$H$16))</f>
        <v>0</v>
      </c>
      <c r="CK77" s="145">
        <f>CA77*'C.Davis-Inputs'!$D$6*'C.Davis-Inputs'!$D$12</f>
        <v>3169.2204488379489</v>
      </c>
      <c r="CL77" s="146">
        <f>CB77*'C.Davis-Inputs'!$D$6*'C.Davis-Inputs'!$E$12</f>
        <v>110564.49265327638</v>
      </c>
      <c r="CM77" s="146">
        <f>CC77*'C.Davis-Inputs'!$D$6*'C.Davis-Inputs'!$F$12</f>
        <v>5.9497254984442103</v>
      </c>
      <c r="CN77" s="147">
        <f>CD77*'C.Davis-Inputs'!$D$6*'C.Davis-Inputs'!$G$12</f>
        <v>0</v>
      </c>
      <c r="CO77" s="148">
        <f>CE77*'C.Davis-Inputs'!$D$6*'C.Davis-Inputs'!$H$12</f>
        <v>0</v>
      </c>
      <c r="CP77" s="145">
        <f>CA77*'C.Davis-Inputs'!$D$7*'C.Davis-Inputs'!$D$13</f>
        <v>121.13213589646895</v>
      </c>
      <c r="CQ77" s="146">
        <f>CB77*'C.Davis-Inputs'!$D$7*'C.Davis-Inputs'!$E$13</f>
        <v>7356.2536695460003</v>
      </c>
      <c r="CR77" s="146">
        <f>CC77*'C.Davis-Inputs'!$D$7*'C.Davis-Inputs'!$F$13</f>
        <v>0.14844624497116296</v>
      </c>
      <c r="CS77" s="147">
        <f>CD77*'C.Davis-Inputs'!$D$7*'C.Davis-Inputs'!$G$13</f>
        <v>0</v>
      </c>
      <c r="CT77" s="148">
        <f>CE77*'C.Davis-Inputs'!$D$7*'C.Davis-Inputs'!$H$13</f>
        <v>0</v>
      </c>
      <c r="CU77" s="149">
        <f>CF77*'C.Davis-Inputs'!$D$6*'C.Davis-Inputs'!$D$12</f>
        <v>0</v>
      </c>
      <c r="CV77" s="150">
        <f>CG77*'C.Davis-Inputs'!$D$6*'C.Davis-Inputs'!$E$12</f>
        <v>0</v>
      </c>
      <c r="CW77" s="150">
        <f>CH77*'C.Davis-Inputs'!$D$6*'C.Davis-Inputs'!$F$12</f>
        <v>0</v>
      </c>
      <c r="CX77" s="151">
        <f>CI77*'C.Davis-Inputs'!$D$6*'C.Davis-Inputs'!$G$12</f>
        <v>0</v>
      </c>
      <c r="CY77" s="152">
        <f>CJ77*'C.Davis-Inputs'!$D$6*'C.Davis-Inputs'!$H$12</f>
        <v>0</v>
      </c>
      <c r="CZ77" s="149">
        <f>CF77*'C.Davis-Inputs'!$D$7*'C.Davis-Inputs'!$D$13</f>
        <v>0</v>
      </c>
      <c r="DA77" s="150">
        <f>CG77*'C.Davis-Inputs'!$D$7*'C.Davis-Inputs'!$E$13</f>
        <v>0</v>
      </c>
      <c r="DB77" s="150">
        <f>CH77*'C.Davis-Inputs'!$D$7*'C.Davis-Inputs'!$F$13</f>
        <v>0</v>
      </c>
      <c r="DC77" s="151">
        <f>CI77*'C.Davis-Inputs'!$D$7*'C.Davis-Inputs'!$G$13</f>
        <v>0</v>
      </c>
      <c r="DD77" s="152">
        <f>CJ77*'C.Davis-Inputs'!$D$7*'C.Davis-Inputs'!$H$13</f>
        <v>0</v>
      </c>
      <c r="DE77" s="153">
        <f t="shared" si="29"/>
        <v>3169.2204488379489</v>
      </c>
      <c r="DF77" s="154">
        <f t="shared" si="29"/>
        <v>110564.49265327638</v>
      </c>
      <c r="DG77" s="154">
        <f t="shared" si="29"/>
        <v>5.9497254984442103</v>
      </c>
      <c r="DH77" s="155">
        <f t="shared" si="28"/>
        <v>0</v>
      </c>
      <c r="DI77" s="156">
        <f t="shared" si="28"/>
        <v>0</v>
      </c>
      <c r="DJ77" s="153">
        <f t="shared" si="28"/>
        <v>121.13213589646895</v>
      </c>
      <c r="DK77" s="154">
        <f t="shared" si="28"/>
        <v>7356.2536695460003</v>
      </c>
      <c r="DL77" s="154">
        <f t="shared" si="28"/>
        <v>0.14844624497116296</v>
      </c>
      <c r="DM77" s="155">
        <f t="shared" si="28"/>
        <v>0</v>
      </c>
      <c r="DN77" s="155">
        <f t="shared" si="17"/>
        <v>0</v>
      </c>
      <c r="DO77" s="343">
        <f t="shared" si="22"/>
        <v>113739.66282761277</v>
      </c>
      <c r="DP77" s="344">
        <f t="shared" si="23"/>
        <v>7477.5342516874398</v>
      </c>
      <c r="DQ77" s="105"/>
      <c r="DR77" s="141">
        <f>SUM(AD77*'C.Davis-Inputs'!$D$32*365)</f>
        <v>14956.732338370559</v>
      </c>
      <c r="DS77" s="142">
        <f>SUM(AE77*'C.Davis-Inputs'!$E$32*365)</f>
        <v>299134.64676741208</v>
      </c>
      <c r="DT77" s="142">
        <f>SUM(AF77*'C.Davis-Inputs'!$F$32*365)</f>
        <v>2209.5172772592873</v>
      </c>
      <c r="DU77" s="143">
        <f>SUM(AG77*'C.Davis-Inputs'!$G$32*365)</f>
        <v>0</v>
      </c>
      <c r="DV77" s="144">
        <f>SUM(AH77*'C.Davis-Inputs'!$H$32*365)</f>
        <v>0</v>
      </c>
      <c r="DW77" s="141">
        <f>SUM(AD77*'C.Davis-Inputs'!$D$33*365)</f>
        <v>13597.029398518691</v>
      </c>
      <c r="DX77" s="142">
        <f>SUM(AE77*'C.Davis-Inputs'!$E$33*365)</f>
        <v>271940.58797037462</v>
      </c>
      <c r="DY77" s="142">
        <f>SUM(AF77*'C.Davis-Inputs'!$F$33*365)</f>
        <v>2008.6520702357159</v>
      </c>
      <c r="DZ77" s="143">
        <f>SUM(AG77*'C.Davis-Inputs'!$G$33*365)</f>
        <v>0</v>
      </c>
      <c r="EA77" s="144">
        <f>SUM(AH77*'C.Davis-Inputs'!$H$33*365)</f>
        <v>0</v>
      </c>
      <c r="EB77" s="145">
        <f>DR77*'C.Davis-Inputs'!$D$6*'C.Davis-Inputs'!$D$12</f>
        <v>23479.078424774099</v>
      </c>
      <c r="EC77" s="146">
        <f>DS77*'C.Davis-Inputs'!$D$6*'C.Davis-Inputs'!$E$12</f>
        <v>449599.37409142038</v>
      </c>
      <c r="ED77" s="146">
        <f>DT77*'C.Davis-Inputs'!$D$6*'C.Davis-Inputs'!$F$12</f>
        <v>3542.2980989020894</v>
      </c>
      <c r="EE77" s="147">
        <f>DU77*'C.Davis-Inputs'!$D$6*'C.Davis-Inputs'!$G$12</f>
        <v>0</v>
      </c>
      <c r="EF77" s="148">
        <f>DV77*'C.Davis-Inputs'!$D$6*'C.Davis-Inputs'!$H$12</f>
        <v>0</v>
      </c>
      <c r="EG77" s="145">
        <f>DR77*'C.Davis-Inputs'!$D$7*'C.Davis-Inputs'!$D$13</f>
        <v>897.40394030223354</v>
      </c>
      <c r="EH77" s="146">
        <f>DS77*'C.Davis-Inputs'!$D$7*'C.Davis-Inputs'!$E$13</f>
        <v>29913.464676741209</v>
      </c>
      <c r="EI77" s="146">
        <f>DT77*'C.Davis-Inputs'!$D$7*'C.Davis-Inputs'!$F$13</f>
        <v>88.380691090371499</v>
      </c>
      <c r="EJ77" s="147">
        <f>DU77*'C.Davis-Inputs'!$D$7*'C.Davis-Inputs'!$G$13</f>
        <v>0</v>
      </c>
      <c r="EK77" s="148">
        <f>DV77*'C.Davis-Inputs'!$D$7*'C.Davis-Inputs'!$H$13</f>
        <v>0</v>
      </c>
      <c r="EL77" s="149">
        <f>IF($D77&lt;'C.Davis-Inputs'!$D$8,EB77,DW77*'C.Davis-Inputs'!$D$6*'C.Davis-Inputs'!$D$12)</f>
        <v>21344.616749794637</v>
      </c>
      <c r="EM77" s="150">
        <f>IF($D77&lt;'C.Davis-Inputs'!$D$8,EC77,DX77*'C.Davis-Inputs'!$D$6*'C.Davis-Inputs'!$E$12)</f>
        <v>408726.70371947304</v>
      </c>
      <c r="EN77" s="150">
        <f>IF($D77&lt;'C.Davis-Inputs'!$D$8,ED77,DY77*'C.Davis-Inputs'!$D$6*'C.Davis-Inputs'!$F$12)</f>
        <v>3220.2709990018993</v>
      </c>
      <c r="EO77" s="151">
        <f>IF($D77&lt;'C.Davis-Inputs'!$D$8,EE77,DZ77*'C.Davis-Inputs'!$D$6*'C.Davis-Inputs'!$G$12)</f>
        <v>0</v>
      </c>
      <c r="EP77" s="152">
        <f>IF($D77&lt;'C.Davis-Inputs'!$D$8,EF77,EA77*'C.Davis-Inputs'!$D$6*'C.Davis-Inputs'!$H$12)</f>
        <v>0</v>
      </c>
      <c r="EQ77" s="149">
        <f>IF($D77&lt;'C.Davis-Inputs'!$D$8,EG77,'C.Davis-Inputs'!$D$13*DW77)</f>
        <v>815.82176391112137</v>
      </c>
      <c r="ER77" s="150">
        <f>IF($D77&lt;'C.Davis-Inputs'!$D$8,EH77,'C.Davis-Inputs'!$E$13*DX77)</f>
        <v>27194.058797037462</v>
      </c>
      <c r="ES77" s="150">
        <f>IF($D77&lt;'C.Davis-Inputs'!$D$8,EI77,'C.Davis-Inputs'!$F$13*DY77)</f>
        <v>80.346082809428637</v>
      </c>
      <c r="ET77" s="151">
        <f>IF($D77&lt;'C.Davis-Inputs'!$D$8,EJ77,'C.Davis-Inputs'!$G$13*EJ77)</f>
        <v>0</v>
      </c>
      <c r="EU77" s="152">
        <f>IF($D77&lt;'C.Davis-Inputs'!$D$8,EK77,'C.Davis-Inputs'!$H$13*EK77)</f>
        <v>0</v>
      </c>
      <c r="EV77" s="153">
        <f t="shared" si="33"/>
        <v>2134.4616749794623</v>
      </c>
      <c r="EW77" s="154">
        <f t="shared" si="33"/>
        <v>40872.670371947344</v>
      </c>
      <c r="EX77" s="154">
        <f t="shared" si="33"/>
        <v>322.02709990019002</v>
      </c>
      <c r="EY77" s="155">
        <f t="shared" si="33"/>
        <v>0</v>
      </c>
      <c r="EZ77" s="156">
        <f t="shared" si="16"/>
        <v>0</v>
      </c>
      <c r="FA77" s="153">
        <f t="shared" si="16"/>
        <v>81.582176391112171</v>
      </c>
      <c r="FB77" s="154">
        <f t="shared" si="16"/>
        <v>2719.4058797037469</v>
      </c>
      <c r="FC77" s="154">
        <f t="shared" si="16"/>
        <v>8.0346082809428623</v>
      </c>
      <c r="FD77" s="155">
        <f t="shared" si="16"/>
        <v>0</v>
      </c>
      <c r="FE77" s="156">
        <f t="shared" si="16"/>
        <v>0</v>
      </c>
      <c r="FF77" s="365">
        <f t="shared" si="24"/>
        <v>43329.159146826998</v>
      </c>
      <c r="FG77" s="365">
        <f t="shared" si="25"/>
        <v>2809.0226643758019</v>
      </c>
      <c r="FH77" s="105"/>
      <c r="FI77" s="142">
        <f>'C.Davis-Inputs'!$E$15</f>
        <v>29.15</v>
      </c>
      <c r="FJ77" s="142">
        <f>IF($D77&lt;'C.Davis-Inputs'!$D$8,FI77,0)</f>
        <v>0</v>
      </c>
      <c r="FK77" s="154">
        <f t="shared" si="34"/>
        <v>29.15</v>
      </c>
      <c r="FL77" s="338">
        <f>SUM(FK77*'C.Davis-Inputs'!$D$60,FK77*'C.Davis-Inputs'!$D$58*'C.Davis-Inputs'!$D$59)</f>
        <v>8858.6849999999995</v>
      </c>
      <c r="FM77" s="338">
        <f>(FK77*'C.Davis-Inputs'!$D$61)</f>
        <v>21833.35</v>
      </c>
      <c r="FN77" s="338">
        <f>(FK77*'C.Davis-Inputs'!$D$62)</f>
        <v>816.19999999999993</v>
      </c>
      <c r="FO77" s="105"/>
      <c r="FP77" s="142">
        <f>'C.Davis-Inputs'!$E$32*365</f>
        <v>403.02083333333337</v>
      </c>
      <c r="FQ77" s="142">
        <f>IF($D77&lt;'C.Davis-Inputs'!$D$8,FP77,'C.Davis-Inputs'!$E$33*365)</f>
        <v>366.38257575757581</v>
      </c>
      <c r="FR77" s="154">
        <f t="shared" si="35"/>
        <v>36.638257575757564</v>
      </c>
      <c r="FS77" s="338">
        <f>SUM(FR77*'C.Davis-Inputs'!$D$63,FR77*'C.Davis-Inputs'!$D$58*'C.Davis-Inputs'!$D$59)</f>
        <v>27768.135416666657</v>
      </c>
      <c r="FT77" s="338">
        <f>(FR77*'C.Davis-Inputs'!$D$64)</f>
        <v>80677.443181818162</v>
      </c>
      <c r="FU77" s="338">
        <f>(FR77*'C.Davis-Inputs'!$D$65)</f>
        <v>10258.712121212118</v>
      </c>
      <c r="FV77" s="105"/>
      <c r="FW77" s="142">
        <f>'C.Davis-Inputs'!$E$44*365</f>
        <v>113.15</v>
      </c>
      <c r="FX77" s="142">
        <f>IF($D77&lt;'C.Davis-Inputs'!$D$8,FW77,'C.Davis-Inputs'!$D$45*365)</f>
        <v>102.86363636363636</v>
      </c>
      <c r="FY77" s="154">
        <f t="shared" si="36"/>
        <v>10.286363636363646</v>
      </c>
      <c r="FZ77" s="338">
        <f>SUM(FY77*'C.Davis-Inputs'!$D$67)</f>
        <v>8218.8045454545536</v>
      </c>
      <c r="GA77" s="338">
        <f>(FY77*'C.Davis-Inputs'!$D$68)</f>
        <v>22650.572727272749</v>
      </c>
      <c r="GB77" s="338">
        <f>(FY77*'C.Davis-Inputs'!$D$69)</f>
        <v>2880.1818181818207</v>
      </c>
      <c r="GC77" s="105"/>
      <c r="GD77" s="141">
        <f>IF($D77&lt;'C.Davis-Inputs'!$D$47,0,IF($D77='C.Davis-Inputs'!$D$47,'C.Davis-Inputs'!$D$53,IF(AND($D77&gt;'C.Davis-Inputs'!$D$47,$D77&lt;='C.Davis-Inputs'!$E$47),GD76*(1+'C.Davis-Inputs'!$E$49),IF($D77&gt;'C.Davis-Inputs'!$E$47,GD76*(1+'C.Davis-Inputs'!$F$49)))))</f>
        <v>34640.3542131711</v>
      </c>
      <c r="GE77" s="144">
        <f>IF($D77&lt;'C.Davis-Inputs'!$D$47,0,IF($D77='C.Davis-Inputs'!$D$47,'C.Davis-Inputs'!$D$54,IF(AND($D77&gt;'C.Davis-Inputs'!$D$47,$D77&lt;='C.Davis-Inputs'!$E$47),GE76*(1+'C.Davis-Inputs'!$E$49),IF($D77&gt;'C.Davis-Inputs'!$E$47,GE76*(1+'C.Davis-Inputs'!$F$49)))))</f>
        <v>31491.231102882819</v>
      </c>
      <c r="GF77" s="799">
        <f t="shared" si="37"/>
        <v>3149.1231102882812</v>
      </c>
    </row>
    <row r="78" spans="1:188" x14ac:dyDescent="0.25">
      <c r="A78" s="105"/>
      <c r="B78" s="105"/>
      <c r="C78" s="159"/>
      <c r="D78" s="140">
        <f t="shared" si="30"/>
        <v>2054</v>
      </c>
      <c r="E78" s="141">
        <f>E77*(1+'C.Davis-Inputs'!$D$14)</f>
        <v>801.24706829447882</v>
      </c>
      <c r="F78" s="142">
        <f>F77*(1+'C.Davis-Inputs'!$E$14)</f>
        <v>16024.941365889625</v>
      </c>
      <c r="G78" s="142">
        <f>G77*(1+'C.Davis-Inputs'!$F$14)</f>
        <v>100.15588353680985</v>
      </c>
      <c r="H78" s="143">
        <f>H77*(1+'C.Davis-Inputs'!$G$14)</f>
        <v>60.093530122085866</v>
      </c>
      <c r="I78" s="144">
        <f>I77*(1+'C.Davis-Inputs'!$H$14)</f>
        <v>1201.8706024417183</v>
      </c>
      <c r="J78" s="141">
        <f t="shared" si="31"/>
        <v>72.112236146503093</v>
      </c>
      <c r="K78" s="142">
        <f t="shared" si="31"/>
        <v>1442.2447229300662</v>
      </c>
      <c r="L78" s="142">
        <f t="shared" si="31"/>
        <v>9.0140295183128867</v>
      </c>
      <c r="M78" s="143">
        <f t="shared" si="31"/>
        <v>5.4084177109877274</v>
      </c>
      <c r="N78" s="144">
        <f t="shared" si="31"/>
        <v>108.16835421975465</v>
      </c>
      <c r="O78" s="141">
        <f t="shared" si="32"/>
        <v>40.062353414723944</v>
      </c>
      <c r="P78" s="142">
        <f t="shared" si="32"/>
        <v>801.24706829448132</v>
      </c>
      <c r="Q78" s="142">
        <f t="shared" si="32"/>
        <v>5.007794176840493</v>
      </c>
      <c r="R78" s="143">
        <f t="shared" si="32"/>
        <v>3.0046765061042935</v>
      </c>
      <c r="S78" s="144">
        <f t="shared" si="32"/>
        <v>60.093530122085923</v>
      </c>
      <c r="T78" s="141">
        <f t="shared" ref="T78:X84" si="38">SUM(J78*70%,O78*30%)</f>
        <v>62.497271326969347</v>
      </c>
      <c r="U78" s="142">
        <f t="shared" si="38"/>
        <v>1249.9454265393906</v>
      </c>
      <c r="V78" s="142">
        <f t="shared" si="38"/>
        <v>7.8121589158711684</v>
      </c>
      <c r="W78" s="143">
        <f t="shared" si="38"/>
        <v>4.6872953495226968</v>
      </c>
      <c r="X78" s="143">
        <f t="shared" si="38"/>
        <v>93.745906990454031</v>
      </c>
      <c r="Y78" s="141">
        <f>T78*'C.Davis-Inputs'!$D$17</f>
        <v>24.998908530787741</v>
      </c>
      <c r="Z78" s="142">
        <f>U78*'C.Davis-Inputs'!$E$17</f>
        <v>499.97817061575626</v>
      </c>
      <c r="AA78" s="142">
        <f>V78*'C.Davis-Inputs'!$F$17</f>
        <v>3.1248635663484676</v>
      </c>
      <c r="AB78" s="143">
        <f>W78*'C.Davis-Inputs'!$G$17</f>
        <v>0</v>
      </c>
      <c r="AC78" s="144">
        <f>X78*'C.Davis-Inputs'!$H$17</f>
        <v>0</v>
      </c>
      <c r="AD78" s="141">
        <f>T78*(1-'C.Davis-Inputs'!$D$17)</f>
        <v>37.49836279618161</v>
      </c>
      <c r="AE78" s="142">
        <f>U78*(1-'C.Davis-Inputs'!$E$17)</f>
        <v>749.9672559236343</v>
      </c>
      <c r="AF78" s="142">
        <f>V78*(1-'C.Davis-Inputs'!$F$17)</f>
        <v>4.6872953495227012</v>
      </c>
      <c r="AG78" s="143">
        <f>W78*(1-'C.Davis-Inputs'!$G$17)</f>
        <v>4.6872953495226968</v>
      </c>
      <c r="AH78" s="144">
        <f>X78*(1-'C.Davis-Inputs'!$H$17)</f>
        <v>93.745906990454031</v>
      </c>
      <c r="AI78" s="187"/>
      <c r="AJ78" s="141">
        <f>SUM(AD78*'C.Davis-Inputs'!$D$15,Y78*'C.Davis-Inputs'!$D$15*'C.Davis-Inputs'!$D$19)</f>
        <v>653.30480960458624</v>
      </c>
      <c r="AK78" s="142">
        <f>SUM(AE78*'C.Davis-Inputs'!$E$15,Z78*'C.Davis-Inputs'!$E$15*'C.Davis-Inputs'!$E$19)</f>
        <v>23804.79399996718</v>
      </c>
      <c r="AL78" s="142">
        <f>SUM(AF78*'C.Davis-Inputs'!$F$15,AA78*'C.Davis-Inputs'!$F$15*'C.Davis-Inputs'!$F$19)</f>
        <v>18.842927305081258</v>
      </c>
      <c r="AM78" s="143">
        <f>SUM(AG78*'C.Davis-Inputs'!$G$15,AB78*'C.Davis-Inputs'!$G$15*'C.Davis-Inputs'!$G$19)</f>
        <v>18.749181398090787</v>
      </c>
      <c r="AN78" s="144">
        <f>SUM(AH78*'C.Davis-Inputs'!$H$15,AC78*'C.Davis-Inputs'!$H$15*'C.Davis-Inputs'!$H$19)</f>
        <v>890.58611640931326</v>
      </c>
      <c r="AO78" s="141">
        <f>IF($D78&lt;'C.Davis-Inputs'!$D$8,AJ78,AJ78*(1-'C.Davis-Inputs'!$D$16))</f>
        <v>0</v>
      </c>
      <c r="AP78" s="142">
        <f>IF($D78&lt;'C.Davis-Inputs'!$D$8,AK78,AK78*(1-'C.Davis-Inputs'!$E$16))</f>
        <v>0</v>
      </c>
      <c r="AQ78" s="142">
        <f>IF($D78&lt;'C.Davis-Inputs'!$D$8,AL78,AL78*(1-'C.Davis-Inputs'!$F$16))</f>
        <v>0</v>
      </c>
      <c r="AR78" s="143">
        <f>IF($D78&lt;'C.Davis-Inputs'!$D$8,AM78,AM78*(1-'C.Davis-Inputs'!$G$16))</f>
        <v>0</v>
      </c>
      <c r="AS78" s="144">
        <f>IF($D78&lt;'C.Davis-Inputs'!$D$8,AN78,AN78*(1-'C.Davis-Inputs'!$H$16))</f>
        <v>0</v>
      </c>
      <c r="AT78" s="145">
        <f>AJ78*'C.Davis-Inputs'!$D$6*'C.Davis-Inputs'!$D$12</f>
        <v>1025.5578901172794</v>
      </c>
      <c r="AU78" s="146">
        <f>AK78*'C.Davis-Inputs'!$D$6*'C.Davis-Inputs'!$E$12</f>
        <v>35778.605381950671</v>
      </c>
      <c r="AV78" s="146">
        <f>AL78*'C.Davis-Inputs'!$D$6*'C.Davis-Inputs'!$F$12</f>
        <v>30.208981055506268</v>
      </c>
      <c r="AW78" s="147">
        <f>AM78*'C.Davis-Inputs'!$D$6*'C.Davis-Inputs'!$G$12</f>
        <v>30.05868761741915</v>
      </c>
      <c r="AX78" s="148">
        <f>AN78*'C.Davis-Inputs'!$D$6*'C.Davis-Inputs'!$H$12</f>
        <v>1398.0420855393397</v>
      </c>
      <c r="AY78" s="145">
        <f>AJ78*'C.Davis-Inputs'!$D$7*'C.Davis-Inputs'!$D$13</f>
        <v>39.198288576275175</v>
      </c>
      <c r="AZ78" s="146">
        <f>AK78*'C.Davis-Inputs'!$D$7*'C.Davis-Inputs'!$E$13</f>
        <v>2380.4793999967183</v>
      </c>
      <c r="BA78" s="146">
        <f>AL78*'C.Davis-Inputs'!$D$7*'C.Davis-Inputs'!$F$13</f>
        <v>0.75371709220325034</v>
      </c>
      <c r="BB78" s="147">
        <f>AM78*'C.Davis-Inputs'!$D$7*'C.Davis-Inputs'!$G$13</f>
        <v>0.74996725592363145</v>
      </c>
      <c r="BC78" s="148">
        <f>AN78*'C.Davis-Inputs'!$D$7*'C.Davis-Inputs'!$H$13</f>
        <v>53.435166984558791</v>
      </c>
      <c r="BD78" s="149">
        <f>AO78*'C.Davis-Inputs'!$D$6*'C.Davis-Inputs'!$D$12</f>
        <v>0</v>
      </c>
      <c r="BE78" s="150">
        <f>AP78*'C.Davis-Inputs'!$D$6*'C.Davis-Inputs'!$E$12</f>
        <v>0</v>
      </c>
      <c r="BF78" s="150">
        <f>AQ78*'C.Davis-Inputs'!$D$6*'C.Davis-Inputs'!$F$12</f>
        <v>0</v>
      </c>
      <c r="BG78" s="151">
        <f>AR78*'C.Davis-Inputs'!$D$6*'C.Davis-Inputs'!$G$12</f>
        <v>0</v>
      </c>
      <c r="BH78" s="152">
        <f>AS78*'C.Davis-Inputs'!$D$6*'C.Davis-Inputs'!$H$12</f>
        <v>0</v>
      </c>
      <c r="BI78" s="149">
        <f>AO78*'C.Davis-Inputs'!$D$7*'C.Davis-Inputs'!$D$13</f>
        <v>0</v>
      </c>
      <c r="BJ78" s="150">
        <f>AP78*'C.Davis-Inputs'!$D$7*'C.Davis-Inputs'!$E$13</f>
        <v>0</v>
      </c>
      <c r="BK78" s="150">
        <f>AQ78*'C.Davis-Inputs'!$D$7*'C.Davis-Inputs'!$F$13</f>
        <v>0</v>
      </c>
      <c r="BL78" s="151">
        <f>AR78*'C.Davis-Inputs'!$D$7*'C.Davis-Inputs'!$G$13</f>
        <v>0</v>
      </c>
      <c r="BM78" s="152">
        <f>AS78*'C.Davis-Inputs'!$D$7*'C.Davis-Inputs'!$H$13</f>
        <v>0</v>
      </c>
      <c r="BN78" s="153">
        <f t="shared" si="27"/>
        <v>1025.5578901172794</v>
      </c>
      <c r="BO78" s="154">
        <f t="shared" si="27"/>
        <v>35778.605381950671</v>
      </c>
      <c r="BP78" s="154">
        <f t="shared" si="27"/>
        <v>30.208981055506268</v>
      </c>
      <c r="BQ78" s="155">
        <f t="shared" si="27"/>
        <v>30.05868761741915</v>
      </c>
      <c r="BR78" s="156">
        <f t="shared" si="27"/>
        <v>1398.0420855393397</v>
      </c>
      <c r="BS78" s="153">
        <f t="shared" si="26"/>
        <v>39.198288576275175</v>
      </c>
      <c r="BT78" s="154">
        <f t="shared" si="26"/>
        <v>2380.4793999967183</v>
      </c>
      <c r="BU78" s="154">
        <f t="shared" si="26"/>
        <v>0.75371709220325034</v>
      </c>
      <c r="BV78" s="155">
        <f t="shared" si="26"/>
        <v>0.74996725592363145</v>
      </c>
      <c r="BW78" s="155">
        <f t="shared" si="26"/>
        <v>53.435166984558791</v>
      </c>
      <c r="BX78" s="343">
        <f t="shared" si="20"/>
        <v>38262.473026280211</v>
      </c>
      <c r="BY78" s="344">
        <f t="shared" si="21"/>
        <v>2474.616539905679</v>
      </c>
      <c r="BZ78" s="105"/>
      <c r="CA78" s="141">
        <f>Y78*'C.Davis-Inputs'!$D$15*'C.Davis-Inputs'!$D$18</f>
        <v>2039.9109361122796</v>
      </c>
      <c r="CB78" s="142">
        <f>Z78*'C.Davis-Inputs'!$E$15*'C.Davis-Inputs'!$E$18</f>
        <v>74329.254734591392</v>
      </c>
      <c r="CC78" s="142">
        <f>AA78*'C.Davis-Inputs'!$F$15*'C.Davis-Inputs'!$F$18</f>
        <v>3.7498362796181608</v>
      </c>
      <c r="CD78" s="143">
        <f>AB78*'C.Davis-Inputs'!$G$15*'C.Davis-Inputs'!$G$18</f>
        <v>0</v>
      </c>
      <c r="CE78" s="144">
        <f>AC78*'C.Davis-Inputs'!$H$15*'C.Davis-Inputs'!$H$18</f>
        <v>0</v>
      </c>
      <c r="CF78" s="141">
        <f>IF($D78&lt;'C.Davis-Inputs'!$D$8,CA78,CA78*(1-'C.Davis-Inputs'!$D$16))</f>
        <v>0</v>
      </c>
      <c r="CG78" s="142">
        <f>IF($D78&lt;'C.Davis-Inputs'!$D$8,CB78,CB78*(1-'C.Davis-Inputs'!$E$16))</f>
        <v>0</v>
      </c>
      <c r="CH78" s="142">
        <f>IF($D78&lt;'C.Davis-Inputs'!$D$8,CC78,CC78*(1-'C.Davis-Inputs'!$F$16))</f>
        <v>0</v>
      </c>
      <c r="CI78" s="143">
        <f>IF($D78&lt;'C.Davis-Inputs'!$D$8,CD78,CD78*(1-'C.Davis-Inputs'!$G$16))</f>
        <v>0</v>
      </c>
      <c r="CJ78" s="144">
        <f>IF($D78&lt;'C.Davis-Inputs'!$D$8,CE78,CE78*(1-'C.Davis-Inputs'!$H$16))</f>
        <v>0</v>
      </c>
      <c r="CK78" s="145">
        <f>CA78*'C.Davis-Inputs'!$D$6*'C.Davis-Inputs'!$D$12</f>
        <v>3202.2521875090561</v>
      </c>
      <c r="CL78" s="146">
        <f>CB78*'C.Davis-Inputs'!$D$6*'C.Davis-Inputs'!$E$12</f>
        <v>111716.86986609086</v>
      </c>
      <c r="CM78" s="146">
        <f>CC78*'C.Davis-Inputs'!$D$6*'C.Davis-Inputs'!$F$12</f>
        <v>6.0117375234838351</v>
      </c>
      <c r="CN78" s="147">
        <f>CD78*'C.Davis-Inputs'!$D$6*'C.Davis-Inputs'!$G$12</f>
        <v>0</v>
      </c>
      <c r="CO78" s="148">
        <f>CE78*'C.Davis-Inputs'!$D$6*'C.Davis-Inputs'!$H$12</f>
        <v>0</v>
      </c>
      <c r="CP78" s="145">
        <f>CA78*'C.Davis-Inputs'!$D$7*'C.Davis-Inputs'!$D$13</f>
        <v>122.39465616673677</v>
      </c>
      <c r="CQ78" s="146">
        <f>CB78*'C.Davis-Inputs'!$D$7*'C.Davis-Inputs'!$E$13</f>
        <v>7432.9254734591395</v>
      </c>
      <c r="CR78" s="146">
        <f>CC78*'C.Davis-Inputs'!$D$7*'C.Davis-Inputs'!$F$13</f>
        <v>0.14999345118472643</v>
      </c>
      <c r="CS78" s="147">
        <f>CD78*'C.Davis-Inputs'!$D$7*'C.Davis-Inputs'!$G$13</f>
        <v>0</v>
      </c>
      <c r="CT78" s="148">
        <f>CE78*'C.Davis-Inputs'!$D$7*'C.Davis-Inputs'!$H$13</f>
        <v>0</v>
      </c>
      <c r="CU78" s="149">
        <f>CF78*'C.Davis-Inputs'!$D$6*'C.Davis-Inputs'!$D$12</f>
        <v>0</v>
      </c>
      <c r="CV78" s="150">
        <f>CG78*'C.Davis-Inputs'!$D$6*'C.Davis-Inputs'!$E$12</f>
        <v>0</v>
      </c>
      <c r="CW78" s="150">
        <f>CH78*'C.Davis-Inputs'!$D$6*'C.Davis-Inputs'!$F$12</f>
        <v>0</v>
      </c>
      <c r="CX78" s="151">
        <f>CI78*'C.Davis-Inputs'!$D$6*'C.Davis-Inputs'!$G$12</f>
        <v>0</v>
      </c>
      <c r="CY78" s="152">
        <f>CJ78*'C.Davis-Inputs'!$D$6*'C.Davis-Inputs'!$H$12</f>
        <v>0</v>
      </c>
      <c r="CZ78" s="149">
        <f>CF78*'C.Davis-Inputs'!$D$7*'C.Davis-Inputs'!$D$13</f>
        <v>0</v>
      </c>
      <c r="DA78" s="150">
        <f>CG78*'C.Davis-Inputs'!$D$7*'C.Davis-Inputs'!$E$13</f>
        <v>0</v>
      </c>
      <c r="DB78" s="150">
        <f>CH78*'C.Davis-Inputs'!$D$7*'C.Davis-Inputs'!$F$13</f>
        <v>0</v>
      </c>
      <c r="DC78" s="151">
        <f>CI78*'C.Davis-Inputs'!$D$7*'C.Davis-Inputs'!$G$13</f>
        <v>0</v>
      </c>
      <c r="DD78" s="152">
        <f>CJ78*'C.Davis-Inputs'!$D$7*'C.Davis-Inputs'!$H$13</f>
        <v>0</v>
      </c>
      <c r="DE78" s="153">
        <f t="shared" si="29"/>
        <v>3202.2521875090561</v>
      </c>
      <c r="DF78" s="154">
        <f t="shared" si="29"/>
        <v>111716.86986609086</v>
      </c>
      <c r="DG78" s="154">
        <f t="shared" si="29"/>
        <v>6.0117375234838351</v>
      </c>
      <c r="DH78" s="155">
        <f t="shared" si="28"/>
        <v>0</v>
      </c>
      <c r="DI78" s="156">
        <f t="shared" si="28"/>
        <v>0</v>
      </c>
      <c r="DJ78" s="153">
        <f t="shared" si="28"/>
        <v>122.39465616673677</v>
      </c>
      <c r="DK78" s="154">
        <f t="shared" si="28"/>
        <v>7432.9254734591395</v>
      </c>
      <c r="DL78" s="154">
        <f t="shared" si="28"/>
        <v>0.14999345118472643</v>
      </c>
      <c r="DM78" s="155">
        <f t="shared" si="28"/>
        <v>0</v>
      </c>
      <c r="DN78" s="155">
        <f t="shared" si="17"/>
        <v>0</v>
      </c>
      <c r="DO78" s="343">
        <f t="shared" si="22"/>
        <v>114925.1337911234</v>
      </c>
      <c r="DP78" s="344">
        <f t="shared" si="23"/>
        <v>7555.4701230770615</v>
      </c>
      <c r="DQ78" s="105"/>
      <c r="DR78" s="141">
        <f>SUM(AD78*'C.Davis-Inputs'!$D$32*365)</f>
        <v>15112.621422752778</v>
      </c>
      <c r="DS78" s="142">
        <f>SUM(AE78*'C.Davis-Inputs'!$E$32*365)</f>
        <v>302252.42845505639</v>
      </c>
      <c r="DT78" s="142">
        <f>SUM(AF78*'C.Davis-Inputs'!$F$32*365)</f>
        <v>2232.5463465430239</v>
      </c>
      <c r="DU78" s="143">
        <f>SUM(AG78*'C.Davis-Inputs'!$G$32*365)</f>
        <v>0</v>
      </c>
      <c r="DV78" s="144">
        <f>SUM(AH78*'C.Davis-Inputs'!$H$32*365)</f>
        <v>0</v>
      </c>
      <c r="DW78" s="141">
        <f>SUM(AD78*'C.Davis-Inputs'!$D$33*365)</f>
        <v>13738.746747957071</v>
      </c>
      <c r="DX78" s="142">
        <f>SUM(AE78*'C.Davis-Inputs'!$E$33*365)</f>
        <v>274774.93495914218</v>
      </c>
      <c r="DY78" s="142">
        <f>SUM(AF78*'C.Davis-Inputs'!$F$33*365)</f>
        <v>2029.5875877663857</v>
      </c>
      <c r="DZ78" s="143">
        <f>SUM(AG78*'C.Davis-Inputs'!$G$33*365)</f>
        <v>0</v>
      </c>
      <c r="EA78" s="144">
        <f>SUM(AH78*'C.Davis-Inputs'!$H$33*365)</f>
        <v>0</v>
      </c>
      <c r="EB78" s="145">
        <f>DR78*'C.Davis-Inputs'!$D$6*'C.Davis-Inputs'!$D$12</f>
        <v>23723.793109437309</v>
      </c>
      <c r="EC78" s="146">
        <f>DS78*'C.Davis-Inputs'!$D$6*'C.Davis-Inputs'!$E$12</f>
        <v>454285.39996794978</v>
      </c>
      <c r="ED78" s="146">
        <f>DT78*'C.Davis-Inputs'!$D$6*'C.Davis-Inputs'!$F$12</f>
        <v>3579.218302777776</v>
      </c>
      <c r="EE78" s="147">
        <f>DU78*'C.Davis-Inputs'!$D$6*'C.Davis-Inputs'!$G$12</f>
        <v>0</v>
      </c>
      <c r="EF78" s="148">
        <f>DV78*'C.Davis-Inputs'!$D$6*'C.Davis-Inputs'!$H$12</f>
        <v>0</v>
      </c>
      <c r="EG78" s="145">
        <f>DR78*'C.Davis-Inputs'!$D$7*'C.Davis-Inputs'!$D$13</f>
        <v>906.75728536516669</v>
      </c>
      <c r="EH78" s="146">
        <f>DS78*'C.Davis-Inputs'!$D$7*'C.Davis-Inputs'!$E$13</f>
        <v>30225.24284550564</v>
      </c>
      <c r="EI78" s="146">
        <f>DT78*'C.Davis-Inputs'!$D$7*'C.Davis-Inputs'!$F$13</f>
        <v>89.301853861720957</v>
      </c>
      <c r="EJ78" s="147">
        <f>DU78*'C.Davis-Inputs'!$D$7*'C.Davis-Inputs'!$G$13</f>
        <v>0</v>
      </c>
      <c r="EK78" s="148">
        <f>DV78*'C.Davis-Inputs'!$D$7*'C.Davis-Inputs'!$H$13</f>
        <v>0</v>
      </c>
      <c r="EL78" s="149">
        <f>IF($D78&lt;'C.Davis-Inputs'!$D$8,EB78,DW78*'C.Davis-Inputs'!$D$6*'C.Davis-Inputs'!$D$12)</f>
        <v>21567.08464494301</v>
      </c>
      <c r="EM78" s="150">
        <f>IF($D78&lt;'C.Davis-Inputs'!$D$8,EC78,DX78*'C.Davis-Inputs'!$D$6*'C.Davis-Inputs'!$E$12)</f>
        <v>412986.72724359069</v>
      </c>
      <c r="EN78" s="150">
        <f>IF($D78&lt;'C.Davis-Inputs'!$D$8,ED78,DY78*'C.Davis-Inputs'!$D$6*'C.Davis-Inputs'!$F$12)</f>
        <v>3253.834820707069</v>
      </c>
      <c r="EO78" s="151">
        <f>IF($D78&lt;'C.Davis-Inputs'!$D$8,EE78,DZ78*'C.Davis-Inputs'!$D$6*'C.Davis-Inputs'!$G$12)</f>
        <v>0</v>
      </c>
      <c r="EP78" s="152">
        <f>IF($D78&lt;'C.Davis-Inputs'!$D$8,EF78,EA78*'C.Davis-Inputs'!$D$6*'C.Davis-Inputs'!$H$12)</f>
        <v>0</v>
      </c>
      <c r="EQ78" s="149">
        <f>IF($D78&lt;'C.Davis-Inputs'!$D$8,EG78,'C.Davis-Inputs'!$D$13*DW78)</f>
        <v>824.3248048774243</v>
      </c>
      <c r="ER78" s="150">
        <f>IF($D78&lt;'C.Davis-Inputs'!$D$8,EH78,'C.Davis-Inputs'!$E$13*DX78)</f>
        <v>27477.493495914219</v>
      </c>
      <c r="ES78" s="150">
        <f>IF($D78&lt;'C.Davis-Inputs'!$D$8,EI78,'C.Davis-Inputs'!$F$13*DY78)</f>
        <v>81.183503510655427</v>
      </c>
      <c r="ET78" s="151">
        <f>IF($D78&lt;'C.Davis-Inputs'!$D$8,EJ78,'C.Davis-Inputs'!$G$13*EJ78)</f>
        <v>0</v>
      </c>
      <c r="EU78" s="152">
        <f>IF($D78&lt;'C.Davis-Inputs'!$D$8,EK78,'C.Davis-Inputs'!$H$13*EK78)</f>
        <v>0</v>
      </c>
      <c r="EV78" s="153">
        <f t="shared" si="33"/>
        <v>2156.7084644942988</v>
      </c>
      <c r="EW78" s="154">
        <f t="shared" si="33"/>
        <v>41298.672724359087</v>
      </c>
      <c r="EX78" s="154">
        <f t="shared" si="33"/>
        <v>325.38348207070703</v>
      </c>
      <c r="EY78" s="155">
        <f t="shared" si="33"/>
        <v>0</v>
      </c>
      <c r="EZ78" s="156">
        <f t="shared" si="16"/>
        <v>0</v>
      </c>
      <c r="FA78" s="153">
        <f t="shared" si="16"/>
        <v>82.432480487742396</v>
      </c>
      <c r="FB78" s="154">
        <f t="shared" si="16"/>
        <v>2747.7493495914205</v>
      </c>
      <c r="FC78" s="154">
        <f t="shared" si="16"/>
        <v>8.1183503510655299</v>
      </c>
      <c r="FD78" s="155">
        <f t="shared" si="16"/>
        <v>0</v>
      </c>
      <c r="FE78" s="156">
        <f t="shared" si="16"/>
        <v>0</v>
      </c>
      <c r="FF78" s="365">
        <f t="shared" si="24"/>
        <v>43780.764670924087</v>
      </c>
      <c r="FG78" s="365">
        <f t="shared" si="25"/>
        <v>2838.3001804302285</v>
      </c>
      <c r="FH78" s="105"/>
      <c r="FI78" s="142">
        <f>'C.Davis-Inputs'!$E$15</f>
        <v>29.15</v>
      </c>
      <c r="FJ78" s="142">
        <f>IF($D78&lt;'C.Davis-Inputs'!$D$8,FI78,0)</f>
        <v>0</v>
      </c>
      <c r="FK78" s="154">
        <f t="shared" si="34"/>
        <v>29.15</v>
      </c>
      <c r="FL78" s="338">
        <f>SUM(FK78*'C.Davis-Inputs'!$D$60,FK78*'C.Davis-Inputs'!$D$58*'C.Davis-Inputs'!$D$59)</f>
        <v>8858.6849999999995</v>
      </c>
      <c r="FM78" s="338">
        <f>(FK78*'C.Davis-Inputs'!$D$61)</f>
        <v>21833.35</v>
      </c>
      <c r="FN78" s="338">
        <f>(FK78*'C.Davis-Inputs'!$D$62)</f>
        <v>816.19999999999993</v>
      </c>
      <c r="FO78" s="105"/>
      <c r="FP78" s="142">
        <f>'C.Davis-Inputs'!$E$32*365</f>
        <v>403.02083333333337</v>
      </c>
      <c r="FQ78" s="142">
        <f>IF($D78&lt;'C.Davis-Inputs'!$D$8,FP78,'C.Davis-Inputs'!$E$33*365)</f>
        <v>366.38257575757581</v>
      </c>
      <c r="FR78" s="154">
        <f t="shared" si="35"/>
        <v>36.638257575757564</v>
      </c>
      <c r="FS78" s="338">
        <f>SUM(FR78*'C.Davis-Inputs'!$D$63,FR78*'C.Davis-Inputs'!$D$58*'C.Davis-Inputs'!$D$59)</f>
        <v>27768.135416666657</v>
      </c>
      <c r="FT78" s="338">
        <f>(FR78*'C.Davis-Inputs'!$D$64)</f>
        <v>80677.443181818162</v>
      </c>
      <c r="FU78" s="338">
        <f>(FR78*'C.Davis-Inputs'!$D$65)</f>
        <v>10258.712121212118</v>
      </c>
      <c r="FV78" s="105"/>
      <c r="FW78" s="142">
        <f>'C.Davis-Inputs'!$E$44*365</f>
        <v>113.15</v>
      </c>
      <c r="FX78" s="142">
        <f>IF($D78&lt;'C.Davis-Inputs'!$D$8,FW78,'C.Davis-Inputs'!$D$45*365)</f>
        <v>102.86363636363636</v>
      </c>
      <c r="FY78" s="154">
        <f t="shared" si="36"/>
        <v>10.286363636363646</v>
      </c>
      <c r="FZ78" s="338">
        <f>SUM(FY78*'C.Davis-Inputs'!$D$67)</f>
        <v>8218.8045454545536</v>
      </c>
      <c r="GA78" s="338">
        <f>(FY78*'C.Davis-Inputs'!$D$68)</f>
        <v>22650.572727272749</v>
      </c>
      <c r="GB78" s="338">
        <f>(FY78*'C.Davis-Inputs'!$D$69)</f>
        <v>2880.1818181818207</v>
      </c>
      <c r="GC78" s="105"/>
      <c r="GD78" s="141">
        <f>IF($D78&lt;'C.Davis-Inputs'!$D$47,0,IF($D78='C.Davis-Inputs'!$D$47,'C.Davis-Inputs'!$D$53,IF(AND($D78&gt;'C.Davis-Inputs'!$D$47,$D78&lt;='C.Davis-Inputs'!$E$47),GD77*(1+'C.Davis-Inputs'!$E$49),IF($D78&gt;'C.Davis-Inputs'!$E$47,GD77*(1+'C.Davis-Inputs'!$F$49)))))</f>
        <v>34986.75775530281</v>
      </c>
      <c r="GE78" s="144">
        <f>IF($D78&lt;'C.Davis-Inputs'!$D$47,0,IF($D78='C.Davis-Inputs'!$D$47,'C.Davis-Inputs'!$D$54,IF(AND($D78&gt;'C.Davis-Inputs'!$D$47,$D78&lt;='C.Davis-Inputs'!$E$47),GE77*(1+'C.Davis-Inputs'!$E$49),IF($D78&gt;'C.Davis-Inputs'!$E$47,GE77*(1+'C.Davis-Inputs'!$F$49)))))</f>
        <v>31806.143413911646</v>
      </c>
      <c r="GF78" s="799">
        <f t="shared" si="37"/>
        <v>3180.6143413911632</v>
      </c>
    </row>
    <row r="79" spans="1:188" x14ac:dyDescent="0.25">
      <c r="A79" s="105"/>
      <c r="B79" s="105"/>
      <c r="C79" s="159"/>
      <c r="D79" s="140">
        <f t="shared" si="30"/>
        <v>2055</v>
      </c>
      <c r="E79" s="141">
        <f>E78*(1+'C.Davis-Inputs'!$D$14)</f>
        <v>809.59820201905063</v>
      </c>
      <c r="F79" s="142">
        <f>F78*(1+'C.Davis-Inputs'!$E$14)</f>
        <v>16191.964040381063</v>
      </c>
      <c r="G79" s="142">
        <f>G78*(1+'C.Davis-Inputs'!$F$14)</f>
        <v>101.19977525238133</v>
      </c>
      <c r="H79" s="143">
        <f>H78*(1+'C.Davis-Inputs'!$G$14)</f>
        <v>60.719865151428756</v>
      </c>
      <c r="I79" s="144">
        <f>I78*(1+'C.Davis-Inputs'!$H$14)</f>
        <v>1214.3973030285761</v>
      </c>
      <c r="J79" s="141">
        <f t="shared" si="31"/>
        <v>72.863838181714556</v>
      </c>
      <c r="K79" s="142">
        <f t="shared" si="31"/>
        <v>1457.2767636342955</v>
      </c>
      <c r="L79" s="142">
        <f t="shared" si="31"/>
        <v>9.1079797727143195</v>
      </c>
      <c r="M79" s="143">
        <f t="shared" si="31"/>
        <v>5.4647878636285876</v>
      </c>
      <c r="N79" s="144">
        <f t="shared" si="31"/>
        <v>109.29575727257185</v>
      </c>
      <c r="O79" s="141">
        <f t="shared" si="32"/>
        <v>40.479910100952537</v>
      </c>
      <c r="P79" s="142">
        <f t="shared" si="32"/>
        <v>809.59820201905313</v>
      </c>
      <c r="Q79" s="142">
        <f t="shared" si="32"/>
        <v>5.0599887626190672</v>
      </c>
      <c r="R79" s="143">
        <f t="shared" si="32"/>
        <v>3.0359932575714379</v>
      </c>
      <c r="S79" s="144">
        <f t="shared" si="32"/>
        <v>60.719865151428806</v>
      </c>
      <c r="T79" s="141">
        <f t="shared" si="38"/>
        <v>63.148659757485945</v>
      </c>
      <c r="U79" s="142">
        <f t="shared" si="38"/>
        <v>1262.9731951497226</v>
      </c>
      <c r="V79" s="142">
        <f t="shared" si="38"/>
        <v>7.8935824696857431</v>
      </c>
      <c r="W79" s="143">
        <f t="shared" si="38"/>
        <v>4.7361494818114425</v>
      </c>
      <c r="X79" s="143">
        <f t="shared" si="38"/>
        <v>94.722989636228931</v>
      </c>
      <c r="Y79" s="141">
        <f>T79*'C.Davis-Inputs'!$D$17</f>
        <v>25.25946390299438</v>
      </c>
      <c r="Z79" s="142">
        <f>U79*'C.Davis-Inputs'!$E$17</f>
        <v>505.18927805988909</v>
      </c>
      <c r="AA79" s="142">
        <f>V79*'C.Davis-Inputs'!$F$17</f>
        <v>3.1574329878742975</v>
      </c>
      <c r="AB79" s="143">
        <f>W79*'C.Davis-Inputs'!$G$17</f>
        <v>0</v>
      </c>
      <c r="AC79" s="144">
        <f>X79*'C.Davis-Inputs'!$H$17</f>
        <v>0</v>
      </c>
      <c r="AD79" s="141">
        <f>T79*(1-'C.Davis-Inputs'!$D$17)</f>
        <v>37.889195854491568</v>
      </c>
      <c r="AE79" s="142">
        <f>U79*(1-'C.Davis-Inputs'!$E$17)</f>
        <v>757.78391708983361</v>
      </c>
      <c r="AF79" s="142">
        <f>V79*(1-'C.Davis-Inputs'!$F$17)</f>
        <v>4.736149481811446</v>
      </c>
      <c r="AG79" s="143">
        <f>W79*(1-'C.Davis-Inputs'!$G$17)</f>
        <v>4.7361494818114425</v>
      </c>
      <c r="AH79" s="144">
        <f>X79*(1-'C.Davis-Inputs'!$H$17)</f>
        <v>94.722989636228931</v>
      </c>
      <c r="AI79" s="187"/>
      <c r="AJ79" s="141">
        <f>SUM(AD79*'C.Davis-Inputs'!$D$15,Y79*'C.Davis-Inputs'!$D$15*'C.Davis-Inputs'!$D$19)</f>
        <v>660.11398999825315</v>
      </c>
      <c r="AK79" s="142">
        <f>SUM(AE79*'C.Davis-Inputs'!$E$15,Z79*'C.Davis-Inputs'!$E$15*'C.Davis-Inputs'!$E$19)</f>
        <v>24052.903510561417</v>
      </c>
      <c r="AL79" s="142">
        <f>SUM(AF79*'C.Davis-Inputs'!$F$15,AA79*'C.Davis-Inputs'!$F$15*'C.Davis-Inputs'!$F$19)</f>
        <v>19.039320916882012</v>
      </c>
      <c r="AM79" s="143">
        <f>SUM(AG79*'C.Davis-Inputs'!$G$15,AB79*'C.Davis-Inputs'!$G$15*'C.Davis-Inputs'!$G$19)</f>
        <v>18.94459792724577</v>
      </c>
      <c r="AN79" s="144">
        <f>SUM(AH79*'C.Davis-Inputs'!$H$15,AC79*'C.Davis-Inputs'!$H$15*'C.Davis-Inputs'!$H$19)</f>
        <v>899.86840154417484</v>
      </c>
      <c r="AO79" s="141">
        <f>IF($D79&lt;'C.Davis-Inputs'!$D$8,AJ79,AJ79*(1-'C.Davis-Inputs'!$D$16))</f>
        <v>0</v>
      </c>
      <c r="AP79" s="142">
        <f>IF($D79&lt;'C.Davis-Inputs'!$D$8,AK79,AK79*(1-'C.Davis-Inputs'!$E$16))</f>
        <v>0</v>
      </c>
      <c r="AQ79" s="142">
        <f>IF($D79&lt;'C.Davis-Inputs'!$D$8,AL79,AL79*(1-'C.Davis-Inputs'!$F$16))</f>
        <v>0</v>
      </c>
      <c r="AR79" s="143">
        <f>IF($D79&lt;'C.Davis-Inputs'!$D$8,AM79,AM79*(1-'C.Davis-Inputs'!$G$16))</f>
        <v>0</v>
      </c>
      <c r="AS79" s="144">
        <f>IF($D79&lt;'C.Davis-Inputs'!$D$8,AN79,AN79*(1-'C.Davis-Inputs'!$H$16))</f>
        <v>0</v>
      </c>
      <c r="AT79" s="145">
        <f>AJ79*'C.Davis-Inputs'!$D$6*'C.Davis-Inputs'!$D$12</f>
        <v>1036.2469414992577</v>
      </c>
      <c r="AU79" s="146">
        <f>AK79*'C.Davis-Inputs'!$D$6*'C.Davis-Inputs'!$E$12</f>
        <v>36151.513976373804</v>
      </c>
      <c r="AV79" s="146">
        <f>AL79*'C.Davis-Inputs'!$D$6*'C.Davis-Inputs'!$F$12</f>
        <v>30.52383929394524</v>
      </c>
      <c r="AW79" s="147">
        <f>AM79*'C.Davis-Inputs'!$D$6*'C.Davis-Inputs'!$G$12</f>
        <v>30.371979396960416</v>
      </c>
      <c r="AX79" s="148">
        <f>AN79*'C.Davis-Inputs'!$D$6*'C.Davis-Inputs'!$H$12</f>
        <v>1412.6134167440457</v>
      </c>
      <c r="AY79" s="145">
        <f>AJ79*'C.Davis-Inputs'!$D$7*'C.Davis-Inputs'!$D$13</f>
        <v>39.606839399895186</v>
      </c>
      <c r="AZ79" s="146">
        <f>AK79*'C.Davis-Inputs'!$D$7*'C.Davis-Inputs'!$E$13</f>
        <v>2405.2903510561418</v>
      </c>
      <c r="BA79" s="146">
        <f>AL79*'C.Davis-Inputs'!$D$7*'C.Davis-Inputs'!$F$13</f>
        <v>0.76157283667528053</v>
      </c>
      <c r="BB79" s="147">
        <f>AM79*'C.Davis-Inputs'!$D$7*'C.Davis-Inputs'!$G$13</f>
        <v>0.75778391708983084</v>
      </c>
      <c r="BC79" s="148">
        <f>AN79*'C.Davis-Inputs'!$D$7*'C.Davis-Inputs'!$H$13</f>
        <v>53.992104092650486</v>
      </c>
      <c r="BD79" s="149">
        <f>AO79*'C.Davis-Inputs'!$D$6*'C.Davis-Inputs'!$D$12</f>
        <v>0</v>
      </c>
      <c r="BE79" s="150">
        <f>AP79*'C.Davis-Inputs'!$D$6*'C.Davis-Inputs'!$E$12</f>
        <v>0</v>
      </c>
      <c r="BF79" s="150">
        <f>AQ79*'C.Davis-Inputs'!$D$6*'C.Davis-Inputs'!$F$12</f>
        <v>0</v>
      </c>
      <c r="BG79" s="151">
        <f>AR79*'C.Davis-Inputs'!$D$6*'C.Davis-Inputs'!$G$12</f>
        <v>0</v>
      </c>
      <c r="BH79" s="152">
        <f>AS79*'C.Davis-Inputs'!$D$6*'C.Davis-Inputs'!$H$12</f>
        <v>0</v>
      </c>
      <c r="BI79" s="149">
        <f>AO79*'C.Davis-Inputs'!$D$7*'C.Davis-Inputs'!$D$13</f>
        <v>0</v>
      </c>
      <c r="BJ79" s="150">
        <f>AP79*'C.Davis-Inputs'!$D$7*'C.Davis-Inputs'!$E$13</f>
        <v>0</v>
      </c>
      <c r="BK79" s="150">
        <f>AQ79*'C.Davis-Inputs'!$D$7*'C.Davis-Inputs'!$F$13</f>
        <v>0</v>
      </c>
      <c r="BL79" s="151">
        <f>AR79*'C.Davis-Inputs'!$D$7*'C.Davis-Inputs'!$G$13</f>
        <v>0</v>
      </c>
      <c r="BM79" s="152">
        <f>AS79*'C.Davis-Inputs'!$D$7*'C.Davis-Inputs'!$H$13</f>
        <v>0</v>
      </c>
      <c r="BN79" s="153">
        <f t="shared" si="27"/>
        <v>1036.2469414992577</v>
      </c>
      <c r="BO79" s="154">
        <f t="shared" si="27"/>
        <v>36151.513976373804</v>
      </c>
      <c r="BP79" s="154">
        <f t="shared" si="27"/>
        <v>30.52383929394524</v>
      </c>
      <c r="BQ79" s="155">
        <f t="shared" si="27"/>
        <v>30.371979396960416</v>
      </c>
      <c r="BR79" s="156">
        <f t="shared" si="27"/>
        <v>1412.6134167440457</v>
      </c>
      <c r="BS79" s="153">
        <f t="shared" si="26"/>
        <v>39.606839399895186</v>
      </c>
      <c r="BT79" s="154">
        <f t="shared" si="26"/>
        <v>2405.2903510561418</v>
      </c>
      <c r="BU79" s="154">
        <f t="shared" si="26"/>
        <v>0.76157283667528053</v>
      </c>
      <c r="BV79" s="155">
        <f t="shared" si="26"/>
        <v>0.75778391708983084</v>
      </c>
      <c r="BW79" s="155">
        <f t="shared" si="26"/>
        <v>53.992104092650486</v>
      </c>
      <c r="BX79" s="343">
        <f t="shared" si="20"/>
        <v>38661.270153308011</v>
      </c>
      <c r="BY79" s="344">
        <f t="shared" si="21"/>
        <v>2500.4086513024531</v>
      </c>
      <c r="BZ79" s="105"/>
      <c r="CA79" s="141">
        <f>Y79*'C.Davis-Inputs'!$D$15*'C.Davis-Inputs'!$D$18</f>
        <v>2061.1722544843415</v>
      </c>
      <c r="CB79" s="142">
        <f>Z79*'C.Davis-Inputs'!$E$15*'C.Davis-Inputs'!$E$18</f>
        <v>75103.964022773405</v>
      </c>
      <c r="CC79" s="142">
        <f>AA79*'C.Davis-Inputs'!$F$15*'C.Davis-Inputs'!$F$18</f>
        <v>3.7889195854491566</v>
      </c>
      <c r="CD79" s="143">
        <f>AB79*'C.Davis-Inputs'!$G$15*'C.Davis-Inputs'!$G$18</f>
        <v>0</v>
      </c>
      <c r="CE79" s="144">
        <f>AC79*'C.Davis-Inputs'!$H$15*'C.Davis-Inputs'!$H$18</f>
        <v>0</v>
      </c>
      <c r="CF79" s="141">
        <f>IF($D79&lt;'C.Davis-Inputs'!$D$8,CA79,CA79*(1-'C.Davis-Inputs'!$D$16))</f>
        <v>0</v>
      </c>
      <c r="CG79" s="142">
        <f>IF($D79&lt;'C.Davis-Inputs'!$D$8,CB79,CB79*(1-'C.Davis-Inputs'!$E$16))</f>
        <v>0</v>
      </c>
      <c r="CH79" s="142">
        <f>IF($D79&lt;'C.Davis-Inputs'!$D$8,CC79,CC79*(1-'C.Davis-Inputs'!$F$16))</f>
        <v>0</v>
      </c>
      <c r="CI79" s="143">
        <f>IF($D79&lt;'C.Davis-Inputs'!$D$8,CD79,CD79*(1-'C.Davis-Inputs'!$G$16))</f>
        <v>0</v>
      </c>
      <c r="CJ79" s="144">
        <f>IF($D79&lt;'C.Davis-Inputs'!$D$8,CE79,CE79*(1-'C.Davis-Inputs'!$H$16))</f>
        <v>0</v>
      </c>
      <c r="CK79" s="145">
        <f>CA79*'C.Davis-Inputs'!$D$6*'C.Davis-Inputs'!$D$12</f>
        <v>3235.6282050895188</v>
      </c>
      <c r="CL79" s="146">
        <f>CB79*'C.Davis-Inputs'!$D$6*'C.Davis-Inputs'!$E$12</f>
        <v>112881.25792622841</v>
      </c>
      <c r="CM79" s="146">
        <f>CC79*'C.Davis-Inputs'!$D$6*'C.Davis-Inputs'!$F$12</f>
        <v>6.0743958793920871</v>
      </c>
      <c r="CN79" s="147">
        <f>CD79*'C.Davis-Inputs'!$D$6*'C.Davis-Inputs'!$G$12</f>
        <v>0</v>
      </c>
      <c r="CO79" s="148">
        <f>CE79*'C.Davis-Inputs'!$D$6*'C.Davis-Inputs'!$H$12</f>
        <v>0</v>
      </c>
      <c r="CP79" s="145">
        <f>CA79*'C.Davis-Inputs'!$D$7*'C.Davis-Inputs'!$D$13</f>
        <v>123.67033526906049</v>
      </c>
      <c r="CQ79" s="146">
        <f>CB79*'C.Davis-Inputs'!$D$7*'C.Davis-Inputs'!$E$13</f>
        <v>7510.3964022773407</v>
      </c>
      <c r="CR79" s="146">
        <f>CC79*'C.Davis-Inputs'!$D$7*'C.Davis-Inputs'!$F$13</f>
        <v>0.15155678341796627</v>
      </c>
      <c r="CS79" s="147">
        <f>CD79*'C.Davis-Inputs'!$D$7*'C.Davis-Inputs'!$G$13</f>
        <v>0</v>
      </c>
      <c r="CT79" s="148">
        <f>CE79*'C.Davis-Inputs'!$D$7*'C.Davis-Inputs'!$H$13</f>
        <v>0</v>
      </c>
      <c r="CU79" s="149">
        <f>CF79*'C.Davis-Inputs'!$D$6*'C.Davis-Inputs'!$D$12</f>
        <v>0</v>
      </c>
      <c r="CV79" s="150">
        <f>CG79*'C.Davis-Inputs'!$D$6*'C.Davis-Inputs'!$E$12</f>
        <v>0</v>
      </c>
      <c r="CW79" s="150">
        <f>CH79*'C.Davis-Inputs'!$D$6*'C.Davis-Inputs'!$F$12</f>
        <v>0</v>
      </c>
      <c r="CX79" s="151">
        <f>CI79*'C.Davis-Inputs'!$D$6*'C.Davis-Inputs'!$G$12</f>
        <v>0</v>
      </c>
      <c r="CY79" s="152">
        <f>CJ79*'C.Davis-Inputs'!$D$6*'C.Davis-Inputs'!$H$12</f>
        <v>0</v>
      </c>
      <c r="CZ79" s="149">
        <f>CF79*'C.Davis-Inputs'!$D$7*'C.Davis-Inputs'!$D$13</f>
        <v>0</v>
      </c>
      <c r="DA79" s="150">
        <f>CG79*'C.Davis-Inputs'!$D$7*'C.Davis-Inputs'!$E$13</f>
        <v>0</v>
      </c>
      <c r="DB79" s="150">
        <f>CH79*'C.Davis-Inputs'!$D$7*'C.Davis-Inputs'!$F$13</f>
        <v>0</v>
      </c>
      <c r="DC79" s="151">
        <f>CI79*'C.Davis-Inputs'!$D$7*'C.Davis-Inputs'!$G$13</f>
        <v>0</v>
      </c>
      <c r="DD79" s="152">
        <f>CJ79*'C.Davis-Inputs'!$D$7*'C.Davis-Inputs'!$H$13</f>
        <v>0</v>
      </c>
      <c r="DE79" s="153">
        <f t="shared" si="29"/>
        <v>3235.6282050895188</v>
      </c>
      <c r="DF79" s="154">
        <f t="shared" si="29"/>
        <v>112881.25792622841</v>
      </c>
      <c r="DG79" s="154">
        <f t="shared" si="29"/>
        <v>6.0743958793920871</v>
      </c>
      <c r="DH79" s="155">
        <f t="shared" si="28"/>
        <v>0</v>
      </c>
      <c r="DI79" s="156">
        <f t="shared" si="28"/>
        <v>0</v>
      </c>
      <c r="DJ79" s="153">
        <f t="shared" si="28"/>
        <v>123.67033526906049</v>
      </c>
      <c r="DK79" s="154">
        <f t="shared" si="28"/>
        <v>7510.3964022773407</v>
      </c>
      <c r="DL79" s="154">
        <f t="shared" si="28"/>
        <v>0.15155678341796627</v>
      </c>
      <c r="DM79" s="155">
        <f t="shared" si="28"/>
        <v>0</v>
      </c>
      <c r="DN79" s="155">
        <f t="shared" si="17"/>
        <v>0</v>
      </c>
      <c r="DO79" s="343">
        <f t="shared" si="22"/>
        <v>116122.96052719733</v>
      </c>
      <c r="DP79" s="344">
        <f t="shared" si="23"/>
        <v>7634.2182943298185</v>
      </c>
      <c r="DQ79" s="105"/>
      <c r="DR79" s="141">
        <f>SUM(AD79*'C.Davis-Inputs'!$D$32*365)</f>
        <v>15270.135287607072</v>
      </c>
      <c r="DS79" s="142">
        <f>SUM(AE79*'C.Davis-Inputs'!$E$32*365)</f>
        <v>305402.70575214236</v>
      </c>
      <c r="DT79" s="142">
        <f>SUM(AF79*'C.Davis-Inputs'!$F$32*365)</f>
        <v>2255.8154402146815</v>
      </c>
      <c r="DU79" s="143">
        <f>SUM(AG79*'C.Davis-Inputs'!$G$32*365)</f>
        <v>0</v>
      </c>
      <c r="DV79" s="144">
        <f>SUM(AH79*'C.Davis-Inputs'!$H$32*365)</f>
        <v>0</v>
      </c>
      <c r="DW79" s="141">
        <f>SUM(AD79*'C.Davis-Inputs'!$D$33*365)</f>
        <v>13881.941170551883</v>
      </c>
      <c r="DX79" s="142">
        <f>SUM(AE79*'C.Davis-Inputs'!$E$33*365)</f>
        <v>277638.82341103849</v>
      </c>
      <c r="DY79" s="142">
        <f>SUM(AF79*'C.Davis-Inputs'!$F$33*365)</f>
        <v>2050.7413092860738</v>
      </c>
      <c r="DZ79" s="143">
        <f>SUM(AG79*'C.Davis-Inputs'!$G$33*365)</f>
        <v>0</v>
      </c>
      <c r="EA79" s="144">
        <f>SUM(AH79*'C.Davis-Inputs'!$H$33*365)</f>
        <v>0</v>
      </c>
      <c r="EB79" s="145">
        <f>DR79*'C.Davis-Inputs'!$D$6*'C.Davis-Inputs'!$D$12</f>
        <v>23971.058374485579</v>
      </c>
      <c r="EC79" s="146">
        <f>DS79*'C.Davis-Inputs'!$D$6*'C.Davis-Inputs'!$E$12</f>
        <v>459020.26674546994</v>
      </c>
      <c r="ED79" s="146">
        <f>DT79*'C.Davis-Inputs'!$D$6*'C.Davis-Inputs'!$F$12</f>
        <v>3616.5233137521773</v>
      </c>
      <c r="EE79" s="147">
        <f>DU79*'C.Davis-Inputs'!$D$6*'C.Davis-Inputs'!$G$12</f>
        <v>0</v>
      </c>
      <c r="EF79" s="148">
        <f>DV79*'C.Davis-Inputs'!$D$6*'C.Davis-Inputs'!$H$12</f>
        <v>0</v>
      </c>
      <c r="EG79" s="145">
        <f>DR79*'C.Davis-Inputs'!$D$7*'C.Davis-Inputs'!$D$13</f>
        <v>916.20811725642432</v>
      </c>
      <c r="EH79" s="146">
        <f>DS79*'C.Davis-Inputs'!$D$7*'C.Davis-Inputs'!$E$13</f>
        <v>30540.270575214236</v>
      </c>
      <c r="EI79" s="146">
        <f>DT79*'C.Davis-Inputs'!$D$7*'C.Davis-Inputs'!$F$13</f>
        <v>90.232617608587262</v>
      </c>
      <c r="EJ79" s="147">
        <f>DU79*'C.Davis-Inputs'!$D$7*'C.Davis-Inputs'!$G$13</f>
        <v>0</v>
      </c>
      <c r="EK79" s="148">
        <f>DV79*'C.Davis-Inputs'!$D$7*'C.Davis-Inputs'!$H$13</f>
        <v>0</v>
      </c>
      <c r="EL79" s="149">
        <f>IF($D79&lt;'C.Davis-Inputs'!$D$8,EB79,DW79*'C.Davis-Inputs'!$D$6*'C.Davis-Inputs'!$D$12)</f>
        <v>21791.871249532345</v>
      </c>
      <c r="EM79" s="150">
        <f>IF($D79&lt;'C.Davis-Inputs'!$D$8,EC79,DX79*'C.Davis-Inputs'!$D$6*'C.Davis-Inputs'!$E$12)</f>
        <v>417291.15158679086</v>
      </c>
      <c r="EN79" s="150">
        <f>IF($D79&lt;'C.Davis-Inputs'!$D$8,ED79,DY79*'C.Davis-Inputs'!$D$6*'C.Davis-Inputs'!$F$12)</f>
        <v>3287.7484670474332</v>
      </c>
      <c r="EO79" s="151">
        <f>IF($D79&lt;'C.Davis-Inputs'!$D$8,EE79,DZ79*'C.Davis-Inputs'!$D$6*'C.Davis-Inputs'!$G$12)</f>
        <v>0</v>
      </c>
      <c r="EP79" s="152">
        <f>IF($D79&lt;'C.Davis-Inputs'!$D$8,EF79,EA79*'C.Davis-Inputs'!$D$6*'C.Davis-Inputs'!$H$12)</f>
        <v>0</v>
      </c>
      <c r="EQ79" s="149">
        <f>IF($D79&lt;'C.Davis-Inputs'!$D$8,EG79,'C.Davis-Inputs'!$D$13*DW79)</f>
        <v>832.91647023311293</v>
      </c>
      <c r="ER79" s="150">
        <f>IF($D79&lt;'C.Davis-Inputs'!$D$8,EH79,'C.Davis-Inputs'!$E$13*DX79)</f>
        <v>27763.88234110385</v>
      </c>
      <c r="ES79" s="150">
        <f>IF($D79&lt;'C.Davis-Inputs'!$D$8,EI79,'C.Davis-Inputs'!$F$13*DY79)</f>
        <v>82.02965237144295</v>
      </c>
      <c r="ET79" s="151">
        <f>IF($D79&lt;'C.Davis-Inputs'!$D$8,EJ79,'C.Davis-Inputs'!$G$13*EJ79)</f>
        <v>0</v>
      </c>
      <c r="EU79" s="152">
        <f>IF($D79&lt;'C.Davis-Inputs'!$D$8,EK79,'C.Davis-Inputs'!$H$13*EK79)</f>
        <v>0</v>
      </c>
      <c r="EV79" s="153">
        <f t="shared" si="33"/>
        <v>2179.1871249532342</v>
      </c>
      <c r="EW79" s="154">
        <f t="shared" si="33"/>
        <v>41729.11515867908</v>
      </c>
      <c r="EX79" s="154">
        <f t="shared" si="33"/>
        <v>328.77484670474405</v>
      </c>
      <c r="EY79" s="155">
        <f t="shared" si="33"/>
        <v>0</v>
      </c>
      <c r="EZ79" s="156">
        <f t="shared" si="16"/>
        <v>0</v>
      </c>
      <c r="FA79" s="153">
        <f t="shared" si="16"/>
        <v>83.291647023311384</v>
      </c>
      <c r="FB79" s="154">
        <f t="shared" si="16"/>
        <v>2776.3882341103854</v>
      </c>
      <c r="FC79" s="154">
        <f t="shared" si="16"/>
        <v>8.202965237144312</v>
      </c>
      <c r="FD79" s="155">
        <f t="shared" si="16"/>
        <v>0</v>
      </c>
      <c r="FE79" s="156">
        <f t="shared" si="16"/>
        <v>0</v>
      </c>
      <c r="FF79" s="365">
        <f t="shared" si="24"/>
        <v>44237.077130337057</v>
      </c>
      <c r="FG79" s="365">
        <f t="shared" si="25"/>
        <v>2867.882846370841</v>
      </c>
      <c r="FH79" s="105"/>
      <c r="FI79" s="142">
        <f>'C.Davis-Inputs'!$E$15</f>
        <v>29.15</v>
      </c>
      <c r="FJ79" s="142">
        <f>IF($D79&lt;'C.Davis-Inputs'!$D$8,FI79,0)</f>
        <v>0</v>
      </c>
      <c r="FK79" s="154">
        <f t="shared" si="34"/>
        <v>29.15</v>
      </c>
      <c r="FL79" s="338">
        <f>SUM(FK79*'C.Davis-Inputs'!$D$60,FK79*'C.Davis-Inputs'!$D$58*'C.Davis-Inputs'!$D$59)</f>
        <v>8858.6849999999995</v>
      </c>
      <c r="FM79" s="338">
        <f>(FK79*'C.Davis-Inputs'!$D$61)</f>
        <v>21833.35</v>
      </c>
      <c r="FN79" s="338">
        <f>(FK79*'C.Davis-Inputs'!$D$62)</f>
        <v>816.19999999999993</v>
      </c>
      <c r="FO79" s="105"/>
      <c r="FP79" s="142">
        <f>'C.Davis-Inputs'!$E$32*365</f>
        <v>403.02083333333337</v>
      </c>
      <c r="FQ79" s="142">
        <f>IF($D79&lt;'C.Davis-Inputs'!$D$8,FP79,'C.Davis-Inputs'!$E$33*365)</f>
        <v>366.38257575757581</v>
      </c>
      <c r="FR79" s="154">
        <f t="shared" si="35"/>
        <v>36.638257575757564</v>
      </c>
      <c r="FS79" s="338">
        <f>SUM(FR79*'C.Davis-Inputs'!$D$63,FR79*'C.Davis-Inputs'!$D$58*'C.Davis-Inputs'!$D$59)</f>
        <v>27768.135416666657</v>
      </c>
      <c r="FT79" s="338">
        <f>(FR79*'C.Davis-Inputs'!$D$64)</f>
        <v>80677.443181818162</v>
      </c>
      <c r="FU79" s="338">
        <f>(FR79*'C.Davis-Inputs'!$D$65)</f>
        <v>10258.712121212118</v>
      </c>
      <c r="FV79" s="105"/>
      <c r="FW79" s="142">
        <f>'C.Davis-Inputs'!$E$44*365</f>
        <v>113.15</v>
      </c>
      <c r="FX79" s="142">
        <f>IF($D79&lt;'C.Davis-Inputs'!$D$8,FW79,'C.Davis-Inputs'!$D$45*365)</f>
        <v>102.86363636363636</v>
      </c>
      <c r="FY79" s="154">
        <f t="shared" si="36"/>
        <v>10.286363636363646</v>
      </c>
      <c r="FZ79" s="338">
        <f>SUM(FY79*'C.Davis-Inputs'!$D$67)</f>
        <v>8218.8045454545536</v>
      </c>
      <c r="GA79" s="338">
        <f>(FY79*'C.Davis-Inputs'!$D$68)</f>
        <v>22650.572727272749</v>
      </c>
      <c r="GB79" s="338">
        <f>(FY79*'C.Davis-Inputs'!$D$69)</f>
        <v>2880.1818181818207</v>
      </c>
      <c r="GC79" s="105"/>
      <c r="GD79" s="141">
        <f>IF($D79&lt;'C.Davis-Inputs'!$D$47,0,IF($D79='C.Davis-Inputs'!$D$47,'C.Davis-Inputs'!$D$53,IF(AND($D79&gt;'C.Davis-Inputs'!$D$47,$D79&lt;='C.Davis-Inputs'!$E$47),GD78*(1+'C.Davis-Inputs'!$E$49),IF($D79&gt;'C.Davis-Inputs'!$E$47,GD78*(1+'C.Davis-Inputs'!$F$49)))))</f>
        <v>35336.625332855838</v>
      </c>
      <c r="GE79" s="144">
        <f>IF($D79&lt;'C.Davis-Inputs'!$D$47,0,IF($D79='C.Davis-Inputs'!$D$47,'C.Davis-Inputs'!$D$54,IF(AND($D79&gt;'C.Davis-Inputs'!$D$47,$D79&lt;='C.Davis-Inputs'!$E$47),GE78*(1+'C.Davis-Inputs'!$E$49),IF($D79&gt;'C.Davis-Inputs'!$E$47,GE78*(1+'C.Davis-Inputs'!$F$49)))))</f>
        <v>32124.204848050762</v>
      </c>
      <c r="GF79" s="799">
        <f t="shared" si="37"/>
        <v>3212.4204848050758</v>
      </c>
    </row>
    <row r="80" spans="1:188" x14ac:dyDescent="0.25">
      <c r="A80" s="105"/>
      <c r="B80" s="105"/>
      <c r="C80" s="159"/>
      <c r="D80" s="140">
        <f t="shared" si="30"/>
        <v>2056</v>
      </c>
      <c r="E80" s="141">
        <f>E79*(1+'C.Davis-Inputs'!$D$14)</f>
        <v>818.03637685396825</v>
      </c>
      <c r="F80" s="142">
        <f>F79*(1+'C.Davis-Inputs'!$E$14)</f>
        <v>16360.727537079416</v>
      </c>
      <c r="G80" s="142">
        <f>G79*(1+'C.Davis-Inputs'!$F$14)</f>
        <v>102.25454710674603</v>
      </c>
      <c r="H80" s="143">
        <f>H79*(1+'C.Davis-Inputs'!$G$14)</f>
        <v>61.352728264047578</v>
      </c>
      <c r="I80" s="144">
        <f>I79*(1+'C.Davis-Inputs'!$H$14)</f>
        <v>1227.0545652809526</v>
      </c>
      <c r="J80" s="141">
        <f t="shared" si="31"/>
        <v>73.623273916857144</v>
      </c>
      <c r="K80" s="142">
        <f t="shared" si="31"/>
        <v>1472.4654783371475</v>
      </c>
      <c r="L80" s="142">
        <f t="shared" si="31"/>
        <v>9.202909239607143</v>
      </c>
      <c r="M80" s="143">
        <f t="shared" si="31"/>
        <v>5.5217455437642817</v>
      </c>
      <c r="N80" s="144">
        <f t="shared" si="31"/>
        <v>110.43491087528572</v>
      </c>
      <c r="O80" s="141">
        <f t="shared" si="32"/>
        <v>40.901818842698418</v>
      </c>
      <c r="P80" s="142">
        <f t="shared" si="32"/>
        <v>818.03637685397086</v>
      </c>
      <c r="Q80" s="142">
        <f t="shared" si="32"/>
        <v>5.1127273553373023</v>
      </c>
      <c r="R80" s="143">
        <f t="shared" si="32"/>
        <v>3.0676364132023792</v>
      </c>
      <c r="S80" s="144">
        <f t="shared" si="32"/>
        <v>61.352728264047634</v>
      </c>
      <c r="T80" s="141">
        <f t="shared" si="38"/>
        <v>63.806837394609524</v>
      </c>
      <c r="U80" s="142">
        <f t="shared" si="38"/>
        <v>1276.1367478921945</v>
      </c>
      <c r="V80" s="142">
        <f t="shared" si="38"/>
        <v>7.9758546743261904</v>
      </c>
      <c r="W80" s="143">
        <f t="shared" si="38"/>
        <v>4.7855128045957107</v>
      </c>
      <c r="X80" s="143">
        <f t="shared" si="38"/>
        <v>95.710256091914289</v>
      </c>
      <c r="Y80" s="141">
        <f>T80*'C.Davis-Inputs'!$D$17</f>
        <v>25.522734957843809</v>
      </c>
      <c r="Z80" s="142">
        <f>U80*'C.Davis-Inputs'!$E$17</f>
        <v>510.45469915687784</v>
      </c>
      <c r="AA80" s="142">
        <f>V80*'C.Davis-Inputs'!$F$17</f>
        <v>3.1903418697304762</v>
      </c>
      <c r="AB80" s="143">
        <f>W80*'C.Davis-Inputs'!$G$17</f>
        <v>0</v>
      </c>
      <c r="AC80" s="144">
        <f>X80*'C.Davis-Inputs'!$H$17</f>
        <v>0</v>
      </c>
      <c r="AD80" s="141">
        <f>T80*(1-'C.Davis-Inputs'!$D$17)</f>
        <v>38.284102436765714</v>
      </c>
      <c r="AE80" s="142">
        <f>U80*(1-'C.Davis-Inputs'!$E$17)</f>
        <v>765.6820487353167</v>
      </c>
      <c r="AF80" s="142">
        <f>V80*(1-'C.Davis-Inputs'!$F$17)</f>
        <v>4.7855128045957143</v>
      </c>
      <c r="AG80" s="143">
        <f>W80*(1-'C.Davis-Inputs'!$G$17)</f>
        <v>4.7855128045957107</v>
      </c>
      <c r="AH80" s="144">
        <f>X80*(1-'C.Davis-Inputs'!$H$17)</f>
        <v>95.710256091914289</v>
      </c>
      <c r="AI80" s="187"/>
      <c r="AJ80" s="141">
        <f>SUM(AD80*'C.Davis-Inputs'!$D$15,Y80*'C.Davis-Inputs'!$D$15*'C.Davis-Inputs'!$D$19)</f>
        <v>666.9941402316515</v>
      </c>
      <c r="AK80" s="142">
        <f>SUM(AE80*'C.Davis-Inputs'!$E$15,Z80*'C.Davis-Inputs'!$E$15*'C.Davis-Inputs'!$E$19)</f>
        <v>24303.598984690878</v>
      </c>
      <c r="AL80" s="142">
        <f>SUM(AF80*'C.Davis-Inputs'!$F$15,AA80*'C.Davis-Inputs'!$F$15*'C.Davis-Inputs'!$F$19)</f>
        <v>19.23776147447477</v>
      </c>
      <c r="AM80" s="143">
        <f>SUM(AG80*'C.Davis-Inputs'!$G$15,AB80*'C.Davis-Inputs'!$G$15*'C.Davis-Inputs'!$G$19)</f>
        <v>19.142051218382843</v>
      </c>
      <c r="AN80" s="144">
        <f>SUM(AH80*'C.Davis-Inputs'!$H$15,AC80*'C.Davis-Inputs'!$H$15*'C.Davis-Inputs'!$H$19)</f>
        <v>909.24743287318574</v>
      </c>
      <c r="AO80" s="141">
        <f>IF($D80&lt;'C.Davis-Inputs'!$D$8,AJ80,AJ80*(1-'C.Davis-Inputs'!$D$16))</f>
        <v>0</v>
      </c>
      <c r="AP80" s="142">
        <f>IF($D80&lt;'C.Davis-Inputs'!$D$8,AK80,AK80*(1-'C.Davis-Inputs'!$E$16))</f>
        <v>0</v>
      </c>
      <c r="AQ80" s="142">
        <f>IF($D80&lt;'C.Davis-Inputs'!$D$8,AL80,AL80*(1-'C.Davis-Inputs'!$F$16))</f>
        <v>0</v>
      </c>
      <c r="AR80" s="143">
        <f>IF($D80&lt;'C.Davis-Inputs'!$D$8,AM80,AM80*(1-'C.Davis-Inputs'!$G$16))</f>
        <v>0</v>
      </c>
      <c r="AS80" s="144">
        <f>IF($D80&lt;'C.Davis-Inputs'!$D$8,AN80,AN80*(1-'C.Davis-Inputs'!$H$16))</f>
        <v>0</v>
      </c>
      <c r="AT80" s="145">
        <f>AJ80*'C.Davis-Inputs'!$D$6*'C.Davis-Inputs'!$D$12</f>
        <v>1047.0474013356466</v>
      </c>
      <c r="AU80" s="146">
        <f>AK80*'C.Davis-Inputs'!$D$6*'C.Davis-Inputs'!$E$12</f>
        <v>36528.309273990388</v>
      </c>
      <c r="AV80" s="146">
        <f>AL80*'C.Davis-Inputs'!$D$6*'C.Davis-Inputs'!$F$12</f>
        <v>30.841979195877951</v>
      </c>
      <c r="AW80" s="147">
        <f>AM80*'C.Davis-Inputs'!$D$6*'C.Davis-Inputs'!$G$12</f>
        <v>30.688536513311369</v>
      </c>
      <c r="AX80" s="148">
        <f>AN80*'C.Davis-Inputs'!$D$6*'C.Davis-Inputs'!$H$12</f>
        <v>1427.3366201243268</v>
      </c>
      <c r="AY80" s="145">
        <f>AJ80*'C.Davis-Inputs'!$D$7*'C.Davis-Inputs'!$D$13</f>
        <v>40.019648413899091</v>
      </c>
      <c r="AZ80" s="146">
        <f>AK80*'C.Davis-Inputs'!$D$7*'C.Davis-Inputs'!$E$13</f>
        <v>2430.359898469088</v>
      </c>
      <c r="BA80" s="146">
        <f>AL80*'C.Davis-Inputs'!$D$7*'C.Davis-Inputs'!$F$13</f>
        <v>0.76951045897899084</v>
      </c>
      <c r="BB80" s="147">
        <f>AM80*'C.Davis-Inputs'!$D$7*'C.Davis-Inputs'!$G$13</f>
        <v>0.76568204873531376</v>
      </c>
      <c r="BC80" s="148">
        <f>AN80*'C.Davis-Inputs'!$D$7*'C.Davis-Inputs'!$H$13</f>
        <v>54.554845972391142</v>
      </c>
      <c r="BD80" s="149">
        <f>AO80*'C.Davis-Inputs'!$D$6*'C.Davis-Inputs'!$D$12</f>
        <v>0</v>
      </c>
      <c r="BE80" s="150">
        <f>AP80*'C.Davis-Inputs'!$D$6*'C.Davis-Inputs'!$E$12</f>
        <v>0</v>
      </c>
      <c r="BF80" s="150">
        <f>AQ80*'C.Davis-Inputs'!$D$6*'C.Davis-Inputs'!$F$12</f>
        <v>0</v>
      </c>
      <c r="BG80" s="151">
        <f>AR80*'C.Davis-Inputs'!$D$6*'C.Davis-Inputs'!$G$12</f>
        <v>0</v>
      </c>
      <c r="BH80" s="152">
        <f>AS80*'C.Davis-Inputs'!$D$6*'C.Davis-Inputs'!$H$12</f>
        <v>0</v>
      </c>
      <c r="BI80" s="149">
        <f>AO80*'C.Davis-Inputs'!$D$7*'C.Davis-Inputs'!$D$13</f>
        <v>0</v>
      </c>
      <c r="BJ80" s="150">
        <f>AP80*'C.Davis-Inputs'!$D$7*'C.Davis-Inputs'!$E$13</f>
        <v>0</v>
      </c>
      <c r="BK80" s="150">
        <f>AQ80*'C.Davis-Inputs'!$D$7*'C.Davis-Inputs'!$F$13</f>
        <v>0</v>
      </c>
      <c r="BL80" s="151">
        <f>AR80*'C.Davis-Inputs'!$D$7*'C.Davis-Inputs'!$G$13</f>
        <v>0</v>
      </c>
      <c r="BM80" s="152">
        <f>AS80*'C.Davis-Inputs'!$D$7*'C.Davis-Inputs'!$H$13</f>
        <v>0</v>
      </c>
      <c r="BN80" s="153">
        <f t="shared" si="27"/>
        <v>1047.0474013356466</v>
      </c>
      <c r="BO80" s="154">
        <f t="shared" si="27"/>
        <v>36528.309273990388</v>
      </c>
      <c r="BP80" s="154">
        <f t="shared" si="27"/>
        <v>30.841979195877951</v>
      </c>
      <c r="BQ80" s="155">
        <f t="shared" si="27"/>
        <v>30.688536513311369</v>
      </c>
      <c r="BR80" s="156">
        <f t="shared" si="27"/>
        <v>1427.3366201243268</v>
      </c>
      <c r="BS80" s="153">
        <f t="shared" si="26"/>
        <v>40.019648413899091</v>
      </c>
      <c r="BT80" s="154">
        <f t="shared" si="26"/>
        <v>2430.359898469088</v>
      </c>
      <c r="BU80" s="154">
        <f t="shared" si="26"/>
        <v>0.76951045897899084</v>
      </c>
      <c r="BV80" s="155">
        <f t="shared" si="26"/>
        <v>0.76568204873531376</v>
      </c>
      <c r="BW80" s="155">
        <f t="shared" si="26"/>
        <v>54.554845972391142</v>
      </c>
      <c r="BX80" s="343">
        <f t="shared" si="20"/>
        <v>39064.223811159551</v>
      </c>
      <c r="BY80" s="344">
        <f t="shared" si="21"/>
        <v>2526.4695853630924</v>
      </c>
      <c r="BZ80" s="105"/>
      <c r="CA80" s="141">
        <f>Y80*'C.Davis-Inputs'!$D$15*'C.Davis-Inputs'!$D$18</f>
        <v>2082.6551725600548</v>
      </c>
      <c r="CB80" s="142">
        <f>Z80*'C.Davis-Inputs'!$E$15*'C.Davis-Inputs'!$E$18</f>
        <v>75886.747850157233</v>
      </c>
      <c r="CC80" s="142">
        <f>AA80*'C.Davis-Inputs'!$F$15*'C.Davis-Inputs'!$F$18</f>
        <v>3.8284102436765712</v>
      </c>
      <c r="CD80" s="143">
        <f>AB80*'C.Davis-Inputs'!$G$15*'C.Davis-Inputs'!$G$18</f>
        <v>0</v>
      </c>
      <c r="CE80" s="144">
        <f>AC80*'C.Davis-Inputs'!$H$15*'C.Davis-Inputs'!$H$18</f>
        <v>0</v>
      </c>
      <c r="CF80" s="141">
        <f>IF($D80&lt;'C.Davis-Inputs'!$D$8,CA80,CA80*(1-'C.Davis-Inputs'!$D$16))</f>
        <v>0</v>
      </c>
      <c r="CG80" s="142">
        <f>IF($D80&lt;'C.Davis-Inputs'!$D$8,CB80,CB80*(1-'C.Davis-Inputs'!$E$16))</f>
        <v>0</v>
      </c>
      <c r="CH80" s="142">
        <f>IF($D80&lt;'C.Davis-Inputs'!$D$8,CC80,CC80*(1-'C.Davis-Inputs'!$F$16))</f>
        <v>0</v>
      </c>
      <c r="CI80" s="143">
        <f>IF($D80&lt;'C.Davis-Inputs'!$D$8,CD80,CD80*(1-'C.Davis-Inputs'!$G$16))</f>
        <v>0</v>
      </c>
      <c r="CJ80" s="144">
        <f>IF($D80&lt;'C.Davis-Inputs'!$D$8,CE80,CE80*(1-'C.Davis-Inputs'!$H$16))</f>
        <v>0</v>
      </c>
      <c r="CK80" s="145">
        <f>CA80*'C.Davis-Inputs'!$D$6*'C.Davis-Inputs'!$D$12</f>
        <v>3269.3520898847737</v>
      </c>
      <c r="CL80" s="146">
        <f>CB80*'C.Davis-Inputs'!$D$6*'C.Davis-Inputs'!$E$12</f>
        <v>114057.78201878633</v>
      </c>
      <c r="CM80" s="146">
        <f>CC80*'C.Davis-Inputs'!$D$6*'C.Davis-Inputs'!$F$12</f>
        <v>6.1377073026622782</v>
      </c>
      <c r="CN80" s="147">
        <f>CD80*'C.Davis-Inputs'!$D$6*'C.Davis-Inputs'!$G$12</f>
        <v>0</v>
      </c>
      <c r="CO80" s="148">
        <f>CE80*'C.Davis-Inputs'!$D$6*'C.Davis-Inputs'!$H$12</f>
        <v>0</v>
      </c>
      <c r="CP80" s="145">
        <f>CA80*'C.Davis-Inputs'!$D$7*'C.Davis-Inputs'!$D$13</f>
        <v>124.95931035360329</v>
      </c>
      <c r="CQ80" s="146">
        <f>CB80*'C.Davis-Inputs'!$D$7*'C.Davis-Inputs'!$E$13</f>
        <v>7588.6747850157235</v>
      </c>
      <c r="CR80" s="146">
        <f>CC80*'C.Davis-Inputs'!$D$7*'C.Davis-Inputs'!$F$13</f>
        <v>0.15313640974706286</v>
      </c>
      <c r="CS80" s="147">
        <f>CD80*'C.Davis-Inputs'!$D$7*'C.Davis-Inputs'!$G$13</f>
        <v>0</v>
      </c>
      <c r="CT80" s="148">
        <f>CE80*'C.Davis-Inputs'!$D$7*'C.Davis-Inputs'!$H$13</f>
        <v>0</v>
      </c>
      <c r="CU80" s="149">
        <f>CF80*'C.Davis-Inputs'!$D$6*'C.Davis-Inputs'!$D$12</f>
        <v>0</v>
      </c>
      <c r="CV80" s="150">
        <f>CG80*'C.Davis-Inputs'!$D$6*'C.Davis-Inputs'!$E$12</f>
        <v>0</v>
      </c>
      <c r="CW80" s="150">
        <f>CH80*'C.Davis-Inputs'!$D$6*'C.Davis-Inputs'!$F$12</f>
        <v>0</v>
      </c>
      <c r="CX80" s="151">
        <f>CI80*'C.Davis-Inputs'!$D$6*'C.Davis-Inputs'!$G$12</f>
        <v>0</v>
      </c>
      <c r="CY80" s="152">
        <f>CJ80*'C.Davis-Inputs'!$D$6*'C.Davis-Inputs'!$H$12</f>
        <v>0</v>
      </c>
      <c r="CZ80" s="149">
        <f>CF80*'C.Davis-Inputs'!$D$7*'C.Davis-Inputs'!$D$13</f>
        <v>0</v>
      </c>
      <c r="DA80" s="150">
        <f>CG80*'C.Davis-Inputs'!$D$7*'C.Davis-Inputs'!$E$13</f>
        <v>0</v>
      </c>
      <c r="DB80" s="150">
        <f>CH80*'C.Davis-Inputs'!$D$7*'C.Davis-Inputs'!$F$13</f>
        <v>0</v>
      </c>
      <c r="DC80" s="151">
        <f>CI80*'C.Davis-Inputs'!$D$7*'C.Davis-Inputs'!$G$13</f>
        <v>0</v>
      </c>
      <c r="DD80" s="152">
        <f>CJ80*'C.Davis-Inputs'!$D$7*'C.Davis-Inputs'!$H$13</f>
        <v>0</v>
      </c>
      <c r="DE80" s="153">
        <f t="shared" si="29"/>
        <v>3269.3520898847737</v>
      </c>
      <c r="DF80" s="154">
        <f t="shared" si="29"/>
        <v>114057.78201878633</v>
      </c>
      <c r="DG80" s="154">
        <f t="shared" si="29"/>
        <v>6.1377073026622782</v>
      </c>
      <c r="DH80" s="155">
        <f t="shared" si="28"/>
        <v>0</v>
      </c>
      <c r="DI80" s="156">
        <f t="shared" si="28"/>
        <v>0</v>
      </c>
      <c r="DJ80" s="153">
        <f t="shared" si="28"/>
        <v>124.95931035360329</v>
      </c>
      <c r="DK80" s="154">
        <f t="shared" si="28"/>
        <v>7588.6747850157235</v>
      </c>
      <c r="DL80" s="154">
        <f t="shared" si="28"/>
        <v>0.15313640974706286</v>
      </c>
      <c r="DM80" s="155">
        <f t="shared" si="28"/>
        <v>0</v>
      </c>
      <c r="DN80" s="155">
        <f t="shared" si="17"/>
        <v>0</v>
      </c>
      <c r="DO80" s="343">
        <f t="shared" si="22"/>
        <v>117333.27181597377</v>
      </c>
      <c r="DP80" s="344">
        <f t="shared" si="23"/>
        <v>7713.7872317790743</v>
      </c>
      <c r="DQ80" s="105"/>
      <c r="DR80" s="141">
        <f>SUM(AD80*'C.Davis-Inputs'!$D$32*365)</f>
        <v>15429.290867484016</v>
      </c>
      <c r="DS80" s="142">
        <f>SUM(AE80*'C.Davis-Inputs'!$E$32*365)</f>
        <v>308585.81734968128</v>
      </c>
      <c r="DT80" s="142">
        <f>SUM(AF80*'C.Davis-Inputs'!$F$32*365)</f>
        <v>2279.32705996923</v>
      </c>
      <c r="DU80" s="143">
        <f>SUM(AG80*'C.Davis-Inputs'!$G$32*365)</f>
        <v>0</v>
      </c>
      <c r="DV80" s="144">
        <f>SUM(AH80*'C.Davis-Inputs'!$H$32*365)</f>
        <v>0</v>
      </c>
      <c r="DW80" s="141">
        <f>SUM(AD80*'C.Davis-Inputs'!$D$33*365)</f>
        <v>14026.628061349105</v>
      </c>
      <c r="DX80" s="142">
        <f>SUM(AE80*'C.Davis-Inputs'!$E$33*365)</f>
        <v>280532.56122698303</v>
      </c>
      <c r="DY80" s="142">
        <f>SUM(AF80*'C.Davis-Inputs'!$F$33*365)</f>
        <v>2072.1155090629363</v>
      </c>
      <c r="DZ80" s="143">
        <f>SUM(AG80*'C.Davis-Inputs'!$G$33*365)</f>
        <v>0</v>
      </c>
      <c r="EA80" s="144">
        <f>SUM(AH80*'C.Davis-Inputs'!$H$33*365)</f>
        <v>0</v>
      </c>
      <c r="EB80" s="145">
        <f>DR80*'C.Davis-Inputs'!$D$6*'C.Davis-Inputs'!$D$12</f>
        <v>24220.900803776407</v>
      </c>
      <c r="EC80" s="146">
        <f>DS80*'C.Davis-Inputs'!$D$6*'C.Davis-Inputs'!$E$12</f>
        <v>463804.48347657098</v>
      </c>
      <c r="ED80" s="146">
        <f>DT80*'C.Davis-Inputs'!$D$6*'C.Davis-Inputs'!$F$12</f>
        <v>3654.2171425426695</v>
      </c>
      <c r="EE80" s="147">
        <f>DU80*'C.Davis-Inputs'!$D$6*'C.Davis-Inputs'!$G$12</f>
        <v>0</v>
      </c>
      <c r="EF80" s="148">
        <f>DV80*'C.Davis-Inputs'!$D$6*'C.Davis-Inputs'!$H$12</f>
        <v>0</v>
      </c>
      <c r="EG80" s="145">
        <f>DR80*'C.Davis-Inputs'!$D$7*'C.Davis-Inputs'!$D$13</f>
        <v>925.75745204904092</v>
      </c>
      <c r="EH80" s="146">
        <f>DS80*'C.Davis-Inputs'!$D$7*'C.Davis-Inputs'!$E$13</f>
        <v>30858.581734968131</v>
      </c>
      <c r="EI80" s="146">
        <f>DT80*'C.Davis-Inputs'!$D$7*'C.Davis-Inputs'!$F$13</f>
        <v>91.17308239876921</v>
      </c>
      <c r="EJ80" s="147">
        <f>DU80*'C.Davis-Inputs'!$D$7*'C.Davis-Inputs'!$G$13</f>
        <v>0</v>
      </c>
      <c r="EK80" s="148">
        <f>DV80*'C.Davis-Inputs'!$D$7*'C.Davis-Inputs'!$H$13</f>
        <v>0</v>
      </c>
      <c r="EL80" s="149">
        <f>IF($D80&lt;'C.Davis-Inputs'!$D$8,EB80,DW80*'C.Davis-Inputs'!$D$6*'C.Davis-Inputs'!$D$12)</f>
        <v>22019.000730705826</v>
      </c>
      <c r="EM80" s="150">
        <f>IF($D80&lt;'C.Davis-Inputs'!$D$8,EC80,DX80*'C.Davis-Inputs'!$D$6*'C.Davis-Inputs'!$E$12)</f>
        <v>421640.43952415552</v>
      </c>
      <c r="EN80" s="150">
        <f>IF($D80&lt;'C.Davis-Inputs'!$D$8,ED80,DY80*'C.Davis-Inputs'!$D$6*'C.Davis-Inputs'!$F$12)</f>
        <v>3322.0155841296992</v>
      </c>
      <c r="EO80" s="151">
        <f>IF($D80&lt;'C.Davis-Inputs'!$D$8,EE80,DZ80*'C.Davis-Inputs'!$D$6*'C.Davis-Inputs'!$G$12)</f>
        <v>0</v>
      </c>
      <c r="EP80" s="152">
        <f>IF($D80&lt;'C.Davis-Inputs'!$D$8,EF80,EA80*'C.Davis-Inputs'!$D$6*'C.Davis-Inputs'!$H$12)</f>
        <v>0</v>
      </c>
      <c r="EQ80" s="149">
        <f>IF($D80&lt;'C.Davis-Inputs'!$D$8,EG80,'C.Davis-Inputs'!$D$13*DW80)</f>
        <v>841.59768368094626</v>
      </c>
      <c r="ER80" s="150">
        <f>IF($D80&lt;'C.Davis-Inputs'!$D$8,EH80,'C.Davis-Inputs'!$E$13*DX80)</f>
        <v>28053.256122698305</v>
      </c>
      <c r="ES80" s="150">
        <f>IF($D80&lt;'C.Davis-Inputs'!$D$8,EI80,'C.Davis-Inputs'!$F$13*DY80)</f>
        <v>82.884620362517452</v>
      </c>
      <c r="ET80" s="151">
        <f>IF($D80&lt;'C.Davis-Inputs'!$D$8,EJ80,'C.Davis-Inputs'!$G$13*EJ80)</f>
        <v>0</v>
      </c>
      <c r="EU80" s="152">
        <f>IF($D80&lt;'C.Davis-Inputs'!$D$8,EK80,'C.Davis-Inputs'!$H$13*EK80)</f>
        <v>0</v>
      </c>
      <c r="EV80" s="153">
        <f t="shared" si="33"/>
        <v>2201.9000730705811</v>
      </c>
      <c r="EW80" s="154">
        <f t="shared" si="33"/>
        <v>42164.043952415464</v>
      </c>
      <c r="EX80" s="154">
        <f t="shared" si="33"/>
        <v>332.20155841297037</v>
      </c>
      <c r="EY80" s="155">
        <f t="shared" si="33"/>
        <v>0</v>
      </c>
      <c r="EZ80" s="156">
        <f t="shared" si="16"/>
        <v>0</v>
      </c>
      <c r="FA80" s="153">
        <f t="shared" si="16"/>
        <v>84.15976836809466</v>
      </c>
      <c r="FB80" s="154">
        <f t="shared" si="16"/>
        <v>2805.3256122698258</v>
      </c>
      <c r="FC80" s="154">
        <f t="shared" si="16"/>
        <v>8.288462036251758</v>
      </c>
      <c r="FD80" s="155">
        <f t="shared" si="16"/>
        <v>0</v>
      </c>
      <c r="FE80" s="156">
        <f t="shared" si="16"/>
        <v>0</v>
      </c>
      <c r="FF80" s="365">
        <f t="shared" si="24"/>
        <v>44698.145583899015</v>
      </c>
      <c r="FG80" s="365">
        <f t="shared" si="25"/>
        <v>2897.7738426741726</v>
      </c>
      <c r="FH80" s="105"/>
      <c r="FI80" s="142">
        <f>'C.Davis-Inputs'!$E$15</f>
        <v>29.15</v>
      </c>
      <c r="FJ80" s="142">
        <f>IF($D80&lt;'C.Davis-Inputs'!$D$8,FI80,0)</f>
        <v>0</v>
      </c>
      <c r="FK80" s="154">
        <f t="shared" si="34"/>
        <v>29.15</v>
      </c>
      <c r="FL80" s="338">
        <f>SUM(FK80*'C.Davis-Inputs'!$D$60,FK80*'C.Davis-Inputs'!$D$58*'C.Davis-Inputs'!$D$59)</f>
        <v>8858.6849999999995</v>
      </c>
      <c r="FM80" s="338">
        <f>(FK80*'C.Davis-Inputs'!$D$61)</f>
        <v>21833.35</v>
      </c>
      <c r="FN80" s="338">
        <f>(FK80*'C.Davis-Inputs'!$D$62)</f>
        <v>816.19999999999993</v>
      </c>
      <c r="FO80" s="105"/>
      <c r="FP80" s="142">
        <f>'C.Davis-Inputs'!$E$32*365</f>
        <v>403.02083333333337</v>
      </c>
      <c r="FQ80" s="142">
        <f>IF($D80&lt;'C.Davis-Inputs'!$D$8,FP80,'C.Davis-Inputs'!$E$33*365)</f>
        <v>366.38257575757581</v>
      </c>
      <c r="FR80" s="154">
        <f t="shared" si="35"/>
        <v>36.638257575757564</v>
      </c>
      <c r="FS80" s="338">
        <f>SUM(FR80*'C.Davis-Inputs'!$D$63,FR80*'C.Davis-Inputs'!$D$58*'C.Davis-Inputs'!$D$59)</f>
        <v>27768.135416666657</v>
      </c>
      <c r="FT80" s="338">
        <f>(FR80*'C.Davis-Inputs'!$D$64)</f>
        <v>80677.443181818162</v>
      </c>
      <c r="FU80" s="338">
        <f>(FR80*'C.Davis-Inputs'!$D$65)</f>
        <v>10258.712121212118</v>
      </c>
      <c r="FV80" s="105"/>
      <c r="FW80" s="142">
        <f>'C.Davis-Inputs'!$E$44*365</f>
        <v>113.15</v>
      </c>
      <c r="FX80" s="142">
        <f>IF($D80&lt;'C.Davis-Inputs'!$D$8,FW80,'C.Davis-Inputs'!$D$45*365)</f>
        <v>102.86363636363636</v>
      </c>
      <c r="FY80" s="154">
        <f t="shared" si="36"/>
        <v>10.286363636363646</v>
      </c>
      <c r="FZ80" s="338">
        <f>SUM(FY80*'C.Davis-Inputs'!$D$67)</f>
        <v>8218.8045454545536</v>
      </c>
      <c r="GA80" s="338">
        <f>(FY80*'C.Davis-Inputs'!$D$68)</f>
        <v>22650.572727272749</v>
      </c>
      <c r="GB80" s="338">
        <f>(FY80*'C.Davis-Inputs'!$D$69)</f>
        <v>2880.1818181818207</v>
      </c>
      <c r="GC80" s="105"/>
      <c r="GD80" s="141">
        <f>IF($D80&lt;'C.Davis-Inputs'!$D$47,0,IF($D80='C.Davis-Inputs'!$D$47,'C.Davis-Inputs'!$D$53,IF(AND($D80&gt;'C.Davis-Inputs'!$D$47,$D80&lt;='C.Davis-Inputs'!$E$47),GD79*(1+'C.Davis-Inputs'!$E$49),IF($D80&gt;'C.Davis-Inputs'!$E$47,GD79*(1+'C.Davis-Inputs'!$F$49)))))</f>
        <v>35689.991586184398</v>
      </c>
      <c r="GE80" s="144">
        <f>IF($D80&lt;'C.Davis-Inputs'!$D$47,0,IF($D80='C.Davis-Inputs'!$D$47,'C.Davis-Inputs'!$D$54,IF(AND($D80&gt;'C.Davis-Inputs'!$D$47,$D80&lt;='C.Davis-Inputs'!$E$47),GE79*(1+'C.Davis-Inputs'!$E$49),IF($D80&gt;'C.Davis-Inputs'!$E$47,GE79*(1+'C.Davis-Inputs'!$F$49)))))</f>
        <v>32445.44689653127</v>
      </c>
      <c r="GF80" s="799">
        <f t="shared" si="37"/>
        <v>3244.5446896531284</v>
      </c>
    </row>
    <row r="81" spans="1:188" x14ac:dyDescent="0.25">
      <c r="A81" s="105"/>
      <c r="B81" s="105"/>
      <c r="C81" s="159"/>
      <c r="D81" s="140">
        <f t="shared" si="30"/>
        <v>2057</v>
      </c>
      <c r="E81" s="141">
        <f>E80*(1+'C.Davis-Inputs'!$D$14)</f>
        <v>826.56249999999511</v>
      </c>
      <c r="F81" s="142">
        <f>F80*(1+'C.Davis-Inputs'!$E$14)</f>
        <v>16531.249999999953</v>
      </c>
      <c r="G81" s="142">
        <f>G80*(1+'C.Davis-Inputs'!$F$14)</f>
        <v>103.32031249999939</v>
      </c>
      <c r="H81" s="143">
        <f>H80*(1+'C.Davis-Inputs'!$G$14)</f>
        <v>61.992187499999595</v>
      </c>
      <c r="I81" s="144">
        <f>I80*(1+'C.Davis-Inputs'!$H$14)</f>
        <v>1239.843749999993</v>
      </c>
      <c r="J81" s="141">
        <f t="shared" si="31"/>
        <v>74.390624999999559</v>
      </c>
      <c r="K81" s="142">
        <f t="shared" si="31"/>
        <v>1487.8124999999957</v>
      </c>
      <c r="L81" s="142">
        <f t="shared" si="31"/>
        <v>9.2988281249999449</v>
      </c>
      <c r="M81" s="143">
        <f t="shared" si="31"/>
        <v>5.5792968749999634</v>
      </c>
      <c r="N81" s="144">
        <f t="shared" si="31"/>
        <v>111.58593749999936</v>
      </c>
      <c r="O81" s="141">
        <f t="shared" si="32"/>
        <v>41.328124999999758</v>
      </c>
      <c r="P81" s="142">
        <f t="shared" si="32"/>
        <v>826.56249999999773</v>
      </c>
      <c r="Q81" s="142">
        <f t="shared" si="32"/>
        <v>5.1660156249999698</v>
      </c>
      <c r="R81" s="143">
        <f t="shared" si="32"/>
        <v>3.09960937499998</v>
      </c>
      <c r="S81" s="144">
        <f t="shared" si="32"/>
        <v>61.992187499999652</v>
      </c>
      <c r="T81" s="141">
        <f t="shared" si="38"/>
        <v>64.471874999999613</v>
      </c>
      <c r="U81" s="142">
        <f t="shared" si="38"/>
        <v>1289.4374999999961</v>
      </c>
      <c r="V81" s="142">
        <f t="shared" si="38"/>
        <v>8.0589843749999517</v>
      </c>
      <c r="W81" s="143">
        <f t="shared" si="38"/>
        <v>4.8353906249999676</v>
      </c>
      <c r="X81" s="143">
        <f t="shared" si="38"/>
        <v>96.707812499999449</v>
      </c>
      <c r="Y81" s="141">
        <f>T81*'C.Davis-Inputs'!$D$17</f>
        <v>25.788749999999848</v>
      </c>
      <c r="Z81" s="142">
        <f>U81*'C.Davis-Inputs'!$E$17</f>
        <v>515.7749999999985</v>
      </c>
      <c r="AA81" s="142">
        <f>V81*'C.Davis-Inputs'!$F$17</f>
        <v>3.2235937499999809</v>
      </c>
      <c r="AB81" s="143">
        <f>W81*'C.Davis-Inputs'!$G$17</f>
        <v>0</v>
      </c>
      <c r="AC81" s="144">
        <f>X81*'C.Davis-Inputs'!$H$17</f>
        <v>0</v>
      </c>
      <c r="AD81" s="141">
        <f>T81*(1-'C.Davis-Inputs'!$D$17)</f>
        <v>38.683124999999769</v>
      </c>
      <c r="AE81" s="142">
        <f>U81*(1-'C.Davis-Inputs'!$E$17)</f>
        <v>773.66249999999764</v>
      </c>
      <c r="AF81" s="142">
        <f>V81*(1-'C.Davis-Inputs'!$F$17)</f>
        <v>4.8353906249999712</v>
      </c>
      <c r="AG81" s="143">
        <f>W81*(1-'C.Davis-Inputs'!$G$17)</f>
        <v>4.8353906249999676</v>
      </c>
      <c r="AH81" s="144">
        <f>X81*(1-'C.Davis-Inputs'!$H$17)</f>
        <v>96.707812499999449</v>
      </c>
      <c r="AI81" s="187"/>
      <c r="AJ81" s="141">
        <f>SUM(AD81*'C.Davis-Inputs'!$D$15,Y81*'C.Davis-Inputs'!$D$15*'C.Davis-Inputs'!$D$19)</f>
        <v>673.94599999999593</v>
      </c>
      <c r="AK81" s="142">
        <f>SUM(AE81*'C.Davis-Inputs'!$E$15,Z81*'C.Davis-Inputs'!$E$15*'C.Davis-Inputs'!$E$19)</f>
        <v>24556.907374999926</v>
      </c>
      <c r="AL81" s="142">
        <f>SUM(AF81*'C.Davis-Inputs'!$F$15,AA81*'C.Davis-Inputs'!$F$15*'C.Davis-Inputs'!$F$19)</f>
        <v>19.438270312499885</v>
      </c>
      <c r="AM81" s="143">
        <f>SUM(AG81*'C.Davis-Inputs'!$G$15,AB81*'C.Davis-Inputs'!$G$15*'C.Davis-Inputs'!$G$19)</f>
        <v>19.341562499999871</v>
      </c>
      <c r="AN81" s="144">
        <f>SUM(AH81*'C.Davis-Inputs'!$H$15,AC81*'C.Davis-Inputs'!$H$15*'C.Davis-Inputs'!$H$19)</f>
        <v>918.72421874999475</v>
      </c>
      <c r="AO81" s="141">
        <f>IF($D81&lt;'C.Davis-Inputs'!$D$8,AJ81,AJ81*(1-'C.Davis-Inputs'!$D$16))</f>
        <v>0</v>
      </c>
      <c r="AP81" s="142">
        <f>IF($D81&lt;'C.Davis-Inputs'!$D$8,AK81,AK81*(1-'C.Davis-Inputs'!$E$16))</f>
        <v>0</v>
      </c>
      <c r="AQ81" s="142">
        <f>IF($D81&lt;'C.Davis-Inputs'!$D$8,AL81,AL81*(1-'C.Davis-Inputs'!$F$16))</f>
        <v>0</v>
      </c>
      <c r="AR81" s="143">
        <f>IF($D81&lt;'C.Davis-Inputs'!$D$8,AM81,AM81*(1-'C.Davis-Inputs'!$G$16))</f>
        <v>0</v>
      </c>
      <c r="AS81" s="144">
        <f>IF($D81&lt;'C.Davis-Inputs'!$D$8,AN81,AN81*(1-'C.Davis-Inputs'!$H$16))</f>
        <v>0</v>
      </c>
      <c r="AT81" s="145">
        <f>AJ81*'C.Davis-Inputs'!$D$6*'C.Davis-Inputs'!$D$12</f>
        <v>1057.9604307999934</v>
      </c>
      <c r="AU81" s="146">
        <f>AK81*'C.Davis-Inputs'!$D$6*'C.Davis-Inputs'!$E$12</f>
        <v>36909.031784624887</v>
      </c>
      <c r="AV81" s="146">
        <f>AL81*'C.Davis-Inputs'!$D$6*'C.Davis-Inputs'!$F$12</f>
        <v>31.163434964999816</v>
      </c>
      <c r="AW81" s="147">
        <f>AM81*'C.Davis-Inputs'!$D$6*'C.Davis-Inputs'!$G$12</f>
        <v>31.008392999999788</v>
      </c>
      <c r="AX81" s="148">
        <f>AN81*'C.Davis-Inputs'!$D$6*'C.Davis-Inputs'!$H$12</f>
        <v>1442.2132785937415</v>
      </c>
      <c r="AY81" s="145">
        <f>AJ81*'C.Davis-Inputs'!$D$7*'C.Davis-Inputs'!$D$13</f>
        <v>40.436759999999758</v>
      </c>
      <c r="AZ81" s="146">
        <f>AK81*'C.Davis-Inputs'!$D$7*'C.Davis-Inputs'!$E$13</f>
        <v>2455.6907374999928</v>
      </c>
      <c r="BA81" s="146">
        <f>AL81*'C.Davis-Inputs'!$D$7*'C.Davis-Inputs'!$F$13</f>
        <v>0.77753081249999545</v>
      </c>
      <c r="BB81" s="147">
        <f>AM81*'C.Davis-Inputs'!$D$7*'C.Davis-Inputs'!$G$13</f>
        <v>0.77366249999999481</v>
      </c>
      <c r="BC81" s="148">
        <f>AN81*'C.Davis-Inputs'!$D$7*'C.Davis-Inputs'!$H$13</f>
        <v>55.123453124999685</v>
      </c>
      <c r="BD81" s="149">
        <f>AO81*'C.Davis-Inputs'!$D$6*'C.Davis-Inputs'!$D$12</f>
        <v>0</v>
      </c>
      <c r="BE81" s="150">
        <f>AP81*'C.Davis-Inputs'!$D$6*'C.Davis-Inputs'!$E$12</f>
        <v>0</v>
      </c>
      <c r="BF81" s="150">
        <f>AQ81*'C.Davis-Inputs'!$D$6*'C.Davis-Inputs'!$F$12</f>
        <v>0</v>
      </c>
      <c r="BG81" s="151">
        <f>AR81*'C.Davis-Inputs'!$D$6*'C.Davis-Inputs'!$G$12</f>
        <v>0</v>
      </c>
      <c r="BH81" s="152">
        <f>AS81*'C.Davis-Inputs'!$D$6*'C.Davis-Inputs'!$H$12</f>
        <v>0</v>
      </c>
      <c r="BI81" s="149">
        <f>AO81*'C.Davis-Inputs'!$D$7*'C.Davis-Inputs'!$D$13</f>
        <v>0</v>
      </c>
      <c r="BJ81" s="150">
        <f>AP81*'C.Davis-Inputs'!$D$7*'C.Davis-Inputs'!$E$13</f>
        <v>0</v>
      </c>
      <c r="BK81" s="150">
        <f>AQ81*'C.Davis-Inputs'!$D$7*'C.Davis-Inputs'!$F$13</f>
        <v>0</v>
      </c>
      <c r="BL81" s="151">
        <f>AR81*'C.Davis-Inputs'!$D$7*'C.Davis-Inputs'!$G$13</f>
        <v>0</v>
      </c>
      <c r="BM81" s="152">
        <f>AS81*'C.Davis-Inputs'!$D$7*'C.Davis-Inputs'!$H$13</f>
        <v>0</v>
      </c>
      <c r="BN81" s="153">
        <f t="shared" si="27"/>
        <v>1057.9604307999934</v>
      </c>
      <c r="BO81" s="154">
        <f t="shared" si="27"/>
        <v>36909.031784624887</v>
      </c>
      <c r="BP81" s="154">
        <f t="shared" si="27"/>
        <v>31.163434964999816</v>
      </c>
      <c r="BQ81" s="155">
        <f t="shared" si="27"/>
        <v>31.008392999999788</v>
      </c>
      <c r="BR81" s="156">
        <f t="shared" si="27"/>
        <v>1442.2132785937415</v>
      </c>
      <c r="BS81" s="153">
        <f t="shared" si="26"/>
        <v>40.436759999999758</v>
      </c>
      <c r="BT81" s="154">
        <f t="shared" si="26"/>
        <v>2455.6907374999928</v>
      </c>
      <c r="BU81" s="154">
        <f t="shared" si="26"/>
        <v>0.77753081249999545</v>
      </c>
      <c r="BV81" s="155">
        <f t="shared" si="26"/>
        <v>0.77366249999999481</v>
      </c>
      <c r="BW81" s="155">
        <f t="shared" si="26"/>
        <v>55.123453124999685</v>
      </c>
      <c r="BX81" s="343">
        <f t="shared" si="20"/>
        <v>39471.377321983615</v>
      </c>
      <c r="BY81" s="344">
        <f t="shared" si="21"/>
        <v>2552.802143937492</v>
      </c>
      <c r="BZ81" s="105"/>
      <c r="CA81" s="141">
        <f>Y81*'C.Davis-Inputs'!$D$15*'C.Davis-Inputs'!$D$18</f>
        <v>2104.3619999999873</v>
      </c>
      <c r="CB81" s="142">
        <f>Z81*'C.Davis-Inputs'!$E$15*'C.Davis-Inputs'!$E$18</f>
        <v>76677.690374999773</v>
      </c>
      <c r="CC81" s="142">
        <f>AA81*'C.Davis-Inputs'!$F$15*'C.Davis-Inputs'!$F$18</f>
        <v>3.8683124999999769</v>
      </c>
      <c r="CD81" s="143">
        <f>AB81*'C.Davis-Inputs'!$G$15*'C.Davis-Inputs'!$G$18</f>
        <v>0</v>
      </c>
      <c r="CE81" s="144">
        <f>AC81*'C.Davis-Inputs'!$H$15*'C.Davis-Inputs'!$H$18</f>
        <v>0</v>
      </c>
      <c r="CF81" s="141">
        <f>IF($D81&lt;'C.Davis-Inputs'!$D$8,CA81,CA81*(1-'C.Davis-Inputs'!$D$16))</f>
        <v>0</v>
      </c>
      <c r="CG81" s="142">
        <f>IF($D81&lt;'C.Davis-Inputs'!$D$8,CB81,CB81*(1-'C.Davis-Inputs'!$E$16))</f>
        <v>0</v>
      </c>
      <c r="CH81" s="142">
        <f>IF($D81&lt;'C.Davis-Inputs'!$D$8,CC81,CC81*(1-'C.Davis-Inputs'!$F$16))</f>
        <v>0</v>
      </c>
      <c r="CI81" s="143">
        <f>IF($D81&lt;'C.Davis-Inputs'!$D$8,CD81,CD81*(1-'C.Davis-Inputs'!$G$16))</f>
        <v>0</v>
      </c>
      <c r="CJ81" s="144">
        <f>IF($D81&lt;'C.Davis-Inputs'!$D$8,CE81,CE81*(1-'C.Davis-Inputs'!$H$16))</f>
        <v>0</v>
      </c>
      <c r="CK81" s="145">
        <f>CA81*'C.Davis-Inputs'!$D$6*'C.Davis-Inputs'!$D$12</f>
        <v>3303.42746759998</v>
      </c>
      <c r="CL81" s="146">
        <f>CB81*'C.Davis-Inputs'!$D$6*'C.Davis-Inputs'!$E$12</f>
        <v>115246.56863362466</v>
      </c>
      <c r="CM81" s="146">
        <f>CC81*'C.Davis-Inputs'!$D$6*'C.Davis-Inputs'!$F$12</f>
        <v>6.2016785999999628</v>
      </c>
      <c r="CN81" s="147">
        <f>CD81*'C.Davis-Inputs'!$D$6*'C.Davis-Inputs'!$G$12</f>
        <v>0</v>
      </c>
      <c r="CO81" s="148">
        <f>CE81*'C.Davis-Inputs'!$D$6*'C.Davis-Inputs'!$H$12</f>
        <v>0</v>
      </c>
      <c r="CP81" s="145">
        <f>CA81*'C.Davis-Inputs'!$D$7*'C.Davis-Inputs'!$D$13</f>
        <v>126.26171999999923</v>
      </c>
      <c r="CQ81" s="146">
        <f>CB81*'C.Davis-Inputs'!$D$7*'C.Davis-Inputs'!$E$13</f>
        <v>7667.7690374999775</v>
      </c>
      <c r="CR81" s="146">
        <f>CC81*'C.Davis-Inputs'!$D$7*'C.Davis-Inputs'!$F$13</f>
        <v>0.15473249999999908</v>
      </c>
      <c r="CS81" s="147">
        <f>CD81*'C.Davis-Inputs'!$D$7*'C.Davis-Inputs'!$G$13</f>
        <v>0</v>
      </c>
      <c r="CT81" s="148">
        <f>CE81*'C.Davis-Inputs'!$D$7*'C.Davis-Inputs'!$H$13</f>
        <v>0</v>
      </c>
      <c r="CU81" s="149">
        <f>CF81*'C.Davis-Inputs'!$D$6*'C.Davis-Inputs'!$D$12</f>
        <v>0</v>
      </c>
      <c r="CV81" s="150">
        <f>CG81*'C.Davis-Inputs'!$D$6*'C.Davis-Inputs'!$E$12</f>
        <v>0</v>
      </c>
      <c r="CW81" s="150">
        <f>CH81*'C.Davis-Inputs'!$D$6*'C.Davis-Inputs'!$F$12</f>
        <v>0</v>
      </c>
      <c r="CX81" s="151">
        <f>CI81*'C.Davis-Inputs'!$D$6*'C.Davis-Inputs'!$G$12</f>
        <v>0</v>
      </c>
      <c r="CY81" s="152">
        <f>CJ81*'C.Davis-Inputs'!$D$6*'C.Davis-Inputs'!$H$12</f>
        <v>0</v>
      </c>
      <c r="CZ81" s="149">
        <f>CF81*'C.Davis-Inputs'!$D$7*'C.Davis-Inputs'!$D$13</f>
        <v>0</v>
      </c>
      <c r="DA81" s="150">
        <f>CG81*'C.Davis-Inputs'!$D$7*'C.Davis-Inputs'!$E$13</f>
        <v>0</v>
      </c>
      <c r="DB81" s="150">
        <f>CH81*'C.Davis-Inputs'!$D$7*'C.Davis-Inputs'!$F$13</f>
        <v>0</v>
      </c>
      <c r="DC81" s="151">
        <f>CI81*'C.Davis-Inputs'!$D$7*'C.Davis-Inputs'!$G$13</f>
        <v>0</v>
      </c>
      <c r="DD81" s="152">
        <f>CJ81*'C.Davis-Inputs'!$D$7*'C.Davis-Inputs'!$H$13</f>
        <v>0</v>
      </c>
      <c r="DE81" s="153">
        <f t="shared" si="29"/>
        <v>3303.42746759998</v>
      </c>
      <c r="DF81" s="154">
        <f t="shared" si="29"/>
        <v>115246.56863362466</v>
      </c>
      <c r="DG81" s="154">
        <f t="shared" si="29"/>
        <v>6.2016785999999628</v>
      </c>
      <c r="DH81" s="155">
        <f t="shared" si="28"/>
        <v>0</v>
      </c>
      <c r="DI81" s="156">
        <f t="shared" si="28"/>
        <v>0</v>
      </c>
      <c r="DJ81" s="153">
        <f t="shared" si="28"/>
        <v>126.26171999999923</v>
      </c>
      <c r="DK81" s="154">
        <f t="shared" si="28"/>
        <v>7667.7690374999775</v>
      </c>
      <c r="DL81" s="154">
        <f t="shared" si="28"/>
        <v>0.15473249999999908</v>
      </c>
      <c r="DM81" s="155">
        <f t="shared" si="28"/>
        <v>0</v>
      </c>
      <c r="DN81" s="155">
        <f t="shared" si="17"/>
        <v>0</v>
      </c>
      <c r="DO81" s="343">
        <f t="shared" si="22"/>
        <v>118556.19777982464</v>
      </c>
      <c r="DP81" s="344">
        <f t="shared" si="23"/>
        <v>7794.1854899999771</v>
      </c>
      <c r="DQ81" s="105"/>
      <c r="DR81" s="141">
        <f>SUM(AD81*'C.Davis-Inputs'!$D$32*365)</f>
        <v>15590.105273437406</v>
      </c>
      <c r="DS81" s="142">
        <f>SUM(AE81*'C.Davis-Inputs'!$E$32*365)</f>
        <v>311802.10546874907</v>
      </c>
      <c r="DT81" s="142">
        <f>SUM(AF81*'C.Davis-Inputs'!$F$32*365)</f>
        <v>2303.0837335759811</v>
      </c>
      <c r="DU81" s="143">
        <f>SUM(AG81*'C.Davis-Inputs'!$G$32*365)</f>
        <v>0</v>
      </c>
      <c r="DV81" s="144">
        <f>SUM(AH81*'C.Davis-Inputs'!$H$32*365)</f>
        <v>0</v>
      </c>
      <c r="DW81" s="141">
        <f>SUM(AD81*'C.Davis-Inputs'!$D$33*365)</f>
        <v>14172.82297585219</v>
      </c>
      <c r="DX81" s="142">
        <f>SUM(AE81*'C.Davis-Inputs'!$E$33*365)</f>
        <v>283456.4595170446</v>
      </c>
      <c r="DY81" s="142">
        <f>SUM(AF81*'C.Davis-Inputs'!$F$33*365)</f>
        <v>2093.7124850690734</v>
      </c>
      <c r="DZ81" s="143">
        <f>SUM(AG81*'C.Davis-Inputs'!$G$33*365)</f>
        <v>0</v>
      </c>
      <c r="EA81" s="144">
        <f>SUM(AH81*'C.Davis-Inputs'!$H$33*365)</f>
        <v>0</v>
      </c>
      <c r="EB81" s="145">
        <f>DR81*'C.Davis-Inputs'!$D$6*'C.Davis-Inputs'!$D$12</f>
        <v>24473.34725824204</v>
      </c>
      <c r="EC81" s="146">
        <f>DS81*'C.Davis-Inputs'!$D$6*'C.Davis-Inputs'!$E$12</f>
        <v>468638.56451952981</v>
      </c>
      <c r="ED81" s="146">
        <f>DT81*'C.Davis-Inputs'!$D$6*'C.Davis-Inputs'!$F$12</f>
        <v>3692.3038416690129</v>
      </c>
      <c r="EE81" s="147">
        <f>DU81*'C.Davis-Inputs'!$D$6*'C.Davis-Inputs'!$G$12</f>
        <v>0</v>
      </c>
      <c r="EF81" s="148">
        <f>DV81*'C.Davis-Inputs'!$D$6*'C.Davis-Inputs'!$H$12</f>
        <v>0</v>
      </c>
      <c r="EG81" s="145">
        <f>DR81*'C.Davis-Inputs'!$D$7*'C.Davis-Inputs'!$D$13</f>
        <v>935.40631640624429</v>
      </c>
      <c r="EH81" s="146">
        <f>DS81*'C.Davis-Inputs'!$D$7*'C.Davis-Inputs'!$E$13</f>
        <v>31180.210546874907</v>
      </c>
      <c r="EI81" s="146">
        <f>DT81*'C.Davis-Inputs'!$D$7*'C.Davis-Inputs'!$F$13</f>
        <v>92.123349343039251</v>
      </c>
      <c r="EJ81" s="147">
        <f>DU81*'C.Davis-Inputs'!$D$7*'C.Davis-Inputs'!$G$13</f>
        <v>0</v>
      </c>
      <c r="EK81" s="148">
        <f>DV81*'C.Davis-Inputs'!$D$7*'C.Davis-Inputs'!$H$13</f>
        <v>0</v>
      </c>
      <c r="EL81" s="149">
        <f>IF($D81&lt;'C.Davis-Inputs'!$D$8,EB81,DW81*'C.Davis-Inputs'!$D$6*'C.Davis-Inputs'!$D$12)</f>
        <v>22248.497507492764</v>
      </c>
      <c r="EM81" s="150">
        <f>IF($D81&lt;'C.Davis-Inputs'!$D$8,EC81,DX81*'C.Davis-Inputs'!$D$6*'C.Davis-Inputs'!$E$12)</f>
        <v>426035.05865411804</v>
      </c>
      <c r="EN81" s="150">
        <f>IF($D81&lt;'C.Davis-Inputs'!$D$8,ED81,DY81*'C.Davis-Inputs'!$D$6*'C.Davis-Inputs'!$F$12)</f>
        <v>3356.6398560627381</v>
      </c>
      <c r="EO81" s="151">
        <f>IF($D81&lt;'C.Davis-Inputs'!$D$8,EE81,DZ81*'C.Davis-Inputs'!$D$6*'C.Davis-Inputs'!$G$12)</f>
        <v>0</v>
      </c>
      <c r="EP81" s="152">
        <f>IF($D81&lt;'C.Davis-Inputs'!$D$8,EF81,EA81*'C.Davis-Inputs'!$D$6*'C.Davis-Inputs'!$H$12)</f>
        <v>0</v>
      </c>
      <c r="EQ81" s="149">
        <f>IF($D81&lt;'C.Davis-Inputs'!$D$8,EG81,'C.Davis-Inputs'!$D$13*DW81)</f>
        <v>850.36937855113138</v>
      </c>
      <c r="ER81" s="150">
        <f>IF($D81&lt;'C.Davis-Inputs'!$D$8,EH81,'C.Davis-Inputs'!$E$13*DX81)</f>
        <v>28345.64595170446</v>
      </c>
      <c r="ES81" s="150">
        <f>IF($D81&lt;'C.Davis-Inputs'!$D$8,EI81,'C.Davis-Inputs'!$F$13*DY81)</f>
        <v>83.748499402762931</v>
      </c>
      <c r="ET81" s="151">
        <f>IF($D81&lt;'C.Davis-Inputs'!$D$8,EJ81,'C.Davis-Inputs'!$G$13*EJ81)</f>
        <v>0</v>
      </c>
      <c r="EU81" s="152">
        <f>IF($D81&lt;'C.Davis-Inputs'!$D$8,EK81,'C.Davis-Inputs'!$H$13*EK81)</f>
        <v>0</v>
      </c>
      <c r="EV81" s="153">
        <f t="shared" si="33"/>
        <v>2224.8497507492757</v>
      </c>
      <c r="EW81" s="154">
        <f t="shared" si="33"/>
        <v>42603.505865411775</v>
      </c>
      <c r="EX81" s="154">
        <f t="shared" si="33"/>
        <v>335.66398560627476</v>
      </c>
      <c r="EY81" s="155">
        <f t="shared" si="33"/>
        <v>0</v>
      </c>
      <c r="EZ81" s="156">
        <f t="shared" si="16"/>
        <v>0</v>
      </c>
      <c r="FA81" s="153">
        <f t="shared" si="16"/>
        <v>85.03693785511291</v>
      </c>
      <c r="FB81" s="154">
        <f t="shared" si="16"/>
        <v>2834.5645951704464</v>
      </c>
      <c r="FC81" s="154">
        <f t="shared" ref="FC81:FE84" si="39">EI81-ES81</f>
        <v>8.3748499402763201</v>
      </c>
      <c r="FD81" s="155">
        <f t="shared" si="39"/>
        <v>0</v>
      </c>
      <c r="FE81" s="156">
        <f t="shared" si="39"/>
        <v>0</v>
      </c>
      <c r="FF81" s="365">
        <f t="shared" si="24"/>
        <v>45164.019601767322</v>
      </c>
      <c r="FG81" s="365">
        <f t="shared" si="25"/>
        <v>2927.9763829658359</v>
      </c>
      <c r="FH81" s="105"/>
      <c r="FI81" s="142">
        <f>'C.Davis-Inputs'!$E$15</f>
        <v>29.15</v>
      </c>
      <c r="FJ81" s="142">
        <f>IF($D81&lt;'C.Davis-Inputs'!$D$8,FI81,0)</f>
        <v>0</v>
      </c>
      <c r="FK81" s="154">
        <f t="shared" si="34"/>
        <v>29.15</v>
      </c>
      <c r="FL81" s="338">
        <f>SUM(FK81*'C.Davis-Inputs'!$D$60,FK81*'C.Davis-Inputs'!$D$58*'C.Davis-Inputs'!$D$59)</f>
        <v>8858.6849999999995</v>
      </c>
      <c r="FM81" s="338">
        <f>(FK81*'C.Davis-Inputs'!$D$61)</f>
        <v>21833.35</v>
      </c>
      <c r="FN81" s="338">
        <f>(FK81*'C.Davis-Inputs'!$D$62)</f>
        <v>816.19999999999993</v>
      </c>
      <c r="FO81" s="105"/>
      <c r="FP81" s="142">
        <f>'C.Davis-Inputs'!$E$32*365</f>
        <v>403.02083333333337</v>
      </c>
      <c r="FQ81" s="142">
        <f>IF($D81&lt;'C.Davis-Inputs'!$D$8,FP81,'C.Davis-Inputs'!$E$33*365)</f>
        <v>366.38257575757581</v>
      </c>
      <c r="FR81" s="154">
        <f t="shared" si="35"/>
        <v>36.638257575757564</v>
      </c>
      <c r="FS81" s="338">
        <f>SUM(FR81*'C.Davis-Inputs'!$D$63,FR81*'C.Davis-Inputs'!$D$58*'C.Davis-Inputs'!$D$59)</f>
        <v>27768.135416666657</v>
      </c>
      <c r="FT81" s="338">
        <f>(FR81*'C.Davis-Inputs'!$D$64)</f>
        <v>80677.443181818162</v>
      </c>
      <c r="FU81" s="338">
        <f>(FR81*'C.Davis-Inputs'!$D$65)</f>
        <v>10258.712121212118</v>
      </c>
      <c r="FV81" s="105"/>
      <c r="FW81" s="142">
        <f>'C.Davis-Inputs'!$E$44*365</f>
        <v>113.15</v>
      </c>
      <c r="FX81" s="142">
        <f>IF($D81&lt;'C.Davis-Inputs'!$D$8,FW81,'C.Davis-Inputs'!$D$45*365)</f>
        <v>102.86363636363636</v>
      </c>
      <c r="FY81" s="154">
        <f t="shared" si="36"/>
        <v>10.286363636363646</v>
      </c>
      <c r="FZ81" s="338">
        <f>SUM(FY81*'C.Davis-Inputs'!$D$67)</f>
        <v>8218.8045454545536</v>
      </c>
      <c r="GA81" s="338">
        <f>(FY81*'C.Davis-Inputs'!$D$68)</f>
        <v>22650.572727272749</v>
      </c>
      <c r="GB81" s="338">
        <f>(FY81*'C.Davis-Inputs'!$D$69)</f>
        <v>2880.1818181818207</v>
      </c>
      <c r="GC81" s="105"/>
      <c r="GD81" s="141">
        <f>IF($D81&lt;'C.Davis-Inputs'!$D$47,0,IF($D81='C.Davis-Inputs'!$D$47,'C.Davis-Inputs'!$D$53,IF(AND($D81&gt;'C.Davis-Inputs'!$D$47,$D81&lt;='C.Davis-Inputs'!$E$47),GD80*(1+'C.Davis-Inputs'!$E$49),IF($D81&gt;'C.Davis-Inputs'!$E$47,GD80*(1+'C.Davis-Inputs'!$F$49)))))</f>
        <v>36046.891502046245</v>
      </c>
      <c r="GE81" s="144">
        <f>IF($D81&lt;'C.Davis-Inputs'!$D$47,0,IF($D81='C.Davis-Inputs'!$D$47,'C.Davis-Inputs'!$D$54,IF(AND($D81&gt;'C.Davis-Inputs'!$D$47,$D81&lt;='C.Davis-Inputs'!$E$47),GE80*(1+'C.Davis-Inputs'!$E$49),IF($D81&gt;'C.Davis-Inputs'!$E$47,GE80*(1+'C.Davis-Inputs'!$F$49)))))</f>
        <v>32769.901365496582</v>
      </c>
      <c r="GF81" s="799">
        <f t="shared" si="37"/>
        <v>3276.9901365496626</v>
      </c>
    </row>
    <row r="82" spans="1:188" x14ac:dyDescent="0.25">
      <c r="A82" s="105"/>
      <c r="B82" s="105"/>
      <c r="C82" s="159"/>
      <c r="D82" s="140">
        <f t="shared" si="30"/>
        <v>2058</v>
      </c>
      <c r="E82" s="141">
        <f>E81*(1+'C.Davis-Inputs'!$D$14)</f>
        <v>835.17748811334877</v>
      </c>
      <c r="F82" s="142">
        <f>F81*(1+'C.Davis-Inputs'!$E$14)</f>
        <v>16703.549762267026</v>
      </c>
      <c r="G82" s="142">
        <f>G81*(1+'C.Davis-Inputs'!$F$14)</f>
        <v>104.3971860141686</v>
      </c>
      <c r="H82" s="143">
        <f>H81*(1+'C.Davis-Inputs'!$G$14)</f>
        <v>62.63831160850112</v>
      </c>
      <c r="I82" s="144">
        <f>I81*(1+'C.Davis-Inputs'!$H$14)</f>
        <v>1252.7662321700234</v>
      </c>
      <c r="J82" s="141">
        <f t="shared" si="31"/>
        <v>75.165973930201389</v>
      </c>
      <c r="K82" s="142">
        <f t="shared" si="31"/>
        <v>1503.3194786040324</v>
      </c>
      <c r="L82" s="142">
        <f t="shared" si="31"/>
        <v>9.3957467412751736</v>
      </c>
      <c r="M82" s="143">
        <f t="shared" si="31"/>
        <v>5.637448044765101</v>
      </c>
      <c r="N82" s="144">
        <f t="shared" si="31"/>
        <v>112.7489608953021</v>
      </c>
      <c r="O82" s="141">
        <f t="shared" si="32"/>
        <v>41.758874405667441</v>
      </c>
      <c r="P82" s="142">
        <f t="shared" si="32"/>
        <v>835.17748811335139</v>
      </c>
      <c r="Q82" s="142">
        <f t="shared" si="32"/>
        <v>5.2198593007084302</v>
      </c>
      <c r="R82" s="143">
        <f t="shared" si="32"/>
        <v>3.1319155804250562</v>
      </c>
      <c r="S82" s="144">
        <f t="shared" si="32"/>
        <v>62.638311608501169</v>
      </c>
      <c r="T82" s="141">
        <f t="shared" si="38"/>
        <v>65.143844072841205</v>
      </c>
      <c r="U82" s="142">
        <f t="shared" si="38"/>
        <v>1302.876881456828</v>
      </c>
      <c r="V82" s="142">
        <f t="shared" si="38"/>
        <v>8.1429805091051506</v>
      </c>
      <c r="W82" s="143">
        <f t="shared" si="38"/>
        <v>4.8857883054630875</v>
      </c>
      <c r="X82" s="143">
        <f t="shared" si="38"/>
        <v>97.715766109261821</v>
      </c>
      <c r="Y82" s="141">
        <f>T82*'C.Davis-Inputs'!$D$17</f>
        <v>26.057537629136483</v>
      </c>
      <c r="Z82" s="142">
        <f>U82*'C.Davis-Inputs'!$E$17</f>
        <v>521.15075258273123</v>
      </c>
      <c r="AA82" s="142">
        <f>V82*'C.Davis-Inputs'!$F$17</f>
        <v>3.2571922036420604</v>
      </c>
      <c r="AB82" s="143">
        <f>W82*'C.Davis-Inputs'!$G$17</f>
        <v>0</v>
      </c>
      <c r="AC82" s="144">
        <f>X82*'C.Davis-Inputs'!$H$17</f>
        <v>0</v>
      </c>
      <c r="AD82" s="141">
        <f>T82*(1-'C.Davis-Inputs'!$D$17)</f>
        <v>39.086306443704721</v>
      </c>
      <c r="AE82" s="142">
        <f>U82*(1-'C.Davis-Inputs'!$E$17)</f>
        <v>781.72612887409673</v>
      </c>
      <c r="AF82" s="142">
        <f>V82*(1-'C.Davis-Inputs'!$F$17)</f>
        <v>4.8857883054630902</v>
      </c>
      <c r="AG82" s="143">
        <f>W82*(1-'C.Davis-Inputs'!$G$17)</f>
        <v>4.8857883054630875</v>
      </c>
      <c r="AH82" s="144">
        <f>X82*(1-'C.Davis-Inputs'!$H$17)</f>
        <v>97.715766109261821</v>
      </c>
      <c r="AI82" s="187"/>
      <c r="AJ82" s="141">
        <f>SUM(AD82*'C.Davis-Inputs'!$D$15,Y82*'C.Davis-Inputs'!$D$15*'C.Davis-Inputs'!$D$19)</f>
        <v>680.97031670810009</v>
      </c>
      <c r="AK82" s="142">
        <f>SUM(AE82*'C.Davis-Inputs'!$E$15,Z82*'C.Davis-Inputs'!$E$15*'C.Davis-Inputs'!$E$19)</f>
        <v>24812.855915051467</v>
      </c>
      <c r="AL82" s="142">
        <f>SUM(AF82*'C.Davis-Inputs'!$F$15,AA82*'C.Davis-Inputs'!$F$15*'C.Davis-Inputs'!$F$19)</f>
        <v>19.640868987961621</v>
      </c>
      <c r="AM82" s="143">
        <f>SUM(AG82*'C.Davis-Inputs'!$G$15,AB82*'C.Davis-Inputs'!$G$15*'C.Davis-Inputs'!$G$19)</f>
        <v>19.54315322185235</v>
      </c>
      <c r="AN82" s="144">
        <f>SUM(AH82*'C.Davis-Inputs'!$H$15,AC82*'C.Davis-Inputs'!$H$15*'C.Davis-Inputs'!$H$19)</f>
        <v>928.29977803798727</v>
      </c>
      <c r="AO82" s="141">
        <f>IF($D82&lt;'C.Davis-Inputs'!$D$8,AJ82,AJ82*(1-'C.Davis-Inputs'!$D$16))</f>
        <v>0</v>
      </c>
      <c r="AP82" s="142">
        <f>IF($D82&lt;'C.Davis-Inputs'!$D$8,AK82,AK82*(1-'C.Davis-Inputs'!$E$16))</f>
        <v>0</v>
      </c>
      <c r="AQ82" s="142">
        <f>IF($D82&lt;'C.Davis-Inputs'!$D$8,AL82,AL82*(1-'C.Davis-Inputs'!$F$16))</f>
        <v>0</v>
      </c>
      <c r="AR82" s="143">
        <f>IF($D82&lt;'C.Davis-Inputs'!$D$8,AM82,AM82*(1-'C.Davis-Inputs'!$G$16))</f>
        <v>0</v>
      </c>
      <c r="AS82" s="144">
        <f>IF($D82&lt;'C.Davis-Inputs'!$D$8,AN82,AN82*(1-'C.Davis-Inputs'!$H$16))</f>
        <v>0</v>
      </c>
      <c r="AT82" s="145">
        <f>AJ82*'C.Davis-Inputs'!$D$6*'C.Davis-Inputs'!$D$12</f>
        <v>1068.9872031683753</v>
      </c>
      <c r="AU82" s="146">
        <f>AK82*'C.Davis-Inputs'!$D$6*'C.Davis-Inputs'!$E$12</f>
        <v>37293.722440322352</v>
      </c>
      <c r="AV82" s="146">
        <f>AL82*'C.Davis-Inputs'!$D$6*'C.Davis-Inputs'!$F$12</f>
        <v>31.488241161500067</v>
      </c>
      <c r="AW82" s="147">
        <f>AM82*'C.Davis-Inputs'!$D$6*'C.Davis-Inputs'!$G$12</f>
        <v>31.331583245273684</v>
      </c>
      <c r="AX82" s="148">
        <f>AN82*'C.Davis-Inputs'!$D$6*'C.Davis-Inputs'!$H$12</f>
        <v>1457.2449915640323</v>
      </c>
      <c r="AY82" s="145">
        <f>AJ82*'C.Davis-Inputs'!$D$7*'C.Davis-Inputs'!$D$13</f>
        <v>40.858219002486003</v>
      </c>
      <c r="AZ82" s="146">
        <f>AK82*'C.Davis-Inputs'!$D$7*'C.Davis-Inputs'!$E$13</f>
        <v>2481.2855915051468</v>
      </c>
      <c r="BA82" s="146">
        <f>AL82*'C.Davis-Inputs'!$D$7*'C.Davis-Inputs'!$F$13</f>
        <v>0.78563475951846484</v>
      </c>
      <c r="BB82" s="147">
        <f>AM82*'C.Davis-Inputs'!$D$7*'C.Davis-Inputs'!$G$13</f>
        <v>0.78172612887409398</v>
      </c>
      <c r="BC82" s="148">
        <f>AN82*'C.Davis-Inputs'!$D$7*'C.Davis-Inputs'!$H$13</f>
        <v>55.697986682279236</v>
      </c>
      <c r="BD82" s="149">
        <f>AO82*'C.Davis-Inputs'!$D$6*'C.Davis-Inputs'!$D$12</f>
        <v>0</v>
      </c>
      <c r="BE82" s="150">
        <f>AP82*'C.Davis-Inputs'!$D$6*'C.Davis-Inputs'!$E$12</f>
        <v>0</v>
      </c>
      <c r="BF82" s="150">
        <f>AQ82*'C.Davis-Inputs'!$D$6*'C.Davis-Inputs'!$F$12</f>
        <v>0</v>
      </c>
      <c r="BG82" s="151">
        <f>AR82*'C.Davis-Inputs'!$D$6*'C.Davis-Inputs'!$G$12</f>
        <v>0</v>
      </c>
      <c r="BH82" s="152">
        <f>AS82*'C.Davis-Inputs'!$D$6*'C.Davis-Inputs'!$H$12</f>
        <v>0</v>
      </c>
      <c r="BI82" s="149">
        <f>AO82*'C.Davis-Inputs'!$D$7*'C.Davis-Inputs'!$D$13</f>
        <v>0</v>
      </c>
      <c r="BJ82" s="150">
        <f>AP82*'C.Davis-Inputs'!$D$7*'C.Davis-Inputs'!$E$13</f>
        <v>0</v>
      </c>
      <c r="BK82" s="150">
        <f>AQ82*'C.Davis-Inputs'!$D$7*'C.Davis-Inputs'!$F$13</f>
        <v>0</v>
      </c>
      <c r="BL82" s="151">
        <f>AR82*'C.Davis-Inputs'!$D$7*'C.Davis-Inputs'!$G$13</f>
        <v>0</v>
      </c>
      <c r="BM82" s="152">
        <f>AS82*'C.Davis-Inputs'!$D$7*'C.Davis-Inputs'!$H$13</f>
        <v>0</v>
      </c>
      <c r="BN82" s="153">
        <f t="shared" si="27"/>
        <v>1068.9872031683753</v>
      </c>
      <c r="BO82" s="154">
        <f t="shared" si="27"/>
        <v>37293.722440322352</v>
      </c>
      <c r="BP82" s="154">
        <f t="shared" si="27"/>
        <v>31.488241161500067</v>
      </c>
      <c r="BQ82" s="155">
        <f t="shared" si="27"/>
        <v>31.331583245273684</v>
      </c>
      <c r="BR82" s="156">
        <f t="shared" si="27"/>
        <v>1457.2449915640323</v>
      </c>
      <c r="BS82" s="153">
        <f t="shared" si="26"/>
        <v>40.858219002486003</v>
      </c>
      <c r="BT82" s="154">
        <f t="shared" si="26"/>
        <v>2481.2855915051468</v>
      </c>
      <c r="BU82" s="154">
        <f t="shared" si="26"/>
        <v>0.78563475951846484</v>
      </c>
      <c r="BV82" s="155">
        <f t="shared" si="26"/>
        <v>0.78172612887409398</v>
      </c>
      <c r="BW82" s="155">
        <f t="shared" si="26"/>
        <v>55.697986682279236</v>
      </c>
      <c r="BX82" s="343">
        <f t="shared" si="20"/>
        <v>39882.774459461536</v>
      </c>
      <c r="BY82" s="344">
        <f t="shared" si="21"/>
        <v>2579.4091580783047</v>
      </c>
      <c r="BZ82" s="105"/>
      <c r="CA82" s="141">
        <f>Y82*'C.Davis-Inputs'!$D$15*'C.Davis-Inputs'!$D$18</f>
        <v>2126.295070537537</v>
      </c>
      <c r="CB82" s="142">
        <f>Z82*'C.Davis-Inputs'!$E$15*'C.Davis-Inputs'!$E$18</f>
        <v>77476.876632711734</v>
      </c>
      <c r="CC82" s="142">
        <f>AA82*'C.Davis-Inputs'!$F$15*'C.Davis-Inputs'!$F$18</f>
        <v>3.9086306443704721</v>
      </c>
      <c r="CD82" s="143">
        <f>AB82*'C.Davis-Inputs'!$G$15*'C.Davis-Inputs'!$G$18</f>
        <v>0</v>
      </c>
      <c r="CE82" s="144">
        <f>AC82*'C.Davis-Inputs'!$H$15*'C.Davis-Inputs'!$H$18</f>
        <v>0</v>
      </c>
      <c r="CF82" s="141">
        <f>IF($D82&lt;'C.Davis-Inputs'!$D$8,CA82,CA82*(1-'C.Davis-Inputs'!$D$16))</f>
        <v>0</v>
      </c>
      <c r="CG82" s="142">
        <f>IF($D82&lt;'C.Davis-Inputs'!$D$8,CB82,CB82*(1-'C.Davis-Inputs'!$E$16))</f>
        <v>0</v>
      </c>
      <c r="CH82" s="142">
        <f>IF($D82&lt;'C.Davis-Inputs'!$D$8,CC82,CC82*(1-'C.Davis-Inputs'!$F$16))</f>
        <v>0</v>
      </c>
      <c r="CI82" s="143">
        <f>IF($D82&lt;'C.Davis-Inputs'!$D$8,CD82,CD82*(1-'C.Davis-Inputs'!$G$16))</f>
        <v>0</v>
      </c>
      <c r="CJ82" s="144">
        <f>IF($D82&lt;'C.Davis-Inputs'!$D$8,CE82,CE82*(1-'C.Davis-Inputs'!$H$16))</f>
        <v>0</v>
      </c>
      <c r="CK82" s="145">
        <f>CA82*'C.Davis-Inputs'!$D$6*'C.Davis-Inputs'!$D$12</f>
        <v>3337.8580017298254</v>
      </c>
      <c r="CL82" s="146">
        <f>CB82*'C.Davis-Inputs'!$D$6*'C.Davis-Inputs'!$E$12</f>
        <v>116447.74557896574</v>
      </c>
      <c r="CM82" s="146">
        <f>CC82*'C.Davis-Inputs'!$D$6*'C.Davis-Inputs'!$F$12</f>
        <v>6.2663166490547404</v>
      </c>
      <c r="CN82" s="147">
        <f>CD82*'C.Davis-Inputs'!$D$6*'C.Davis-Inputs'!$G$12</f>
        <v>0</v>
      </c>
      <c r="CO82" s="148">
        <f>CE82*'C.Davis-Inputs'!$D$6*'C.Davis-Inputs'!$H$12</f>
        <v>0</v>
      </c>
      <c r="CP82" s="145">
        <f>CA82*'C.Davis-Inputs'!$D$7*'C.Davis-Inputs'!$D$13</f>
        <v>127.57770423225222</v>
      </c>
      <c r="CQ82" s="146">
        <f>CB82*'C.Davis-Inputs'!$D$7*'C.Davis-Inputs'!$E$13</f>
        <v>7747.6876632711737</v>
      </c>
      <c r="CR82" s="146">
        <f>CC82*'C.Davis-Inputs'!$D$7*'C.Davis-Inputs'!$F$13</f>
        <v>0.15634522577481888</v>
      </c>
      <c r="CS82" s="147">
        <f>CD82*'C.Davis-Inputs'!$D$7*'C.Davis-Inputs'!$G$13</f>
        <v>0</v>
      </c>
      <c r="CT82" s="148">
        <f>CE82*'C.Davis-Inputs'!$D$7*'C.Davis-Inputs'!$H$13</f>
        <v>0</v>
      </c>
      <c r="CU82" s="149">
        <f>CF82*'C.Davis-Inputs'!$D$6*'C.Davis-Inputs'!$D$12</f>
        <v>0</v>
      </c>
      <c r="CV82" s="150">
        <f>CG82*'C.Davis-Inputs'!$D$6*'C.Davis-Inputs'!$E$12</f>
        <v>0</v>
      </c>
      <c r="CW82" s="150">
        <f>CH82*'C.Davis-Inputs'!$D$6*'C.Davis-Inputs'!$F$12</f>
        <v>0</v>
      </c>
      <c r="CX82" s="151">
        <f>CI82*'C.Davis-Inputs'!$D$6*'C.Davis-Inputs'!$G$12</f>
        <v>0</v>
      </c>
      <c r="CY82" s="152">
        <f>CJ82*'C.Davis-Inputs'!$D$6*'C.Davis-Inputs'!$H$12</f>
        <v>0</v>
      </c>
      <c r="CZ82" s="149">
        <f>CF82*'C.Davis-Inputs'!$D$7*'C.Davis-Inputs'!$D$13</f>
        <v>0</v>
      </c>
      <c r="DA82" s="150">
        <f>CG82*'C.Davis-Inputs'!$D$7*'C.Davis-Inputs'!$E$13</f>
        <v>0</v>
      </c>
      <c r="DB82" s="150">
        <f>CH82*'C.Davis-Inputs'!$D$7*'C.Davis-Inputs'!$F$13</f>
        <v>0</v>
      </c>
      <c r="DC82" s="151">
        <f>CI82*'C.Davis-Inputs'!$D$7*'C.Davis-Inputs'!$G$13</f>
        <v>0</v>
      </c>
      <c r="DD82" s="152">
        <f>CJ82*'C.Davis-Inputs'!$D$7*'C.Davis-Inputs'!$H$13</f>
        <v>0</v>
      </c>
      <c r="DE82" s="153">
        <f t="shared" si="29"/>
        <v>3337.8580017298254</v>
      </c>
      <c r="DF82" s="154">
        <f t="shared" si="29"/>
        <v>116447.74557896574</v>
      </c>
      <c r="DG82" s="154">
        <f t="shared" si="29"/>
        <v>6.2663166490547404</v>
      </c>
      <c r="DH82" s="155">
        <f t="shared" si="28"/>
        <v>0</v>
      </c>
      <c r="DI82" s="156">
        <f t="shared" si="28"/>
        <v>0</v>
      </c>
      <c r="DJ82" s="153">
        <f t="shared" si="28"/>
        <v>127.57770423225222</v>
      </c>
      <c r="DK82" s="154">
        <f t="shared" si="28"/>
        <v>7747.6876632711737</v>
      </c>
      <c r="DL82" s="154">
        <f t="shared" si="28"/>
        <v>0.15634522577481888</v>
      </c>
      <c r="DM82" s="155">
        <f t="shared" si="28"/>
        <v>0</v>
      </c>
      <c r="DN82" s="155">
        <f t="shared" si="17"/>
        <v>0</v>
      </c>
      <c r="DO82" s="343">
        <f t="shared" si="22"/>
        <v>119791.86989734462</v>
      </c>
      <c r="DP82" s="344">
        <f t="shared" si="23"/>
        <v>7875.4217127292013</v>
      </c>
      <c r="DQ82" s="105"/>
      <c r="DR82" s="141">
        <f>SUM(AD82*'C.Davis-Inputs'!$D$32*365)</f>
        <v>15752.595794863915</v>
      </c>
      <c r="DS82" s="142">
        <f>SUM(AE82*'C.Davis-Inputs'!$E$32*365)</f>
        <v>315051.91589727922</v>
      </c>
      <c r="DT82" s="142">
        <f>SUM(AF82*'C.Davis-Inputs'!$F$32*365)</f>
        <v>2327.0880151503516</v>
      </c>
      <c r="DU82" s="143">
        <f>SUM(AG82*'C.Davis-Inputs'!$G$32*365)</f>
        <v>0</v>
      </c>
      <c r="DV82" s="144">
        <f>SUM(AH82*'C.Davis-Inputs'!$H$32*365)</f>
        <v>0</v>
      </c>
      <c r="DW82" s="141">
        <f>SUM(AD82*'C.Davis-Inputs'!$D$33*365)</f>
        <v>14320.541631694468</v>
      </c>
      <c r="DX82" s="142">
        <f>SUM(AE82*'C.Davis-Inputs'!$E$33*365)</f>
        <v>286410.83263389021</v>
      </c>
      <c r="DY82" s="142">
        <f>SUM(AF82*'C.Davis-Inputs'!$F$33*365)</f>
        <v>2115.5345592275921</v>
      </c>
      <c r="DZ82" s="143">
        <f>SUM(AG82*'C.Davis-Inputs'!$G$33*365)</f>
        <v>0</v>
      </c>
      <c r="EA82" s="144">
        <f>SUM(AH82*'C.Davis-Inputs'!$H$33*365)</f>
        <v>0</v>
      </c>
      <c r="EB82" s="145">
        <f>DR82*'C.Davis-Inputs'!$D$6*'C.Davis-Inputs'!$D$12</f>
        <v>24728.424878777372</v>
      </c>
      <c r="EC82" s="146">
        <f>DS82*'C.Davis-Inputs'!$D$6*'C.Davis-Inputs'!$E$12</f>
        <v>473523.02959361061</v>
      </c>
      <c r="ED82" s="146">
        <f>DT82*'C.Davis-Inputs'!$D$6*'C.Davis-Inputs'!$F$12</f>
        <v>3730.7875058890431</v>
      </c>
      <c r="EE82" s="147">
        <f>DU82*'C.Davis-Inputs'!$D$6*'C.Davis-Inputs'!$G$12</f>
        <v>0</v>
      </c>
      <c r="EF82" s="148">
        <f>DV82*'C.Davis-Inputs'!$D$6*'C.Davis-Inputs'!$H$12</f>
        <v>0</v>
      </c>
      <c r="EG82" s="145">
        <f>DR82*'C.Davis-Inputs'!$D$7*'C.Davis-Inputs'!$D$13</f>
        <v>945.1557476918349</v>
      </c>
      <c r="EH82" s="146">
        <f>DS82*'C.Davis-Inputs'!$D$7*'C.Davis-Inputs'!$E$13</f>
        <v>31505.191589727925</v>
      </c>
      <c r="EI82" s="146">
        <f>DT82*'C.Davis-Inputs'!$D$7*'C.Davis-Inputs'!$F$13</f>
        <v>93.083520606014062</v>
      </c>
      <c r="EJ82" s="147">
        <f>DU82*'C.Davis-Inputs'!$D$7*'C.Davis-Inputs'!$G$13</f>
        <v>0</v>
      </c>
      <c r="EK82" s="148">
        <f>DV82*'C.Davis-Inputs'!$D$7*'C.Davis-Inputs'!$H$13</f>
        <v>0</v>
      </c>
      <c r="EL82" s="149">
        <f>IF($D82&lt;'C.Davis-Inputs'!$D$8,EB82,DW82*'C.Davis-Inputs'!$D$6*'C.Davis-Inputs'!$D$12)</f>
        <v>22480.386253433975</v>
      </c>
      <c r="EM82" s="150">
        <f>IF($D82&lt;'C.Davis-Inputs'!$D$8,EC82,DX82*'C.Davis-Inputs'!$D$6*'C.Davis-Inputs'!$E$12)</f>
        <v>430475.48144873697</v>
      </c>
      <c r="EN82" s="150">
        <f>IF($D82&lt;'C.Davis-Inputs'!$D$8,ED82,DY82*'C.Davis-Inputs'!$D$6*'C.Davis-Inputs'!$F$12)</f>
        <v>3391.6250053536751</v>
      </c>
      <c r="EO82" s="151">
        <f>IF($D82&lt;'C.Davis-Inputs'!$D$8,EE82,DZ82*'C.Davis-Inputs'!$D$6*'C.Davis-Inputs'!$G$12)</f>
        <v>0</v>
      </c>
      <c r="EP82" s="152">
        <f>IF($D82&lt;'C.Davis-Inputs'!$D$8,EF82,EA82*'C.Davis-Inputs'!$D$6*'C.Davis-Inputs'!$H$12)</f>
        <v>0</v>
      </c>
      <c r="EQ82" s="149">
        <f>IF($D82&lt;'C.Davis-Inputs'!$D$8,EG82,'C.Davis-Inputs'!$D$13*DW82)</f>
        <v>859.23249790166813</v>
      </c>
      <c r="ER82" s="150">
        <f>IF($D82&lt;'C.Davis-Inputs'!$D$8,EH82,'C.Davis-Inputs'!$E$13*DX82)</f>
        <v>28641.083263389024</v>
      </c>
      <c r="ES82" s="150">
        <f>IF($D82&lt;'C.Davis-Inputs'!$D$8,EI82,'C.Davis-Inputs'!$F$13*DY82)</f>
        <v>84.621382369103685</v>
      </c>
      <c r="ET82" s="151">
        <f>IF($D82&lt;'C.Davis-Inputs'!$D$8,EJ82,'C.Davis-Inputs'!$G$13*EJ82)</f>
        <v>0</v>
      </c>
      <c r="EU82" s="152">
        <f>IF($D82&lt;'C.Davis-Inputs'!$D$8,EK82,'C.Davis-Inputs'!$H$13*EK82)</f>
        <v>0</v>
      </c>
      <c r="EV82" s="153">
        <f t="shared" si="33"/>
        <v>2248.0386253433971</v>
      </c>
      <c r="EW82" s="154">
        <f t="shared" si="33"/>
        <v>43047.548144873639</v>
      </c>
      <c r="EX82" s="154">
        <f t="shared" si="33"/>
        <v>339.16250053536805</v>
      </c>
      <c r="EY82" s="155">
        <f t="shared" si="33"/>
        <v>0</v>
      </c>
      <c r="EZ82" s="156">
        <f t="shared" si="33"/>
        <v>0</v>
      </c>
      <c r="FA82" s="153">
        <f t="shared" si="33"/>
        <v>85.923249790166778</v>
      </c>
      <c r="FB82" s="154">
        <f t="shared" si="33"/>
        <v>2864.108326338901</v>
      </c>
      <c r="FC82" s="154">
        <f t="shared" si="39"/>
        <v>8.462138236910377</v>
      </c>
      <c r="FD82" s="155">
        <f t="shared" si="39"/>
        <v>0</v>
      </c>
      <c r="FE82" s="156">
        <f t="shared" si="39"/>
        <v>0</v>
      </c>
      <c r="FF82" s="365">
        <f t="shared" si="24"/>
        <v>45634.749270752407</v>
      </c>
      <c r="FG82" s="365">
        <f t="shared" si="25"/>
        <v>2958.4937143659781</v>
      </c>
      <c r="FH82" s="105"/>
      <c r="FI82" s="142">
        <f>'C.Davis-Inputs'!$E$15</f>
        <v>29.15</v>
      </c>
      <c r="FJ82" s="142">
        <f>IF($D82&lt;'C.Davis-Inputs'!$D$8,FI82,0)</f>
        <v>0</v>
      </c>
      <c r="FK82" s="154">
        <f t="shared" si="34"/>
        <v>29.15</v>
      </c>
      <c r="FL82" s="338">
        <f>SUM(FK82*'C.Davis-Inputs'!$D$60,FK82*'C.Davis-Inputs'!$D$58*'C.Davis-Inputs'!$D$59)</f>
        <v>8858.6849999999995</v>
      </c>
      <c r="FM82" s="338">
        <f>(FK82*'C.Davis-Inputs'!$D$61)</f>
        <v>21833.35</v>
      </c>
      <c r="FN82" s="338">
        <f>(FK82*'C.Davis-Inputs'!$D$62)</f>
        <v>816.19999999999993</v>
      </c>
      <c r="FO82" s="105"/>
      <c r="FP82" s="142">
        <f>'C.Davis-Inputs'!$E$32*365</f>
        <v>403.02083333333337</v>
      </c>
      <c r="FQ82" s="142">
        <f>IF($D82&lt;'C.Davis-Inputs'!$D$8,FP82,'C.Davis-Inputs'!$E$33*365)</f>
        <v>366.38257575757581</v>
      </c>
      <c r="FR82" s="154">
        <f t="shared" si="35"/>
        <v>36.638257575757564</v>
      </c>
      <c r="FS82" s="338">
        <f>SUM(FR82*'C.Davis-Inputs'!$D$63,FR82*'C.Davis-Inputs'!$D$58*'C.Davis-Inputs'!$D$59)</f>
        <v>27768.135416666657</v>
      </c>
      <c r="FT82" s="338">
        <f>(FR82*'C.Davis-Inputs'!$D$64)</f>
        <v>80677.443181818162</v>
      </c>
      <c r="FU82" s="338">
        <f>(FR82*'C.Davis-Inputs'!$D$65)</f>
        <v>10258.712121212118</v>
      </c>
      <c r="FV82" s="105"/>
      <c r="FW82" s="142">
        <f>'C.Davis-Inputs'!$E$44*365</f>
        <v>113.15</v>
      </c>
      <c r="FX82" s="142">
        <f>IF($D82&lt;'C.Davis-Inputs'!$D$8,FW82,'C.Davis-Inputs'!$D$45*365)</f>
        <v>102.86363636363636</v>
      </c>
      <c r="FY82" s="154">
        <f t="shared" si="36"/>
        <v>10.286363636363646</v>
      </c>
      <c r="FZ82" s="338">
        <f>SUM(FY82*'C.Davis-Inputs'!$D$67)</f>
        <v>8218.8045454545536</v>
      </c>
      <c r="GA82" s="338">
        <f>(FY82*'C.Davis-Inputs'!$D$68)</f>
        <v>22650.572727272749</v>
      </c>
      <c r="GB82" s="338">
        <f>(FY82*'C.Davis-Inputs'!$D$69)</f>
        <v>2880.1818181818207</v>
      </c>
      <c r="GC82" s="105"/>
      <c r="GD82" s="141">
        <f>IF($D82&lt;'C.Davis-Inputs'!$D$47,0,IF($D82='C.Davis-Inputs'!$D$47,'C.Davis-Inputs'!$D$53,IF(AND($D82&gt;'C.Davis-Inputs'!$D$47,$D82&lt;='C.Davis-Inputs'!$E$47),GD81*(1+'C.Davis-Inputs'!$E$49),IF($D82&gt;'C.Davis-Inputs'!$E$47,GD81*(1+'C.Davis-Inputs'!$F$49)))))</f>
        <v>36407.360417066709</v>
      </c>
      <c r="GE82" s="144">
        <f>IF($D82&lt;'C.Davis-Inputs'!$D$47,0,IF($D82='C.Davis-Inputs'!$D$47,'C.Davis-Inputs'!$D$54,IF(AND($D82&gt;'C.Davis-Inputs'!$D$47,$D82&lt;='C.Davis-Inputs'!$E$47),GE81*(1+'C.Davis-Inputs'!$E$49),IF($D82&gt;'C.Davis-Inputs'!$E$47,GE81*(1+'C.Davis-Inputs'!$F$49)))))</f>
        <v>33097.600379151547</v>
      </c>
      <c r="GF82" s="799">
        <f t="shared" si="37"/>
        <v>3309.7600379151627</v>
      </c>
    </row>
    <row r="83" spans="1:188" x14ac:dyDescent="0.25">
      <c r="A83" s="105"/>
      <c r="B83" s="105"/>
      <c r="C83" s="159"/>
      <c r="D83" s="140">
        <f t="shared" si="30"/>
        <v>2059</v>
      </c>
      <c r="E83" s="141">
        <f>E82*(1+'C.Davis-Inputs'!$D$14)</f>
        <v>843.88226740425182</v>
      </c>
      <c r="F83" s="142">
        <f>F82*(1+'C.Davis-Inputs'!$E$14)</f>
        <v>16877.645348085087</v>
      </c>
      <c r="G83" s="142">
        <f>G82*(1+'C.Davis-Inputs'!$F$14)</f>
        <v>105.48528342553148</v>
      </c>
      <c r="H83" s="143">
        <f>H82*(1+'C.Davis-Inputs'!$G$14)</f>
        <v>63.291170055318851</v>
      </c>
      <c r="I83" s="144">
        <f>I82*(1+'C.Davis-Inputs'!$H$14)</f>
        <v>1265.823401106378</v>
      </c>
      <c r="J83" s="141">
        <f t="shared" si="31"/>
        <v>75.949404066382655</v>
      </c>
      <c r="K83" s="142">
        <f t="shared" si="31"/>
        <v>1518.9880813276577</v>
      </c>
      <c r="L83" s="142">
        <f t="shared" si="31"/>
        <v>9.4936755082978319</v>
      </c>
      <c r="M83" s="143">
        <f t="shared" si="31"/>
        <v>5.6962053049786965</v>
      </c>
      <c r="N83" s="144">
        <f t="shared" si="31"/>
        <v>113.92410609957402</v>
      </c>
      <c r="O83" s="141">
        <f t="shared" si="32"/>
        <v>42.194113370212591</v>
      </c>
      <c r="P83" s="142">
        <f t="shared" si="32"/>
        <v>843.88226740425443</v>
      </c>
      <c r="Q83" s="142">
        <f t="shared" si="32"/>
        <v>5.2742641712765739</v>
      </c>
      <c r="R83" s="143">
        <f t="shared" si="32"/>
        <v>3.1645585027659426</v>
      </c>
      <c r="S83" s="144">
        <f t="shared" si="32"/>
        <v>63.291170055318901</v>
      </c>
      <c r="T83" s="141">
        <f t="shared" si="38"/>
        <v>65.822816857531635</v>
      </c>
      <c r="U83" s="142">
        <f t="shared" si="38"/>
        <v>1316.4563371506367</v>
      </c>
      <c r="V83" s="142">
        <f t="shared" si="38"/>
        <v>8.2278521071914543</v>
      </c>
      <c r="W83" s="143">
        <f t="shared" si="38"/>
        <v>4.9367112643148694</v>
      </c>
      <c r="X83" s="143">
        <f t="shared" si="38"/>
        <v>98.734225286297473</v>
      </c>
      <c r="Y83" s="141">
        <f>T83*'C.Davis-Inputs'!$D$17</f>
        <v>26.329126743012655</v>
      </c>
      <c r="Z83" s="142">
        <f>U83*'C.Davis-Inputs'!$E$17</f>
        <v>526.58253486025467</v>
      </c>
      <c r="AA83" s="142">
        <f>V83*'C.Davis-Inputs'!$F$17</f>
        <v>3.2911408428765818</v>
      </c>
      <c r="AB83" s="143">
        <f>W83*'C.Davis-Inputs'!$G$17</f>
        <v>0</v>
      </c>
      <c r="AC83" s="144">
        <f>X83*'C.Davis-Inputs'!$H$17</f>
        <v>0</v>
      </c>
      <c r="AD83" s="141">
        <f>T83*(1-'C.Davis-Inputs'!$D$17)</f>
        <v>39.493690114518976</v>
      </c>
      <c r="AE83" s="142">
        <f>U83*(1-'C.Davis-Inputs'!$E$17)</f>
        <v>789.87380229038206</v>
      </c>
      <c r="AF83" s="142">
        <f>V83*(1-'C.Davis-Inputs'!$F$17)</f>
        <v>4.9367112643148721</v>
      </c>
      <c r="AG83" s="143">
        <f>W83*(1-'C.Davis-Inputs'!$G$17)</f>
        <v>4.9367112643148694</v>
      </c>
      <c r="AH83" s="144">
        <f>X83*(1-'C.Davis-Inputs'!$H$17)</f>
        <v>98.734225286297473</v>
      </c>
      <c r="AI83" s="187"/>
      <c r="AJ83" s="141">
        <f>SUM(AD83*'C.Davis-Inputs'!$D$15,Y83*'C.Davis-Inputs'!$D$15*'C.Davis-Inputs'!$D$19)</f>
        <v>688.06784555073057</v>
      </c>
      <c r="AK83" s="142">
        <f>SUM(AE83*'C.Davis-Inputs'!$E$15,Z83*'C.Davis-Inputs'!$E$15*'C.Davis-Inputs'!$E$19)</f>
        <v>25071.472122254825</v>
      </c>
      <c r="AL83" s="142">
        <f>SUM(AF83*'C.Davis-Inputs'!$F$15,AA83*'C.Davis-Inputs'!$F$15*'C.Davis-Inputs'!$F$19)</f>
        <v>19.845579282545785</v>
      </c>
      <c r="AM83" s="143">
        <f>SUM(AG83*'C.Davis-Inputs'!$G$15,AB83*'C.Davis-Inputs'!$G$15*'C.Davis-Inputs'!$G$19)</f>
        <v>19.746845057259478</v>
      </c>
      <c r="AN83" s="144">
        <f>SUM(AH83*'C.Davis-Inputs'!$H$15,AC83*'C.Davis-Inputs'!$H$15*'C.Davis-Inputs'!$H$19)</f>
        <v>937.97514021982602</v>
      </c>
      <c r="AO83" s="141">
        <f>IF($D83&lt;'C.Davis-Inputs'!$D$8,AJ83,AJ83*(1-'C.Davis-Inputs'!$D$16))</f>
        <v>0</v>
      </c>
      <c r="AP83" s="142">
        <f>IF($D83&lt;'C.Davis-Inputs'!$D$8,AK83,AK83*(1-'C.Davis-Inputs'!$E$16))</f>
        <v>0</v>
      </c>
      <c r="AQ83" s="142">
        <f>IF($D83&lt;'C.Davis-Inputs'!$D$8,AL83,AL83*(1-'C.Davis-Inputs'!$F$16))</f>
        <v>0</v>
      </c>
      <c r="AR83" s="143">
        <f>IF($D83&lt;'C.Davis-Inputs'!$D$8,AM83,AM83*(1-'C.Davis-Inputs'!$G$16))</f>
        <v>0</v>
      </c>
      <c r="AS83" s="144">
        <f>IF($D83&lt;'C.Davis-Inputs'!$D$8,AN83,AN83*(1-'C.Davis-Inputs'!$H$16))</f>
        <v>0</v>
      </c>
      <c r="AT83" s="145">
        <f>AJ83*'C.Davis-Inputs'!$D$6*'C.Davis-Inputs'!$D$12</f>
        <v>1080.1289039455369</v>
      </c>
      <c r="AU83" s="146">
        <f>AK83*'C.Davis-Inputs'!$D$6*'C.Davis-Inputs'!$E$12</f>
        <v>37682.422599748999</v>
      </c>
      <c r="AV83" s="146">
        <f>AL83*'C.Davis-Inputs'!$D$6*'C.Davis-Inputs'!$F$12</f>
        <v>31.816432705777398</v>
      </c>
      <c r="AW83" s="147">
        <f>AM83*'C.Davis-Inputs'!$D$6*'C.Davis-Inputs'!$G$12</f>
        <v>31.658141995798395</v>
      </c>
      <c r="AX83" s="148">
        <f>AN83*'C.Davis-Inputs'!$D$6*'C.Davis-Inputs'!$H$12</f>
        <v>1472.4333751170827</v>
      </c>
      <c r="AY83" s="145">
        <f>AJ83*'C.Davis-Inputs'!$D$7*'C.Davis-Inputs'!$D$13</f>
        <v>41.284070733043833</v>
      </c>
      <c r="AZ83" s="146">
        <f>AK83*'C.Davis-Inputs'!$D$7*'C.Davis-Inputs'!$E$13</f>
        <v>2507.1472122254827</v>
      </c>
      <c r="BA83" s="146">
        <f>AL83*'C.Davis-Inputs'!$D$7*'C.Davis-Inputs'!$F$13</f>
        <v>0.79382317130183144</v>
      </c>
      <c r="BB83" s="147">
        <f>AM83*'C.Davis-Inputs'!$D$7*'C.Davis-Inputs'!$G$13</f>
        <v>0.78987380229037907</v>
      </c>
      <c r="BC83" s="148">
        <f>AN83*'C.Davis-Inputs'!$D$7*'C.Davis-Inputs'!$H$13</f>
        <v>56.278508413189556</v>
      </c>
      <c r="BD83" s="149">
        <f>AO83*'C.Davis-Inputs'!$D$6*'C.Davis-Inputs'!$D$12</f>
        <v>0</v>
      </c>
      <c r="BE83" s="150">
        <f>AP83*'C.Davis-Inputs'!$D$6*'C.Davis-Inputs'!$E$12</f>
        <v>0</v>
      </c>
      <c r="BF83" s="150">
        <f>AQ83*'C.Davis-Inputs'!$D$6*'C.Davis-Inputs'!$F$12</f>
        <v>0</v>
      </c>
      <c r="BG83" s="151">
        <f>AR83*'C.Davis-Inputs'!$D$6*'C.Davis-Inputs'!$G$12</f>
        <v>0</v>
      </c>
      <c r="BH83" s="152">
        <f>AS83*'C.Davis-Inputs'!$D$6*'C.Davis-Inputs'!$H$12</f>
        <v>0</v>
      </c>
      <c r="BI83" s="149">
        <f>AO83*'C.Davis-Inputs'!$D$7*'C.Davis-Inputs'!$D$13</f>
        <v>0</v>
      </c>
      <c r="BJ83" s="150">
        <f>AP83*'C.Davis-Inputs'!$D$7*'C.Davis-Inputs'!$E$13</f>
        <v>0</v>
      </c>
      <c r="BK83" s="150">
        <f>AQ83*'C.Davis-Inputs'!$D$7*'C.Davis-Inputs'!$F$13</f>
        <v>0</v>
      </c>
      <c r="BL83" s="151">
        <f>AR83*'C.Davis-Inputs'!$D$7*'C.Davis-Inputs'!$G$13</f>
        <v>0</v>
      </c>
      <c r="BM83" s="152">
        <f>AS83*'C.Davis-Inputs'!$D$7*'C.Davis-Inputs'!$H$13</f>
        <v>0</v>
      </c>
      <c r="BN83" s="153">
        <f t="shared" si="27"/>
        <v>1080.1289039455369</v>
      </c>
      <c r="BO83" s="154">
        <f t="shared" si="27"/>
        <v>37682.422599748999</v>
      </c>
      <c r="BP83" s="154">
        <f t="shared" si="27"/>
        <v>31.816432705777398</v>
      </c>
      <c r="BQ83" s="155">
        <f t="shared" si="27"/>
        <v>31.658141995798395</v>
      </c>
      <c r="BR83" s="156">
        <f t="shared" si="27"/>
        <v>1472.4333751170827</v>
      </c>
      <c r="BS83" s="153">
        <f t="shared" si="26"/>
        <v>41.284070733043833</v>
      </c>
      <c r="BT83" s="154">
        <f t="shared" si="26"/>
        <v>2507.1472122254827</v>
      </c>
      <c r="BU83" s="154">
        <f t="shared" si="26"/>
        <v>0.79382317130183144</v>
      </c>
      <c r="BV83" s="155">
        <f t="shared" si="26"/>
        <v>0.78987380229037907</v>
      </c>
      <c r="BW83" s="155">
        <f t="shared" si="26"/>
        <v>56.278508413189556</v>
      </c>
      <c r="BX83" s="343">
        <f t="shared" si="20"/>
        <v>40298.459453513198</v>
      </c>
      <c r="BY83" s="344">
        <f t="shared" si="21"/>
        <v>2606.2934883453086</v>
      </c>
      <c r="BZ83" s="105"/>
      <c r="CA83" s="141">
        <f>Y83*'C.Davis-Inputs'!$D$15*'C.Davis-Inputs'!$D$18</f>
        <v>2148.4567422298323</v>
      </c>
      <c r="CB83" s="142">
        <f>Z83*'C.Davis-Inputs'!$E$15*'C.Davis-Inputs'!$E$18</f>
        <v>78284.392544999748</v>
      </c>
      <c r="CC83" s="142">
        <f>AA83*'C.Davis-Inputs'!$F$15*'C.Davis-Inputs'!$F$18</f>
        <v>3.949369011451898</v>
      </c>
      <c r="CD83" s="143">
        <f>AB83*'C.Davis-Inputs'!$G$15*'C.Davis-Inputs'!$G$18</f>
        <v>0</v>
      </c>
      <c r="CE83" s="144">
        <f>AC83*'C.Davis-Inputs'!$H$15*'C.Davis-Inputs'!$H$18</f>
        <v>0</v>
      </c>
      <c r="CF83" s="141">
        <f>IF($D83&lt;'C.Davis-Inputs'!$D$8,CA83,CA83*(1-'C.Davis-Inputs'!$D$16))</f>
        <v>0</v>
      </c>
      <c r="CG83" s="142">
        <f>IF($D83&lt;'C.Davis-Inputs'!$D$8,CB83,CB83*(1-'C.Davis-Inputs'!$E$16))</f>
        <v>0</v>
      </c>
      <c r="CH83" s="142">
        <f>IF($D83&lt;'C.Davis-Inputs'!$D$8,CC83,CC83*(1-'C.Davis-Inputs'!$F$16))</f>
        <v>0</v>
      </c>
      <c r="CI83" s="143">
        <f>IF($D83&lt;'C.Davis-Inputs'!$D$8,CD83,CD83*(1-'C.Davis-Inputs'!$G$16))</f>
        <v>0</v>
      </c>
      <c r="CJ83" s="144">
        <f>IF($D83&lt;'C.Davis-Inputs'!$D$8,CE83,CE83*(1-'C.Davis-Inputs'!$H$16))</f>
        <v>0</v>
      </c>
      <c r="CK83" s="145">
        <f>CA83*'C.Davis-Inputs'!$D$6*'C.Davis-Inputs'!$D$12</f>
        <v>3372.6473939523903</v>
      </c>
      <c r="CL83" s="146">
        <f>CB83*'C.Davis-Inputs'!$D$6*'C.Davis-Inputs'!$E$12</f>
        <v>117661.44199513462</v>
      </c>
      <c r="CM83" s="146">
        <f>CC83*'C.Davis-Inputs'!$D$6*'C.Davis-Inputs'!$F$12</f>
        <v>6.3316283991596825</v>
      </c>
      <c r="CN83" s="147">
        <f>CD83*'C.Davis-Inputs'!$D$6*'C.Davis-Inputs'!$G$12</f>
        <v>0</v>
      </c>
      <c r="CO83" s="148">
        <f>CE83*'C.Davis-Inputs'!$D$6*'C.Davis-Inputs'!$H$12</f>
        <v>0</v>
      </c>
      <c r="CP83" s="145">
        <f>CA83*'C.Davis-Inputs'!$D$7*'C.Davis-Inputs'!$D$13</f>
        <v>128.90740453378993</v>
      </c>
      <c r="CQ83" s="146">
        <f>CB83*'C.Davis-Inputs'!$D$7*'C.Davis-Inputs'!$E$13</f>
        <v>7828.4392544999755</v>
      </c>
      <c r="CR83" s="146">
        <f>CC83*'C.Davis-Inputs'!$D$7*'C.Davis-Inputs'!$F$13</f>
        <v>0.15797476045807593</v>
      </c>
      <c r="CS83" s="147">
        <f>CD83*'C.Davis-Inputs'!$D$7*'C.Davis-Inputs'!$G$13</f>
        <v>0</v>
      </c>
      <c r="CT83" s="148">
        <f>CE83*'C.Davis-Inputs'!$D$7*'C.Davis-Inputs'!$H$13</f>
        <v>0</v>
      </c>
      <c r="CU83" s="149">
        <f>CF83*'C.Davis-Inputs'!$D$6*'C.Davis-Inputs'!$D$12</f>
        <v>0</v>
      </c>
      <c r="CV83" s="150">
        <f>CG83*'C.Davis-Inputs'!$D$6*'C.Davis-Inputs'!$E$12</f>
        <v>0</v>
      </c>
      <c r="CW83" s="150">
        <f>CH83*'C.Davis-Inputs'!$D$6*'C.Davis-Inputs'!$F$12</f>
        <v>0</v>
      </c>
      <c r="CX83" s="151">
        <f>CI83*'C.Davis-Inputs'!$D$6*'C.Davis-Inputs'!$G$12</f>
        <v>0</v>
      </c>
      <c r="CY83" s="152">
        <f>CJ83*'C.Davis-Inputs'!$D$6*'C.Davis-Inputs'!$H$12</f>
        <v>0</v>
      </c>
      <c r="CZ83" s="149">
        <f>CF83*'C.Davis-Inputs'!$D$7*'C.Davis-Inputs'!$D$13</f>
        <v>0</v>
      </c>
      <c r="DA83" s="150">
        <f>CG83*'C.Davis-Inputs'!$D$7*'C.Davis-Inputs'!$E$13</f>
        <v>0</v>
      </c>
      <c r="DB83" s="150">
        <f>CH83*'C.Davis-Inputs'!$D$7*'C.Davis-Inputs'!$F$13</f>
        <v>0</v>
      </c>
      <c r="DC83" s="151">
        <f>CI83*'C.Davis-Inputs'!$D$7*'C.Davis-Inputs'!$G$13</f>
        <v>0</v>
      </c>
      <c r="DD83" s="152">
        <f>CJ83*'C.Davis-Inputs'!$D$7*'C.Davis-Inputs'!$H$13</f>
        <v>0</v>
      </c>
      <c r="DE83" s="153">
        <f t="shared" si="29"/>
        <v>3372.6473939523903</v>
      </c>
      <c r="DF83" s="154">
        <f t="shared" si="29"/>
        <v>117661.44199513462</v>
      </c>
      <c r="DG83" s="154">
        <f t="shared" si="29"/>
        <v>6.3316283991596825</v>
      </c>
      <c r="DH83" s="155">
        <f t="shared" si="28"/>
        <v>0</v>
      </c>
      <c r="DI83" s="156">
        <f t="shared" si="28"/>
        <v>0</v>
      </c>
      <c r="DJ83" s="153">
        <f t="shared" si="28"/>
        <v>128.90740453378993</v>
      </c>
      <c r="DK83" s="154">
        <f t="shared" si="28"/>
        <v>7828.4392544999755</v>
      </c>
      <c r="DL83" s="154">
        <f t="shared" si="28"/>
        <v>0.15797476045807593</v>
      </c>
      <c r="DM83" s="155">
        <f t="shared" si="28"/>
        <v>0</v>
      </c>
      <c r="DN83" s="155">
        <f t="shared" si="17"/>
        <v>0</v>
      </c>
      <c r="DO83" s="343">
        <f t="shared" si="22"/>
        <v>121040.42101748617</v>
      </c>
      <c r="DP83" s="344">
        <f t="shared" si="23"/>
        <v>7957.504633794224</v>
      </c>
      <c r="DQ83" s="105"/>
      <c r="DR83" s="141">
        <f>SUM(AD83*'C.Davis-Inputs'!$D$32*365)</f>
        <v>15916.779901361866</v>
      </c>
      <c r="DS83" s="142">
        <f>SUM(AE83*'C.Davis-Inputs'!$E$32*365)</f>
        <v>318335.59802723839</v>
      </c>
      <c r="DT83" s="142">
        <f>SUM(AF83*'C.Davis-Inputs'!$F$32*365)</f>
        <v>2351.3424854284576</v>
      </c>
      <c r="DU83" s="143">
        <f>SUM(AG83*'C.Davis-Inputs'!$G$32*365)</f>
        <v>0</v>
      </c>
      <c r="DV83" s="144">
        <f>SUM(AH83*'C.Davis-Inputs'!$H$32*365)</f>
        <v>0</v>
      </c>
      <c r="DW83" s="141">
        <f>SUM(AD83*'C.Davis-Inputs'!$D$33*365)</f>
        <v>14469.799910328971</v>
      </c>
      <c r="DX83" s="142">
        <f>SUM(AE83*'C.Davis-Inputs'!$E$33*365)</f>
        <v>289395.99820658035</v>
      </c>
      <c r="DY83" s="142">
        <f>SUM(AF83*'C.Davis-Inputs'!$F$33*365)</f>
        <v>2137.5840776622344</v>
      </c>
      <c r="DZ83" s="143">
        <f>SUM(AG83*'C.Davis-Inputs'!$G$33*365)</f>
        <v>0</v>
      </c>
      <c r="EA83" s="144">
        <f>SUM(AH83*'C.Davis-Inputs'!$H$33*365)</f>
        <v>0</v>
      </c>
      <c r="EB83" s="145">
        <f>DR83*'C.Davis-Inputs'!$D$6*'C.Davis-Inputs'!$D$12</f>
        <v>24986.161089157853</v>
      </c>
      <c r="EC83" s="146">
        <f>DS83*'C.Davis-Inputs'!$D$6*'C.Davis-Inputs'!$E$12</f>
        <v>478458.40383493929</v>
      </c>
      <c r="ED83" s="146">
        <f>DT83*'C.Davis-Inputs'!$D$6*'C.Davis-Inputs'!$F$12</f>
        <v>3769.672272638903</v>
      </c>
      <c r="EE83" s="147">
        <f>DU83*'C.Davis-Inputs'!$D$6*'C.Davis-Inputs'!$G$12</f>
        <v>0</v>
      </c>
      <c r="EF83" s="148">
        <f>DV83*'C.Davis-Inputs'!$D$6*'C.Davis-Inputs'!$H$12</f>
        <v>0</v>
      </c>
      <c r="EG83" s="145">
        <f>DR83*'C.Davis-Inputs'!$D$7*'C.Davis-Inputs'!$D$13</f>
        <v>955.00679408171197</v>
      </c>
      <c r="EH83" s="146">
        <f>DS83*'C.Davis-Inputs'!$D$7*'C.Davis-Inputs'!$E$13</f>
        <v>31833.559802723841</v>
      </c>
      <c r="EI83" s="146">
        <f>DT83*'C.Davis-Inputs'!$D$7*'C.Davis-Inputs'!$F$13</f>
        <v>94.053699417138304</v>
      </c>
      <c r="EJ83" s="147">
        <f>DU83*'C.Davis-Inputs'!$D$7*'C.Davis-Inputs'!$G$13</f>
        <v>0</v>
      </c>
      <c r="EK83" s="148">
        <f>DV83*'C.Davis-Inputs'!$D$7*'C.Davis-Inputs'!$H$13</f>
        <v>0</v>
      </c>
      <c r="EL83" s="149">
        <f>IF($D83&lt;'C.Davis-Inputs'!$D$8,EB83,DW83*'C.Davis-Inputs'!$D$6*'C.Davis-Inputs'!$D$12)</f>
        <v>22714.691899234418</v>
      </c>
      <c r="EM83" s="150">
        <f>IF($D83&lt;'C.Davis-Inputs'!$D$8,EC83,DX83*'C.Davis-Inputs'!$D$6*'C.Davis-Inputs'!$E$12)</f>
        <v>434962.18530449021</v>
      </c>
      <c r="EN83" s="150">
        <f>IF($D83&lt;'C.Davis-Inputs'!$D$8,ED83,DY83*'C.Davis-Inputs'!$D$6*'C.Davis-Inputs'!$F$12)</f>
        <v>3426.9747933080939</v>
      </c>
      <c r="EO83" s="151">
        <f>IF($D83&lt;'C.Davis-Inputs'!$D$8,EE83,DZ83*'C.Davis-Inputs'!$D$6*'C.Davis-Inputs'!$G$12)</f>
        <v>0</v>
      </c>
      <c r="EP83" s="152">
        <f>IF($D83&lt;'C.Davis-Inputs'!$D$8,EF83,EA83*'C.Davis-Inputs'!$D$6*'C.Davis-Inputs'!$H$12)</f>
        <v>0</v>
      </c>
      <c r="EQ83" s="149">
        <f>IF($D83&lt;'C.Davis-Inputs'!$D$8,EG83,'C.Davis-Inputs'!$D$13*DW83)</f>
        <v>868.18799461973822</v>
      </c>
      <c r="ER83" s="150">
        <f>IF($D83&lt;'C.Davis-Inputs'!$D$8,EH83,'C.Davis-Inputs'!$E$13*DX83)</f>
        <v>28939.599820658037</v>
      </c>
      <c r="ES83" s="150">
        <f>IF($D83&lt;'C.Davis-Inputs'!$D$8,EI83,'C.Davis-Inputs'!$F$13*DY83)</f>
        <v>85.503363106489374</v>
      </c>
      <c r="ET83" s="151">
        <f>IF($D83&lt;'C.Davis-Inputs'!$D$8,EJ83,'C.Davis-Inputs'!$G$13*EJ83)</f>
        <v>0</v>
      </c>
      <c r="EU83" s="152">
        <f>IF($D83&lt;'C.Davis-Inputs'!$D$8,EK83,'C.Davis-Inputs'!$H$13*EK83)</f>
        <v>0</v>
      </c>
      <c r="EV83" s="153">
        <f t="shared" si="33"/>
        <v>2271.4691899234349</v>
      </c>
      <c r="EW83" s="154">
        <f t="shared" si="33"/>
        <v>43496.218530449085</v>
      </c>
      <c r="EX83" s="154">
        <f t="shared" si="33"/>
        <v>342.69747933080907</v>
      </c>
      <c r="EY83" s="155">
        <f t="shared" si="33"/>
        <v>0</v>
      </c>
      <c r="EZ83" s="156">
        <f t="shared" si="33"/>
        <v>0</v>
      </c>
      <c r="FA83" s="153">
        <f t="shared" si="33"/>
        <v>86.818799461973754</v>
      </c>
      <c r="FB83" s="154">
        <f t="shared" si="33"/>
        <v>2893.9599820658041</v>
      </c>
      <c r="FC83" s="154">
        <f t="shared" si="39"/>
        <v>8.5503363106489303</v>
      </c>
      <c r="FD83" s="155">
        <f t="shared" si="39"/>
        <v>0</v>
      </c>
      <c r="FE83" s="156">
        <f t="shared" si="39"/>
        <v>0</v>
      </c>
      <c r="FF83" s="365">
        <f t="shared" si="24"/>
        <v>46110.385199703327</v>
      </c>
      <c r="FG83" s="365">
        <f t="shared" si="25"/>
        <v>2989.329117838427</v>
      </c>
      <c r="FH83" s="105"/>
      <c r="FI83" s="142">
        <f>'C.Davis-Inputs'!$E$15</f>
        <v>29.15</v>
      </c>
      <c r="FJ83" s="142">
        <f>IF($D83&lt;'C.Davis-Inputs'!$D$8,FI83,0)</f>
        <v>0</v>
      </c>
      <c r="FK83" s="154">
        <f t="shared" si="34"/>
        <v>29.15</v>
      </c>
      <c r="FL83" s="338">
        <f>SUM(FK83*'C.Davis-Inputs'!$D$60,FK83*'C.Davis-Inputs'!$D$58*'C.Davis-Inputs'!$D$59)</f>
        <v>8858.6849999999995</v>
      </c>
      <c r="FM83" s="338">
        <f>(FK83*'C.Davis-Inputs'!$D$61)</f>
        <v>21833.35</v>
      </c>
      <c r="FN83" s="338">
        <f>(FK83*'C.Davis-Inputs'!$D$62)</f>
        <v>816.19999999999993</v>
      </c>
      <c r="FO83" s="105"/>
      <c r="FP83" s="142">
        <f>'C.Davis-Inputs'!$E$32*365</f>
        <v>403.02083333333337</v>
      </c>
      <c r="FQ83" s="142">
        <f>IF($D83&lt;'C.Davis-Inputs'!$D$8,FP83,'C.Davis-Inputs'!$E$33*365)</f>
        <v>366.38257575757581</v>
      </c>
      <c r="FR83" s="154">
        <f t="shared" si="35"/>
        <v>36.638257575757564</v>
      </c>
      <c r="FS83" s="338">
        <f>SUM(FR83*'C.Davis-Inputs'!$D$63,FR83*'C.Davis-Inputs'!$D$58*'C.Davis-Inputs'!$D$59)</f>
        <v>27768.135416666657</v>
      </c>
      <c r="FT83" s="338">
        <f>(FR83*'C.Davis-Inputs'!$D$64)</f>
        <v>80677.443181818162</v>
      </c>
      <c r="FU83" s="338">
        <f>(FR83*'C.Davis-Inputs'!$D$65)</f>
        <v>10258.712121212118</v>
      </c>
      <c r="FV83" s="105"/>
      <c r="FW83" s="142">
        <f>'C.Davis-Inputs'!$E$44*365</f>
        <v>113.15</v>
      </c>
      <c r="FX83" s="142">
        <f>IF($D83&lt;'C.Davis-Inputs'!$D$8,FW83,'C.Davis-Inputs'!$D$45*365)</f>
        <v>102.86363636363636</v>
      </c>
      <c r="FY83" s="154">
        <f t="shared" si="36"/>
        <v>10.286363636363646</v>
      </c>
      <c r="FZ83" s="338">
        <f>SUM(FY83*'C.Davis-Inputs'!$D$67)</f>
        <v>8218.8045454545536</v>
      </c>
      <c r="GA83" s="338">
        <f>(FY83*'C.Davis-Inputs'!$D$68)</f>
        <v>22650.572727272749</v>
      </c>
      <c r="GB83" s="338">
        <f>(FY83*'C.Davis-Inputs'!$D$69)</f>
        <v>2880.1818181818207</v>
      </c>
      <c r="GC83" s="105"/>
      <c r="GD83" s="141">
        <f>IF($D83&lt;'C.Davis-Inputs'!$D$47,0,IF($D83='C.Davis-Inputs'!$D$47,'C.Davis-Inputs'!$D$53,IF(AND($D83&gt;'C.Davis-Inputs'!$D$47,$D83&lt;='C.Davis-Inputs'!$E$47),GD82*(1+'C.Davis-Inputs'!$E$49),IF($D83&gt;'C.Davis-Inputs'!$E$47,GD82*(1+'C.Davis-Inputs'!$F$49)))))</f>
        <v>36771.434021237379</v>
      </c>
      <c r="GE83" s="144">
        <f>IF($D83&lt;'C.Davis-Inputs'!$D$47,0,IF($D83='C.Davis-Inputs'!$D$47,'C.Davis-Inputs'!$D$54,IF(AND($D83&gt;'C.Davis-Inputs'!$D$47,$D83&lt;='C.Davis-Inputs'!$E$47),GE82*(1+'C.Davis-Inputs'!$E$49),IF($D83&gt;'C.Davis-Inputs'!$E$47,GE82*(1+'C.Davis-Inputs'!$F$49)))))</f>
        <v>33428.576382943065</v>
      </c>
      <c r="GF83" s="799">
        <f t="shared" si="37"/>
        <v>3342.8576382943138</v>
      </c>
    </row>
    <row r="84" spans="1:188" ht="15.75" thickBot="1" x14ac:dyDescent="0.3">
      <c r="A84" s="105"/>
      <c r="B84" s="105"/>
      <c r="C84" s="159"/>
      <c r="D84" s="161">
        <f t="shared" si="30"/>
        <v>2060</v>
      </c>
      <c r="E84" s="162">
        <f>E83*(1+'C.Davis-Inputs'!$D$14)</f>
        <v>852.67777373651052</v>
      </c>
      <c r="F84" s="163">
        <f>F83*(1+'C.Davis-Inputs'!$E$14)</f>
        <v>17053.555474730263</v>
      </c>
      <c r="G84" s="163">
        <f>G83*(1+'C.Davis-Inputs'!$F$14)</f>
        <v>106.58472171706381</v>
      </c>
      <c r="H84" s="164">
        <f>H83*(1+'C.Davis-Inputs'!$G$14)</f>
        <v>63.95083303023825</v>
      </c>
      <c r="I84" s="165">
        <f>I83*(1+'C.Davis-Inputs'!$H$14)</f>
        <v>1279.016660604766</v>
      </c>
      <c r="J84" s="162">
        <f t="shared" si="31"/>
        <v>76.740999636285949</v>
      </c>
      <c r="K84" s="163">
        <f t="shared" si="31"/>
        <v>1534.8199927257235</v>
      </c>
      <c r="L84" s="163">
        <f t="shared" si="31"/>
        <v>9.5926249545357436</v>
      </c>
      <c r="M84" s="164">
        <f t="shared" si="31"/>
        <v>5.7555749727214423</v>
      </c>
      <c r="N84" s="165">
        <f t="shared" si="31"/>
        <v>115.11149945442894</v>
      </c>
      <c r="O84" s="162">
        <f t="shared" si="32"/>
        <v>42.633888686825529</v>
      </c>
      <c r="P84" s="163">
        <f t="shared" si="32"/>
        <v>852.67777373651325</v>
      </c>
      <c r="Q84" s="163">
        <f t="shared" si="32"/>
        <v>5.3292360858531911</v>
      </c>
      <c r="R84" s="164">
        <f t="shared" si="32"/>
        <v>3.1975416515119126</v>
      </c>
      <c r="S84" s="165">
        <f t="shared" si="32"/>
        <v>63.9508330302383</v>
      </c>
      <c r="T84" s="162">
        <f t="shared" si="38"/>
        <v>66.508866351447821</v>
      </c>
      <c r="U84" s="163">
        <f t="shared" si="38"/>
        <v>1330.1773270289602</v>
      </c>
      <c r="V84" s="163">
        <f t="shared" si="38"/>
        <v>8.3136082939309777</v>
      </c>
      <c r="W84" s="164">
        <f t="shared" si="38"/>
        <v>4.9881649763585836</v>
      </c>
      <c r="X84" s="164">
        <f t="shared" si="38"/>
        <v>99.763299527171739</v>
      </c>
      <c r="Y84" s="162">
        <f>T84*'C.Davis-Inputs'!$D$17</f>
        <v>26.603546540579131</v>
      </c>
      <c r="Z84" s="163">
        <f>U84*'C.Davis-Inputs'!$E$17</f>
        <v>532.07093081158416</v>
      </c>
      <c r="AA84" s="163">
        <f>V84*'C.Davis-Inputs'!$F$17</f>
        <v>3.3254433175723914</v>
      </c>
      <c r="AB84" s="164">
        <f>W84*'C.Davis-Inputs'!$G$17</f>
        <v>0</v>
      </c>
      <c r="AC84" s="165">
        <f>X84*'C.Davis-Inputs'!$H$17</f>
        <v>0</v>
      </c>
      <c r="AD84" s="162">
        <f>T84*(1-'C.Davis-Inputs'!$D$17)</f>
        <v>39.90531981086869</v>
      </c>
      <c r="AE84" s="163">
        <f>U84*(1-'C.Davis-Inputs'!$E$17)</f>
        <v>798.10639621737607</v>
      </c>
      <c r="AF84" s="163">
        <f>V84*(1-'C.Davis-Inputs'!$F$17)</f>
        <v>4.9881649763585862</v>
      </c>
      <c r="AG84" s="164">
        <f>W84*(1-'C.Davis-Inputs'!$G$17)</f>
        <v>4.9881649763585836</v>
      </c>
      <c r="AH84" s="165">
        <f>X84*(1-'C.Davis-Inputs'!$H$17)</f>
        <v>99.763299527171739</v>
      </c>
      <c r="AI84" s="187"/>
      <c r="AJ84" s="162">
        <f>SUM(AD84*'C.Davis-Inputs'!$D$15,Y84*'C.Davis-Inputs'!$D$15*'C.Davis-Inputs'!$D$19)</f>
        <v>695.23934959380119</v>
      </c>
      <c r="AK84" s="163">
        <f>SUM(AE84*'C.Davis-Inputs'!$E$15,Z84*'C.Davis-Inputs'!$E$15*'C.Davis-Inputs'!$E$19)</f>
        <v>25332.783800824203</v>
      </c>
      <c r="AL84" s="163">
        <f>SUM(AF84*'C.Davis-Inputs'!$F$15,AA84*'C.Davis-Inputs'!$F$15*'C.Davis-Inputs'!$F$19)</f>
        <v>20.052423204961517</v>
      </c>
      <c r="AM84" s="164">
        <f>SUM(AG84*'C.Davis-Inputs'!$G$15,AB84*'C.Davis-Inputs'!$G$15*'C.Davis-Inputs'!$G$19)</f>
        <v>19.952659905434334</v>
      </c>
      <c r="AN84" s="165">
        <f>SUM(AH84*'C.Davis-Inputs'!$H$15,AC84*'C.Davis-Inputs'!$H$15*'C.Davis-Inputs'!$H$19)</f>
        <v>947.75134550813152</v>
      </c>
      <c r="AO84" s="162">
        <f>IF($D84&lt;'C.Davis-Inputs'!$D$8,AJ84,AJ84*(1-'C.Davis-Inputs'!$D$16))</f>
        <v>0</v>
      </c>
      <c r="AP84" s="163">
        <f>IF($D84&lt;'C.Davis-Inputs'!$D$8,AK84,AK84*(1-'C.Davis-Inputs'!$E$16))</f>
        <v>0</v>
      </c>
      <c r="AQ84" s="163">
        <f>IF($D84&lt;'C.Davis-Inputs'!$D$8,AL84,AL84*(1-'C.Davis-Inputs'!$F$16))</f>
        <v>0</v>
      </c>
      <c r="AR84" s="164">
        <f>IF($D84&lt;'C.Davis-Inputs'!$D$8,AM84,AM84*(1-'C.Davis-Inputs'!$G$16))</f>
        <v>0</v>
      </c>
      <c r="AS84" s="165">
        <f>IF($D84&lt;'C.Davis-Inputs'!$D$8,AN84,AN84*(1-'C.Davis-Inputs'!$H$16))</f>
        <v>0</v>
      </c>
      <c r="AT84" s="166">
        <f>AJ84*'C.Davis-Inputs'!$D$6*'C.Davis-Inputs'!$D$12</f>
        <v>1091.3867309923489</v>
      </c>
      <c r="AU84" s="167">
        <f>AK84*'C.Davis-Inputs'!$D$6*'C.Davis-Inputs'!$E$12</f>
        <v>38075.174052638773</v>
      </c>
      <c r="AV84" s="167">
        <f>AL84*'C.Davis-Inputs'!$D$6*'C.Davis-Inputs'!$F$12</f>
        <v>32.148044882194299</v>
      </c>
      <c r="AW84" s="168">
        <f>AM84*'C.Davis-Inputs'!$D$6*'C.Davis-Inputs'!$G$12</f>
        <v>31.988104360392324</v>
      </c>
      <c r="AX84" s="169">
        <f>AN84*'C.Davis-Inputs'!$D$6*'C.Davis-Inputs'!$H$12</f>
        <v>1487.7800621786646</v>
      </c>
      <c r="AY84" s="166">
        <f>AJ84*'C.Davis-Inputs'!$D$7*'C.Davis-Inputs'!$D$13</f>
        <v>41.714360975628068</v>
      </c>
      <c r="AZ84" s="167">
        <f>AK84*'C.Davis-Inputs'!$D$7*'C.Davis-Inputs'!$E$13</f>
        <v>2533.2783800824204</v>
      </c>
      <c r="BA84" s="167">
        <f>AL84*'C.Davis-Inputs'!$D$7*'C.Davis-Inputs'!$F$13</f>
        <v>0.80209692819846068</v>
      </c>
      <c r="BB84" s="168">
        <f>AM84*'C.Davis-Inputs'!$D$7*'C.Davis-Inputs'!$G$13</f>
        <v>0.79810639621737334</v>
      </c>
      <c r="BC84" s="169">
        <f>AN84*'C.Davis-Inputs'!$D$7*'C.Davis-Inputs'!$H$13</f>
        <v>56.86508073048789</v>
      </c>
      <c r="BD84" s="170">
        <f>AO84*'C.Davis-Inputs'!$D$6*'C.Davis-Inputs'!$D$12</f>
        <v>0</v>
      </c>
      <c r="BE84" s="171">
        <f>AP84*'C.Davis-Inputs'!$D$6*'C.Davis-Inputs'!$E$12</f>
        <v>0</v>
      </c>
      <c r="BF84" s="171">
        <f>AQ84*'C.Davis-Inputs'!$D$6*'C.Davis-Inputs'!$F$12</f>
        <v>0</v>
      </c>
      <c r="BG84" s="172">
        <f>AR84*'C.Davis-Inputs'!$D$6*'C.Davis-Inputs'!$G$12</f>
        <v>0</v>
      </c>
      <c r="BH84" s="173">
        <f>AS84*'C.Davis-Inputs'!$D$6*'C.Davis-Inputs'!$H$12</f>
        <v>0</v>
      </c>
      <c r="BI84" s="170">
        <f>AO84*'C.Davis-Inputs'!$D$7*'C.Davis-Inputs'!$D$13</f>
        <v>0</v>
      </c>
      <c r="BJ84" s="171">
        <f>AP84*'C.Davis-Inputs'!$D$7*'C.Davis-Inputs'!$E$13</f>
        <v>0</v>
      </c>
      <c r="BK84" s="171">
        <f>AQ84*'C.Davis-Inputs'!$D$7*'C.Davis-Inputs'!$F$13</f>
        <v>0</v>
      </c>
      <c r="BL84" s="172">
        <f>AR84*'C.Davis-Inputs'!$D$7*'C.Davis-Inputs'!$G$13</f>
        <v>0</v>
      </c>
      <c r="BM84" s="173">
        <f>AS84*'C.Davis-Inputs'!$D$7*'C.Davis-Inputs'!$H$13</f>
        <v>0</v>
      </c>
      <c r="BN84" s="174">
        <f t="shared" si="27"/>
        <v>1091.3867309923489</v>
      </c>
      <c r="BO84" s="175">
        <f t="shared" si="27"/>
        <v>38075.174052638773</v>
      </c>
      <c r="BP84" s="175">
        <f t="shared" si="27"/>
        <v>32.148044882194299</v>
      </c>
      <c r="BQ84" s="176">
        <f t="shared" si="27"/>
        <v>31.988104360392324</v>
      </c>
      <c r="BR84" s="177">
        <f t="shared" si="27"/>
        <v>1487.7800621786646</v>
      </c>
      <c r="BS84" s="174">
        <f t="shared" si="27"/>
        <v>41.714360975628068</v>
      </c>
      <c r="BT84" s="175">
        <f t="shared" si="27"/>
        <v>2533.2783800824204</v>
      </c>
      <c r="BU84" s="175">
        <f t="shared" si="27"/>
        <v>0.80209692819846068</v>
      </c>
      <c r="BV84" s="176">
        <f t="shared" si="27"/>
        <v>0.79810639621737334</v>
      </c>
      <c r="BW84" s="176">
        <f t="shared" si="27"/>
        <v>56.86508073048789</v>
      </c>
      <c r="BX84" s="345">
        <f t="shared" si="20"/>
        <v>40718.476995052377</v>
      </c>
      <c r="BY84" s="346">
        <f t="shared" si="21"/>
        <v>2633.4580251129523</v>
      </c>
      <c r="BZ84" s="105"/>
      <c r="CA84" s="162">
        <f>Y84*'C.Davis-Inputs'!$D$15*'C.Davis-Inputs'!$D$18</f>
        <v>2170.8493977112571</v>
      </c>
      <c r="CB84" s="163">
        <f>Z84*'C.Davis-Inputs'!$E$15*'C.Davis-Inputs'!$E$18</f>
        <v>79100.324929104143</v>
      </c>
      <c r="CC84" s="163">
        <f>AA84*'C.Davis-Inputs'!$F$15*'C.Davis-Inputs'!$F$18</f>
        <v>3.9905319810868694</v>
      </c>
      <c r="CD84" s="164">
        <f>AB84*'C.Davis-Inputs'!$G$15*'C.Davis-Inputs'!$G$18</f>
        <v>0</v>
      </c>
      <c r="CE84" s="165">
        <f>AC84*'C.Davis-Inputs'!$H$15*'C.Davis-Inputs'!$H$18</f>
        <v>0</v>
      </c>
      <c r="CF84" s="162">
        <f>IF($D84&lt;'C.Davis-Inputs'!$D$8,CA84,CA84*(1-'C.Davis-Inputs'!$D$16))</f>
        <v>0</v>
      </c>
      <c r="CG84" s="163">
        <f>IF($D84&lt;'C.Davis-Inputs'!$D$8,CB84,CB84*(1-'C.Davis-Inputs'!$E$16))</f>
        <v>0</v>
      </c>
      <c r="CH84" s="163">
        <f>IF($D84&lt;'C.Davis-Inputs'!$D$8,CC84,CC84*(1-'C.Davis-Inputs'!$F$16))</f>
        <v>0</v>
      </c>
      <c r="CI84" s="164">
        <f>IF($D84&lt;'C.Davis-Inputs'!$D$8,CD84,CD84*(1-'C.Davis-Inputs'!$G$16))</f>
        <v>0</v>
      </c>
      <c r="CJ84" s="165">
        <f>IF($D84&lt;'C.Davis-Inputs'!$D$8,CE84,CE84*(1-'C.Davis-Inputs'!$H$16))</f>
        <v>0</v>
      </c>
      <c r="CK84" s="166">
        <f>CA84*'C.Davis-Inputs'!$D$6*'C.Davis-Inputs'!$D$12</f>
        <v>3407.7993845271308</v>
      </c>
      <c r="CL84" s="167">
        <f>CB84*'C.Davis-Inputs'!$D$6*'C.Davis-Inputs'!$E$12</f>
        <v>118887.78836844354</v>
      </c>
      <c r="CM84" s="167">
        <f>CC84*'C.Davis-Inputs'!$D$6*'C.Davis-Inputs'!$F$12</f>
        <v>6.3976208720784689</v>
      </c>
      <c r="CN84" s="168">
        <f>CD84*'C.Davis-Inputs'!$D$6*'C.Davis-Inputs'!$G$12</f>
        <v>0</v>
      </c>
      <c r="CO84" s="169">
        <f>CE84*'C.Davis-Inputs'!$D$6*'C.Davis-Inputs'!$H$12</f>
        <v>0</v>
      </c>
      <c r="CP84" s="166">
        <f>CA84*'C.Davis-Inputs'!$D$7*'C.Davis-Inputs'!$D$13</f>
        <v>130.25096386267543</v>
      </c>
      <c r="CQ84" s="167">
        <f>CB84*'C.Davis-Inputs'!$D$7*'C.Davis-Inputs'!$E$13</f>
        <v>7910.0324929104145</v>
      </c>
      <c r="CR84" s="167">
        <f>CC84*'C.Davis-Inputs'!$D$7*'C.Davis-Inputs'!$F$13</f>
        <v>0.15962127924347477</v>
      </c>
      <c r="CS84" s="168">
        <f>CD84*'C.Davis-Inputs'!$D$7*'C.Davis-Inputs'!$G$13</f>
        <v>0</v>
      </c>
      <c r="CT84" s="169">
        <f>CE84*'C.Davis-Inputs'!$D$7*'C.Davis-Inputs'!$H$13</f>
        <v>0</v>
      </c>
      <c r="CU84" s="170">
        <f>CF84*'C.Davis-Inputs'!$D$6*'C.Davis-Inputs'!$D$12</f>
        <v>0</v>
      </c>
      <c r="CV84" s="171">
        <f>CG84*'C.Davis-Inputs'!$D$6*'C.Davis-Inputs'!$E$12</f>
        <v>0</v>
      </c>
      <c r="CW84" s="171">
        <f>CH84*'C.Davis-Inputs'!$D$6*'C.Davis-Inputs'!$F$12</f>
        <v>0</v>
      </c>
      <c r="CX84" s="172">
        <f>CI84*'C.Davis-Inputs'!$D$6*'C.Davis-Inputs'!$G$12</f>
        <v>0</v>
      </c>
      <c r="CY84" s="173">
        <f>CJ84*'C.Davis-Inputs'!$D$6*'C.Davis-Inputs'!$H$12</f>
        <v>0</v>
      </c>
      <c r="CZ84" s="170">
        <f>CF84*'C.Davis-Inputs'!$D$7*'C.Davis-Inputs'!$D$13</f>
        <v>0</v>
      </c>
      <c r="DA84" s="171">
        <f>CG84*'C.Davis-Inputs'!$D$7*'C.Davis-Inputs'!$E$13</f>
        <v>0</v>
      </c>
      <c r="DB84" s="171">
        <f>CH84*'C.Davis-Inputs'!$D$7*'C.Davis-Inputs'!$F$13</f>
        <v>0</v>
      </c>
      <c r="DC84" s="172">
        <f>CI84*'C.Davis-Inputs'!$D$7*'C.Davis-Inputs'!$G$13</f>
        <v>0</v>
      </c>
      <c r="DD84" s="173">
        <f>CJ84*'C.Davis-Inputs'!$D$7*'C.Davis-Inputs'!$H$13</f>
        <v>0</v>
      </c>
      <c r="DE84" s="174">
        <f t="shared" si="29"/>
        <v>3407.7993845271308</v>
      </c>
      <c r="DF84" s="175">
        <f t="shared" si="29"/>
        <v>118887.78836844354</v>
      </c>
      <c r="DG84" s="175">
        <f t="shared" si="29"/>
        <v>6.3976208720784689</v>
      </c>
      <c r="DH84" s="176">
        <f t="shared" si="28"/>
        <v>0</v>
      </c>
      <c r="DI84" s="177">
        <f t="shared" si="28"/>
        <v>0</v>
      </c>
      <c r="DJ84" s="174">
        <f t="shared" si="28"/>
        <v>130.25096386267543</v>
      </c>
      <c r="DK84" s="175">
        <f t="shared" si="28"/>
        <v>7910.0324929104145</v>
      </c>
      <c r="DL84" s="175">
        <f t="shared" si="28"/>
        <v>0.15962127924347477</v>
      </c>
      <c r="DM84" s="176">
        <f t="shared" si="28"/>
        <v>0</v>
      </c>
      <c r="DN84" s="176">
        <f t="shared" si="17"/>
        <v>0</v>
      </c>
      <c r="DO84" s="345">
        <f t="shared" si="22"/>
        <v>122301.98537384275</v>
      </c>
      <c r="DP84" s="346">
        <f t="shared" si="23"/>
        <v>8040.4430780523335</v>
      </c>
      <c r="DQ84" s="105"/>
      <c r="DR84" s="162">
        <f>SUM(AD84*'C.Davis-Inputs'!$D$32*365)</f>
        <v>16082.675244609476</v>
      </c>
      <c r="DS84" s="163">
        <f>SUM(AE84*'C.Davis-Inputs'!$E$32*365)</f>
        <v>321653.50489219045</v>
      </c>
      <c r="DT84" s="163">
        <f>SUM(AF84*'C.Davis-Inputs'!$F$32*365)</f>
        <v>2375.8497520445821</v>
      </c>
      <c r="DU84" s="164">
        <f>SUM(AG84*'C.Davis-Inputs'!$G$32*365)</f>
        <v>0</v>
      </c>
      <c r="DV84" s="165">
        <f>SUM(AH84*'C.Davis-Inputs'!$H$32*365)</f>
        <v>0</v>
      </c>
      <c r="DW84" s="162">
        <f>SUM(AD84*'C.Davis-Inputs'!$D$33*365)</f>
        <v>14620.613858735889</v>
      </c>
      <c r="DX84" s="163">
        <f>SUM(AE84*'C.Davis-Inputs'!$E$33*365)</f>
        <v>292412.27717471862</v>
      </c>
      <c r="DY84" s="163">
        <f>SUM(AF84*'C.Davis-Inputs'!$F$33*365)</f>
        <v>2159.8634109496202</v>
      </c>
      <c r="DZ84" s="164">
        <f>SUM(AG84*'C.Davis-Inputs'!$G$33*365)</f>
        <v>0</v>
      </c>
      <c r="EA84" s="165">
        <f>SUM(AH84*'C.Davis-Inputs'!$H$33*365)</f>
        <v>0</v>
      </c>
      <c r="EB84" s="166">
        <f>DR84*'C.Davis-Inputs'!$D$6*'C.Davis-Inputs'!$D$12</f>
        <v>25246.583598987952</v>
      </c>
      <c r="EC84" s="167">
        <f>DS84*'C.Davis-Inputs'!$D$6*'C.Davis-Inputs'!$E$12</f>
        <v>483445.2178529622</v>
      </c>
      <c r="ED84" s="167">
        <f>DT84*'C.Davis-Inputs'!$D$6*'C.Davis-Inputs'!$F$12</f>
        <v>3808.9623224778738</v>
      </c>
      <c r="EE84" s="168">
        <f>DU84*'C.Davis-Inputs'!$D$6*'C.Davis-Inputs'!$G$12</f>
        <v>0</v>
      </c>
      <c r="EF84" s="169">
        <f>DV84*'C.Davis-Inputs'!$D$6*'C.Davis-Inputs'!$H$12</f>
        <v>0</v>
      </c>
      <c r="EG84" s="166">
        <f>DR84*'C.Davis-Inputs'!$D$7*'C.Davis-Inputs'!$D$13</f>
        <v>964.96051467656855</v>
      </c>
      <c r="EH84" s="167">
        <f>DS84*'C.Davis-Inputs'!$D$7*'C.Davis-Inputs'!$E$13</f>
        <v>32165.350489219047</v>
      </c>
      <c r="EI84" s="167">
        <f>DT84*'C.Davis-Inputs'!$D$7*'C.Davis-Inputs'!$F$13</f>
        <v>95.033990081783287</v>
      </c>
      <c r="EJ84" s="168">
        <f>DU84*'C.Davis-Inputs'!$D$7*'C.Davis-Inputs'!$G$13</f>
        <v>0</v>
      </c>
      <c r="EK84" s="169">
        <f>DV84*'C.Davis-Inputs'!$D$7*'C.Davis-Inputs'!$H$13</f>
        <v>0</v>
      </c>
      <c r="EL84" s="170">
        <f>IF($D84&lt;'C.Davis-Inputs'!$D$8,EB84,DW84*'C.Davis-Inputs'!$D$6*'C.Davis-Inputs'!$D$12)</f>
        <v>22951.439635443596</v>
      </c>
      <c r="EM84" s="171">
        <f>IF($D84&lt;'C.Davis-Inputs'!$D$8,EC84,DX84*'C.Davis-Inputs'!$D$6*'C.Davis-Inputs'!$E$12)</f>
        <v>439495.65259360208</v>
      </c>
      <c r="EN84" s="171">
        <f>IF($D84&lt;'C.Davis-Inputs'!$D$8,ED84,DY84*'C.Davis-Inputs'!$D$6*'C.Davis-Inputs'!$F$12)</f>
        <v>3462.6930204344308</v>
      </c>
      <c r="EO84" s="172">
        <f>IF($D84&lt;'C.Davis-Inputs'!$D$8,EE84,DZ84*'C.Davis-Inputs'!$D$6*'C.Davis-Inputs'!$G$12)</f>
        <v>0</v>
      </c>
      <c r="EP84" s="173">
        <f>IF($D84&lt;'C.Davis-Inputs'!$D$8,EF84,EA84*'C.Davis-Inputs'!$D$6*'C.Davis-Inputs'!$H$12)</f>
        <v>0</v>
      </c>
      <c r="EQ84" s="170">
        <f>IF($D84&lt;'C.Davis-Inputs'!$D$8,EG84,'C.Davis-Inputs'!$D$13*DW84)</f>
        <v>877.23683152415333</v>
      </c>
      <c r="ER84" s="171">
        <f>IF($D84&lt;'C.Davis-Inputs'!$D$8,EH84,'C.Davis-Inputs'!$E$13*DX84)</f>
        <v>29241.227717471862</v>
      </c>
      <c r="ES84" s="171">
        <f>IF($D84&lt;'C.Davis-Inputs'!$D$8,EI84,'C.Davis-Inputs'!$F$13*DY84)</f>
        <v>86.394536437984812</v>
      </c>
      <c r="ET84" s="172">
        <f>IF($D84&lt;'C.Davis-Inputs'!$D$8,EJ84,'C.Davis-Inputs'!$G$13*EJ84)</f>
        <v>0</v>
      </c>
      <c r="EU84" s="173">
        <f>IF($D84&lt;'C.Davis-Inputs'!$D$8,EK84,'C.Davis-Inputs'!$H$13*EK84)</f>
        <v>0</v>
      </c>
      <c r="EV84" s="174">
        <f t="shared" si="33"/>
        <v>2295.1439635443567</v>
      </c>
      <c r="EW84" s="175">
        <f t="shared" si="33"/>
        <v>43949.565259360126</v>
      </c>
      <c r="EX84" s="175">
        <f t="shared" si="33"/>
        <v>346.26930204344308</v>
      </c>
      <c r="EY84" s="176">
        <f t="shared" si="33"/>
        <v>0</v>
      </c>
      <c r="EZ84" s="177">
        <f t="shared" si="33"/>
        <v>0</v>
      </c>
      <c r="FA84" s="174">
        <f t="shared" si="33"/>
        <v>87.723683152415219</v>
      </c>
      <c r="FB84" s="175">
        <f t="shared" si="33"/>
        <v>2924.1227717471847</v>
      </c>
      <c r="FC84" s="175">
        <f t="shared" si="39"/>
        <v>8.6394536437984755</v>
      </c>
      <c r="FD84" s="176">
        <f t="shared" si="39"/>
        <v>0</v>
      </c>
      <c r="FE84" s="177">
        <f t="shared" si="39"/>
        <v>0</v>
      </c>
      <c r="FF84" s="365">
        <f t="shared" si="24"/>
        <v>46590.978524947925</v>
      </c>
      <c r="FG84" s="365">
        <f t="shared" si="25"/>
        <v>3020.4859085433982</v>
      </c>
      <c r="FH84" s="105"/>
      <c r="FI84" s="163">
        <f>'C.Davis-Inputs'!$E$15</f>
        <v>29.15</v>
      </c>
      <c r="FJ84" s="163">
        <f>IF($D84&lt;'C.Davis-Inputs'!$D$8,FI84,0)</f>
        <v>0</v>
      </c>
      <c r="FK84" s="175">
        <f t="shared" si="34"/>
        <v>29.15</v>
      </c>
      <c r="FL84" s="339">
        <f>SUM(FK84*'C.Davis-Inputs'!$D$60,FK84*'C.Davis-Inputs'!$D$58*'C.Davis-Inputs'!$D$59)</f>
        <v>8858.6849999999995</v>
      </c>
      <c r="FM84" s="339">
        <f>(FK84*'C.Davis-Inputs'!$D$61)</f>
        <v>21833.35</v>
      </c>
      <c r="FN84" s="339">
        <f>(FK84*'C.Davis-Inputs'!$D$62)</f>
        <v>816.19999999999993</v>
      </c>
      <c r="FO84" s="105"/>
      <c r="FP84" s="163">
        <f>'C.Davis-Inputs'!$E$32*365</f>
        <v>403.02083333333337</v>
      </c>
      <c r="FQ84" s="163">
        <f>IF($D84&lt;'C.Davis-Inputs'!$D$8,FP84,'C.Davis-Inputs'!$E$33*365)</f>
        <v>366.38257575757581</v>
      </c>
      <c r="FR84" s="175">
        <f t="shared" si="35"/>
        <v>36.638257575757564</v>
      </c>
      <c r="FS84" s="339">
        <f>SUM(FR84*'C.Davis-Inputs'!$D$63,FR84*'C.Davis-Inputs'!$D$58*'C.Davis-Inputs'!$D$59)</f>
        <v>27768.135416666657</v>
      </c>
      <c r="FT84" s="339">
        <f>(FR84*'C.Davis-Inputs'!$D$64)</f>
        <v>80677.443181818162</v>
      </c>
      <c r="FU84" s="339">
        <f>(FR84*'C.Davis-Inputs'!$D$65)</f>
        <v>10258.712121212118</v>
      </c>
      <c r="FV84" s="105"/>
      <c r="FW84" s="142">
        <f>'C.Davis-Inputs'!$E$44*365</f>
        <v>113.15</v>
      </c>
      <c r="FX84" s="142">
        <f>IF($D84&lt;'C.Davis-Inputs'!$D$8,FW84,'C.Davis-Inputs'!$D$45*365)</f>
        <v>102.86363636363636</v>
      </c>
      <c r="FY84" s="175">
        <f t="shared" si="36"/>
        <v>10.286363636363646</v>
      </c>
      <c r="FZ84" s="338">
        <f>SUM(FY84*'C.Davis-Inputs'!$D$67)</f>
        <v>8218.8045454545536</v>
      </c>
      <c r="GA84" s="338">
        <f>(FY84*'C.Davis-Inputs'!$D$68)</f>
        <v>22650.572727272749</v>
      </c>
      <c r="GB84" s="338">
        <f>(FY84*'C.Davis-Inputs'!$D$69)</f>
        <v>2880.1818181818207</v>
      </c>
      <c r="GC84" s="105"/>
      <c r="GD84" s="162">
        <f>IF($D84&lt;'C.Davis-Inputs'!$D$47,0,IF($D84='C.Davis-Inputs'!$D$47,'C.Davis-Inputs'!$D$53,IF(AND($D84&gt;'C.Davis-Inputs'!$D$47,$D84&lt;='C.Davis-Inputs'!$E$47),GD83*(1+'C.Davis-Inputs'!$E$49),IF($D84&gt;'C.Davis-Inputs'!$E$47,GD83*(1+'C.Davis-Inputs'!$F$49)))))</f>
        <v>37139.148361449756</v>
      </c>
      <c r="GE84" s="165">
        <f>IF($D84&lt;'C.Davis-Inputs'!$D$47,0,IF($D84='C.Davis-Inputs'!$D$47,'C.Davis-Inputs'!$D$54,IF(AND($D84&gt;'C.Davis-Inputs'!$D$47,$D84&lt;='C.Davis-Inputs'!$E$47),GE83*(1+'C.Davis-Inputs'!$E$49),IF($D84&gt;'C.Davis-Inputs'!$E$47,GE83*(1+'C.Davis-Inputs'!$F$49)))))</f>
        <v>33762.862146772495</v>
      </c>
      <c r="GF84" s="800">
        <f t="shared" si="37"/>
        <v>3376.2862146772604</v>
      </c>
    </row>
    <row r="85" spans="1:188" s="105" customFormat="1" x14ac:dyDescent="0.25"/>
    <row r="86" spans="1:188" s="105" customFormat="1" x14ac:dyDescent="0.25"/>
  </sheetData>
  <mergeCells count="43">
    <mergeCell ref="FW7:GB7"/>
    <mergeCell ref="FP7:FU7"/>
    <mergeCell ref="D7:AH7"/>
    <mergeCell ref="AJ7:BW7"/>
    <mergeCell ref="CA7:DN7"/>
    <mergeCell ref="DR7:FE7"/>
    <mergeCell ref="FI7:FN7"/>
    <mergeCell ref="FF7:FF10"/>
    <mergeCell ref="FG7:FG10"/>
    <mergeCell ref="EV8:EZ8"/>
    <mergeCell ref="FA8:FE8"/>
    <mergeCell ref="BI8:BM8"/>
    <mergeCell ref="E8:I8"/>
    <mergeCell ref="J8:N8"/>
    <mergeCell ref="O8:S8"/>
    <mergeCell ref="T8:X8"/>
    <mergeCell ref="Y8:AC8"/>
    <mergeCell ref="AD8:AH8"/>
    <mergeCell ref="AJ8:AN8"/>
    <mergeCell ref="AO8:AS8"/>
    <mergeCell ref="AT8:AX8"/>
    <mergeCell ref="AY8:BC8"/>
    <mergeCell ref="BD8:BH8"/>
    <mergeCell ref="BN8:BR8"/>
    <mergeCell ref="BS8:BW8"/>
    <mergeCell ref="CA8:CE8"/>
    <mergeCell ref="CF8:CJ8"/>
    <mergeCell ref="CK8:CO8"/>
    <mergeCell ref="BX9:BX10"/>
    <mergeCell ref="EB8:EF8"/>
    <mergeCell ref="EG8:EK8"/>
    <mergeCell ref="EL8:EP8"/>
    <mergeCell ref="CP8:CT8"/>
    <mergeCell ref="BY9:BY10"/>
    <mergeCell ref="EQ8:EU8"/>
    <mergeCell ref="CU8:CY8"/>
    <mergeCell ref="CZ8:DD8"/>
    <mergeCell ref="DE8:DI8"/>
    <mergeCell ref="DJ8:DN8"/>
    <mergeCell ref="DR8:DV8"/>
    <mergeCell ref="DW8:EA8"/>
    <mergeCell ref="DO8:DO10"/>
    <mergeCell ref="DP8:DP10"/>
  </mergeCells>
  <pageMargins left="0.7" right="0.7" top="0.75" bottom="0.75" header="0.3" footer="0.3"/>
  <pageSetup orientation="portrait" horizont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01F6A-D586-4AB8-8942-0EE56F7F3734}">
  <sheetPr>
    <tabColor rgb="FF517755"/>
  </sheetPr>
  <dimension ref="A1:J706"/>
  <sheetViews>
    <sheetView zoomScale="85" zoomScaleNormal="85" workbookViewId="0">
      <pane xSplit="8" ySplit="5" topLeftCell="I6" activePane="bottomRight" state="frozen"/>
      <selection activeCell="I5" sqref="I5"/>
      <selection pane="topRight" activeCell="I5" sqref="I5"/>
      <selection pane="bottomLeft" activeCell="I5" sqref="I5"/>
      <selection pane="bottomRight" activeCell="E1" sqref="E1"/>
    </sheetView>
  </sheetViews>
  <sheetFormatPr defaultColWidth="0" defaultRowHeight="0" customHeight="1" zeroHeight="1" outlineLevelRow="4" x14ac:dyDescent="0.25"/>
  <cols>
    <col min="1" max="1" width="1.42578125" style="287" customWidth="1"/>
    <col min="2" max="2" width="1.42578125" style="288" customWidth="1"/>
    <col min="3" max="3" width="1.42578125" style="289" customWidth="1"/>
    <col min="4" max="4" width="1.42578125" style="287" customWidth="1"/>
    <col min="5" max="5" width="80.42578125" style="287" bestFit="1" customWidth="1"/>
    <col min="6" max="6" width="38.85546875" style="287" bestFit="1" customWidth="1"/>
    <col min="7" max="7" width="24.42578125" style="290" bestFit="1" customWidth="1"/>
    <col min="8" max="8" width="32.5703125" style="287" bestFit="1" customWidth="1"/>
    <col min="9" max="9" width="2.85546875" style="105" customWidth="1"/>
    <col min="10" max="10" width="12.42578125" hidden="1" customWidth="1"/>
    <col min="11" max="16384" width="9.140625" hidden="1"/>
  </cols>
  <sheetData>
    <row r="1" spans="1:10" ht="15" x14ac:dyDescent="0.25">
      <c r="A1" s="105"/>
      <c r="B1" s="105"/>
      <c r="C1" s="105"/>
      <c r="D1" s="105"/>
      <c r="E1" s="105"/>
      <c r="F1" s="105"/>
      <c r="G1" s="413" t="s">
        <v>77</v>
      </c>
      <c r="H1" s="412" t="s">
        <v>562</v>
      </c>
    </row>
    <row r="2" spans="1:10" ht="15" x14ac:dyDescent="0.25">
      <c r="E2" s="106" t="s">
        <v>322</v>
      </c>
      <c r="G2" s="413" t="s">
        <v>584</v>
      </c>
      <c r="H2" s="414" t="s">
        <v>585</v>
      </c>
    </row>
    <row r="3" spans="1:10" ht="15" x14ac:dyDescent="0.25">
      <c r="E3" s="105" t="s">
        <v>192</v>
      </c>
    </row>
    <row r="4" spans="1:10" ht="15" x14ac:dyDescent="0.25">
      <c r="E4" s="105" t="s">
        <v>198</v>
      </c>
    </row>
    <row r="5" spans="1:10" ht="15" x14ac:dyDescent="0.25">
      <c r="A5" s="291"/>
      <c r="B5" s="292"/>
      <c r="C5" s="293"/>
      <c r="D5" s="291"/>
      <c r="E5" s="291" t="s">
        <v>323</v>
      </c>
      <c r="F5" s="291" t="s">
        <v>324</v>
      </c>
      <c r="G5" s="294" t="s">
        <v>325</v>
      </c>
      <c r="H5" s="295" t="s">
        <v>326</v>
      </c>
    </row>
    <row r="6" spans="1:10" ht="5.45" customHeight="1" x14ac:dyDescent="0.25">
      <c r="A6" s="105"/>
      <c r="B6" s="105"/>
      <c r="C6" s="105"/>
      <c r="D6" s="105"/>
      <c r="E6" s="105"/>
      <c r="F6" s="105"/>
      <c r="G6" s="286"/>
      <c r="H6" s="105"/>
    </row>
    <row r="7" spans="1:10" ht="15" x14ac:dyDescent="0.25">
      <c r="A7" s="296" t="s">
        <v>327</v>
      </c>
      <c r="B7" s="105"/>
      <c r="C7" s="105"/>
      <c r="D7" s="105"/>
      <c r="E7" s="105"/>
      <c r="F7" s="105"/>
      <c r="G7" s="286"/>
      <c r="H7" s="105"/>
    </row>
    <row r="8" spans="1:10" s="105" customFormat="1" ht="5.45" customHeight="1" x14ac:dyDescent="0.25">
      <c r="G8" s="286"/>
      <c r="J8"/>
    </row>
    <row r="9" spans="1:10" s="105" customFormat="1" ht="15" x14ac:dyDescent="0.25">
      <c r="A9" s="296" t="s">
        <v>328</v>
      </c>
      <c r="G9" s="286"/>
      <c r="J9"/>
    </row>
    <row r="10" spans="1:10" s="105" customFormat="1" ht="5.45" customHeight="1" x14ac:dyDescent="0.25">
      <c r="G10" s="286"/>
      <c r="H10" s="297"/>
      <c r="J10"/>
    </row>
    <row r="11" spans="1:10" s="105" customFormat="1" ht="15" x14ac:dyDescent="0.25">
      <c r="E11" s="105" t="s">
        <v>329</v>
      </c>
      <c r="F11" s="105" t="s">
        <v>330</v>
      </c>
      <c r="G11" s="298" t="s">
        <v>331</v>
      </c>
      <c r="H11" s="299" t="s">
        <v>332</v>
      </c>
      <c r="J11"/>
    </row>
    <row r="12" spans="1:10" s="105" customFormat="1" ht="15" x14ac:dyDescent="0.25">
      <c r="E12" s="105" t="s">
        <v>333</v>
      </c>
      <c r="F12" s="105" t="s">
        <v>330</v>
      </c>
      <c r="G12" s="298" t="s">
        <v>331</v>
      </c>
      <c r="H12" s="299" t="s">
        <v>334</v>
      </c>
      <c r="J12"/>
    </row>
    <row r="13" spans="1:10" s="105" customFormat="1" ht="15" x14ac:dyDescent="0.25">
      <c r="E13" s="105" t="s">
        <v>335</v>
      </c>
      <c r="F13" s="105" t="s">
        <v>330</v>
      </c>
      <c r="G13" s="298" t="s">
        <v>331</v>
      </c>
      <c r="H13" s="299" t="s">
        <v>197</v>
      </c>
      <c r="J13"/>
    </row>
    <row r="14" spans="1:10" s="105" customFormat="1" ht="15" x14ac:dyDescent="0.25">
      <c r="E14" s="105" t="s">
        <v>336</v>
      </c>
      <c r="F14" s="105" t="s">
        <v>330</v>
      </c>
      <c r="G14" s="298" t="s">
        <v>331</v>
      </c>
      <c r="H14" s="299" t="s">
        <v>196</v>
      </c>
      <c r="J14"/>
    </row>
    <row r="15" spans="1:10" s="105" customFormat="1" ht="5.45" customHeight="1" x14ac:dyDescent="0.25">
      <c r="G15" s="286"/>
      <c r="J15"/>
    </row>
    <row r="16" spans="1:10" s="105" customFormat="1" ht="15" x14ac:dyDescent="0.25">
      <c r="B16" s="296" t="s">
        <v>337</v>
      </c>
      <c r="G16" s="286"/>
      <c r="J16"/>
    </row>
    <row r="17" spans="1:10" s="105" customFormat="1" ht="5.45" customHeight="1" x14ac:dyDescent="0.25">
      <c r="G17" s="286"/>
      <c r="J17"/>
    </row>
    <row r="18" spans="1:10" s="105" customFormat="1" ht="15" outlineLevel="1" x14ac:dyDescent="0.25">
      <c r="C18" s="296" t="s">
        <v>338</v>
      </c>
      <c r="G18" s="286"/>
      <c r="J18"/>
    </row>
    <row r="19" spans="1:10" s="105" customFormat="1" ht="5.45" customHeight="1" outlineLevel="1" x14ac:dyDescent="0.25">
      <c r="J19"/>
    </row>
    <row r="20" spans="1:10" s="105" customFormat="1" ht="15" outlineLevel="1" x14ac:dyDescent="0.25">
      <c r="D20" s="291" t="s">
        <v>339</v>
      </c>
      <c r="G20" s="286"/>
      <c r="J20"/>
    </row>
    <row r="21" spans="1:10" s="105" customFormat="1" ht="5.45" customHeight="1" outlineLevel="1" x14ac:dyDescent="0.25">
      <c r="G21" s="286"/>
      <c r="J21"/>
    </row>
    <row r="22" spans="1:10" s="105" customFormat="1" ht="15" outlineLevel="1" x14ac:dyDescent="0.25">
      <c r="A22" s="287"/>
      <c r="B22" s="288"/>
      <c r="C22" s="289"/>
      <c r="D22" s="289"/>
      <c r="E22" s="287" t="s">
        <v>340</v>
      </c>
      <c r="F22" s="300" t="s">
        <v>341</v>
      </c>
      <c r="G22" s="290" t="s">
        <v>342</v>
      </c>
      <c r="H22" s="301"/>
      <c r="J22"/>
    </row>
    <row r="23" spans="1:10" s="105" customFormat="1" ht="15" outlineLevel="1" x14ac:dyDescent="0.25">
      <c r="A23" s="287"/>
      <c r="B23" s="288"/>
      <c r="C23" s="289"/>
      <c r="D23" s="289"/>
      <c r="E23" s="287" t="s">
        <v>343</v>
      </c>
      <c r="F23" s="300" t="s">
        <v>341</v>
      </c>
      <c r="G23" s="290" t="s">
        <v>342</v>
      </c>
      <c r="H23" s="301"/>
      <c r="J23"/>
    </row>
    <row r="24" spans="1:10" s="105" customFormat="1" ht="15" outlineLevel="1" x14ac:dyDescent="0.25">
      <c r="A24" s="287"/>
      <c r="B24" s="288"/>
      <c r="C24" s="289"/>
      <c r="D24" s="289"/>
      <c r="E24" s="287" t="s">
        <v>344</v>
      </c>
      <c r="F24" s="300" t="s">
        <v>341</v>
      </c>
      <c r="G24" s="290" t="s">
        <v>342</v>
      </c>
      <c r="H24" s="301">
        <v>2</v>
      </c>
      <c r="J24"/>
    </row>
    <row r="25" spans="1:10" s="105" customFormat="1" ht="5.45" customHeight="1" outlineLevel="1" x14ac:dyDescent="0.25">
      <c r="G25" s="286"/>
      <c r="J25"/>
    </row>
    <row r="26" spans="1:10" s="105" customFormat="1" ht="15" outlineLevel="1" x14ac:dyDescent="0.25">
      <c r="A26" s="287"/>
      <c r="B26" s="288"/>
      <c r="C26" s="289"/>
      <c r="D26" s="289"/>
      <c r="E26" s="287" t="s">
        <v>345</v>
      </c>
      <c r="F26" s="300" t="s">
        <v>341</v>
      </c>
      <c r="G26" s="290" t="s">
        <v>346</v>
      </c>
      <c r="H26" s="302">
        <v>8</v>
      </c>
      <c r="J26"/>
    </row>
    <row r="27" spans="1:10" s="105" customFormat="1" ht="5.45" customHeight="1" outlineLevel="1" x14ac:dyDescent="0.25">
      <c r="G27" s="286"/>
      <c r="J27"/>
    </row>
    <row r="28" spans="1:10" s="105" customFormat="1" ht="15" outlineLevel="1" x14ac:dyDescent="0.25">
      <c r="A28" s="303"/>
      <c r="B28" s="303"/>
      <c r="C28" s="303"/>
      <c r="D28" s="304"/>
      <c r="E28" s="305" t="s">
        <v>347</v>
      </c>
      <c r="F28" s="306"/>
      <c r="G28" s="307" t="s">
        <v>348</v>
      </c>
      <c r="H28" s="308"/>
      <c r="J28"/>
    </row>
    <row r="29" spans="1:10" s="105" customFormat="1" ht="15" outlineLevel="1" x14ac:dyDescent="0.25">
      <c r="D29" s="309"/>
      <c r="E29" s="310" t="s">
        <v>349</v>
      </c>
      <c r="F29" s="310" t="s">
        <v>350</v>
      </c>
      <c r="G29" s="311" t="s">
        <v>351</v>
      </c>
      <c r="H29" s="312">
        <f>IF(H28&gt;0,1-H28,0)</f>
        <v>0</v>
      </c>
      <c r="J29"/>
    </row>
    <row r="30" spans="1:10" s="105" customFormat="1" ht="5.45" customHeight="1" outlineLevel="1" x14ac:dyDescent="0.25">
      <c r="G30" s="286"/>
      <c r="J30"/>
    </row>
    <row r="31" spans="1:10" s="105" customFormat="1" ht="15" outlineLevel="1" x14ac:dyDescent="0.25">
      <c r="D31" s="106" t="s">
        <v>352</v>
      </c>
      <c r="G31" s="286"/>
      <c r="J31"/>
    </row>
    <row r="32" spans="1:10" s="105" customFormat="1" ht="5.45" customHeight="1" outlineLevel="1" x14ac:dyDescent="0.25">
      <c r="G32" s="286"/>
      <c r="J32"/>
    </row>
    <row r="33" spans="1:10" s="105" customFormat="1" ht="15" outlineLevel="1" x14ac:dyDescent="0.25">
      <c r="A33" s="287"/>
      <c r="B33" s="288"/>
      <c r="C33" s="289"/>
      <c r="D33" s="289"/>
      <c r="E33" s="287" t="s">
        <v>353</v>
      </c>
      <c r="F33" s="300" t="s">
        <v>341</v>
      </c>
      <c r="G33" s="290" t="s">
        <v>342</v>
      </c>
      <c r="H33" s="301">
        <v>3</v>
      </c>
      <c r="J33"/>
    </row>
    <row r="34" spans="1:10" s="105" customFormat="1" ht="15" hidden="1" outlineLevel="1" x14ac:dyDescent="0.25">
      <c r="A34" s="287"/>
      <c r="B34" s="288"/>
      <c r="C34" s="289"/>
      <c r="D34" s="289"/>
      <c r="E34" s="287" t="s">
        <v>354</v>
      </c>
      <c r="F34" s="300" t="s">
        <v>341</v>
      </c>
      <c r="G34" s="290" t="s">
        <v>342</v>
      </c>
      <c r="H34" s="301"/>
      <c r="J34"/>
    </row>
    <row r="35" spans="1:10" s="105" customFormat="1" ht="15" outlineLevel="1" x14ac:dyDescent="0.25">
      <c r="A35" s="287"/>
      <c r="B35" s="288"/>
      <c r="C35" s="289"/>
      <c r="D35" s="289"/>
      <c r="E35" s="287" t="s">
        <v>355</v>
      </c>
      <c r="F35" s="300" t="s">
        <v>341</v>
      </c>
      <c r="G35" s="290" t="s">
        <v>342</v>
      </c>
      <c r="H35" s="301"/>
      <c r="J35"/>
    </row>
    <row r="36" spans="1:10" s="105" customFormat="1" ht="5.45" customHeight="1" outlineLevel="1" x14ac:dyDescent="0.25">
      <c r="G36" s="286"/>
      <c r="J36"/>
    </row>
    <row r="37" spans="1:10" s="105" customFormat="1" ht="15" outlineLevel="1" x14ac:dyDescent="0.25">
      <c r="A37" s="287"/>
      <c r="B37" s="288"/>
      <c r="C37" s="289"/>
      <c r="D37" s="289"/>
      <c r="E37" s="287" t="s">
        <v>345</v>
      </c>
      <c r="F37" s="300" t="s">
        <v>341</v>
      </c>
      <c r="G37" s="290" t="s">
        <v>346</v>
      </c>
      <c r="H37" s="302">
        <v>8</v>
      </c>
      <c r="J37"/>
    </row>
    <row r="38" spans="1:10" s="105" customFormat="1" ht="5.45" customHeight="1" outlineLevel="1" x14ac:dyDescent="0.25">
      <c r="F38" s="310"/>
      <c r="G38" s="313"/>
      <c r="H38" s="310"/>
      <c r="J38"/>
    </row>
    <row r="39" spans="1:10" s="105" customFormat="1" ht="15" outlineLevel="1" x14ac:dyDescent="0.25">
      <c r="A39" s="287"/>
      <c r="B39" s="288"/>
      <c r="C39" s="289"/>
      <c r="D39" s="289"/>
      <c r="E39" s="287" t="s">
        <v>347</v>
      </c>
      <c r="F39" s="306"/>
      <c r="G39" s="307" t="s">
        <v>348</v>
      </c>
      <c r="H39" s="308"/>
      <c r="J39"/>
    </row>
    <row r="40" spans="1:10" s="105" customFormat="1" ht="15" outlineLevel="1" x14ac:dyDescent="0.25">
      <c r="D40" s="309"/>
      <c r="E40" s="310" t="s">
        <v>349</v>
      </c>
      <c r="F40" s="310" t="s">
        <v>350</v>
      </c>
      <c r="G40" s="311" t="s">
        <v>351</v>
      </c>
      <c r="H40" s="312">
        <f>IF(H39&gt;0,1-H39,0)</f>
        <v>0</v>
      </c>
      <c r="J40"/>
    </row>
    <row r="41" spans="1:10" s="105" customFormat="1" ht="5.45" customHeight="1" outlineLevel="1" x14ac:dyDescent="0.25">
      <c r="G41" s="286"/>
      <c r="J41"/>
    </row>
    <row r="42" spans="1:10" s="105" customFormat="1" ht="15" x14ac:dyDescent="0.25">
      <c r="C42" s="296" t="s">
        <v>356</v>
      </c>
      <c r="G42" s="286"/>
      <c r="J42"/>
    </row>
    <row r="43" spans="1:10" s="105" customFormat="1" ht="5.45" customHeight="1" x14ac:dyDescent="0.25">
      <c r="G43" s="286"/>
      <c r="J43"/>
    </row>
    <row r="44" spans="1:10" s="105" customFormat="1" ht="15" x14ac:dyDescent="0.25">
      <c r="D44" s="106" t="s">
        <v>357</v>
      </c>
      <c r="G44" s="286"/>
      <c r="J44"/>
    </row>
    <row r="45" spans="1:10" s="105" customFormat="1" ht="15" x14ac:dyDescent="0.25">
      <c r="A45" s="287"/>
      <c r="B45" s="288"/>
      <c r="C45" s="289"/>
      <c r="D45" s="289"/>
      <c r="E45" s="287" t="s">
        <v>358</v>
      </c>
      <c r="F45" s="300"/>
      <c r="G45" s="290" t="s">
        <v>359</v>
      </c>
      <c r="H45" s="301"/>
      <c r="J45"/>
    </row>
    <row r="46" spans="1:10" s="105" customFormat="1" ht="15" x14ac:dyDescent="0.25">
      <c r="A46" s="287"/>
      <c r="B46" s="288"/>
      <c r="C46" s="289"/>
      <c r="D46" s="289"/>
      <c r="E46" s="287" t="s">
        <v>360</v>
      </c>
      <c r="F46" s="300"/>
      <c r="G46" s="290" t="s">
        <v>359</v>
      </c>
      <c r="H46" s="301"/>
      <c r="J46"/>
    </row>
    <row r="47" spans="1:10" s="105" customFormat="1" ht="15" x14ac:dyDescent="0.25">
      <c r="A47" s="287"/>
      <c r="B47" s="288"/>
      <c r="C47" s="289"/>
      <c r="D47" s="289"/>
      <c r="E47" s="287" t="s">
        <v>361</v>
      </c>
      <c r="F47" s="300"/>
      <c r="G47" s="290" t="s">
        <v>359</v>
      </c>
      <c r="H47" s="301"/>
      <c r="J47"/>
    </row>
    <row r="48" spans="1:10" s="105" customFormat="1" ht="15" x14ac:dyDescent="0.25">
      <c r="A48" s="287"/>
      <c r="B48" s="288"/>
      <c r="C48" s="289"/>
      <c r="D48" s="289"/>
      <c r="E48" s="287" t="s">
        <v>362</v>
      </c>
      <c r="F48" s="300"/>
      <c r="G48" s="290" t="s">
        <v>359</v>
      </c>
      <c r="H48" s="301"/>
      <c r="J48"/>
    </row>
    <row r="49" spans="1:10" s="105" customFormat="1" ht="15" x14ac:dyDescent="0.25">
      <c r="A49" s="287"/>
      <c r="B49" s="288"/>
      <c r="C49" s="289"/>
      <c r="D49" s="289"/>
      <c r="E49" s="287" t="s">
        <v>363</v>
      </c>
      <c r="F49" s="300"/>
      <c r="G49" s="290" t="s">
        <v>364</v>
      </c>
      <c r="H49" s="301"/>
      <c r="J49"/>
    </row>
    <row r="50" spans="1:10" s="105" customFormat="1" ht="15" x14ac:dyDescent="0.25">
      <c r="A50" s="287"/>
      <c r="B50" s="288"/>
      <c r="C50" s="289"/>
      <c r="D50" s="289"/>
      <c r="E50" s="287" t="s">
        <v>365</v>
      </c>
      <c r="F50" s="300" t="s">
        <v>366</v>
      </c>
      <c r="G50" s="290" t="s">
        <v>359</v>
      </c>
      <c r="H50" s="314">
        <v>1.6538000000000001E-2</v>
      </c>
      <c r="J50"/>
    </row>
    <row r="51" spans="1:10" s="105" customFormat="1" ht="5.45" customHeight="1" x14ac:dyDescent="0.25">
      <c r="G51" s="286"/>
      <c r="J51"/>
    </row>
    <row r="52" spans="1:10" s="105" customFormat="1" ht="15" x14ac:dyDescent="0.25">
      <c r="A52" s="287"/>
      <c r="B52" s="288"/>
      <c r="C52" s="289"/>
      <c r="D52" s="289"/>
      <c r="E52" s="287" t="s">
        <v>345</v>
      </c>
      <c r="F52" s="300" t="s">
        <v>366</v>
      </c>
      <c r="G52" s="290" t="s">
        <v>346</v>
      </c>
      <c r="H52" s="302">
        <v>1</v>
      </c>
      <c r="J52"/>
    </row>
    <row r="53" spans="1:10" s="105" customFormat="1" ht="5.45" customHeight="1" x14ac:dyDescent="0.25">
      <c r="G53" s="286"/>
      <c r="J53"/>
    </row>
    <row r="54" spans="1:10" s="105" customFormat="1" ht="15" x14ac:dyDescent="0.25">
      <c r="A54" s="287"/>
      <c r="B54" s="288"/>
      <c r="C54" s="289"/>
      <c r="D54" s="289"/>
      <c r="E54" s="287" t="s">
        <v>347</v>
      </c>
      <c r="F54" s="306"/>
      <c r="G54" s="307" t="s">
        <v>348</v>
      </c>
      <c r="H54" s="308">
        <v>0</v>
      </c>
      <c r="J54"/>
    </row>
    <row r="55" spans="1:10" s="105" customFormat="1" ht="15" x14ac:dyDescent="0.25">
      <c r="D55" s="309"/>
      <c r="E55" s="310" t="s">
        <v>349</v>
      </c>
      <c r="F55" s="310" t="s">
        <v>350</v>
      </c>
      <c r="G55" s="311" t="s">
        <v>351</v>
      </c>
      <c r="H55" s="315">
        <v>1</v>
      </c>
      <c r="J55"/>
    </row>
    <row r="56" spans="1:10" s="105" customFormat="1" ht="5.45" customHeight="1" x14ac:dyDescent="0.25">
      <c r="F56" s="310"/>
      <c r="G56" s="313"/>
      <c r="H56" s="310"/>
      <c r="J56"/>
    </row>
    <row r="57" spans="1:10" s="105" customFormat="1" ht="15" x14ac:dyDescent="0.25">
      <c r="D57" s="106" t="s">
        <v>367</v>
      </c>
      <c r="G57" s="286"/>
      <c r="J57"/>
    </row>
    <row r="58" spans="1:10" s="105" customFormat="1" ht="5.45" customHeight="1" x14ac:dyDescent="0.25">
      <c r="F58" s="310"/>
      <c r="G58" s="313"/>
      <c r="H58" s="310"/>
      <c r="J58"/>
    </row>
    <row r="59" spans="1:10" s="105" customFormat="1" ht="15" x14ac:dyDescent="0.25">
      <c r="A59" s="287"/>
      <c r="B59" s="288"/>
      <c r="C59" s="289"/>
      <c r="D59" s="289"/>
      <c r="E59" s="287" t="s">
        <v>368</v>
      </c>
      <c r="F59" s="300"/>
      <c r="G59" s="290" t="s">
        <v>359</v>
      </c>
      <c r="H59" s="316"/>
      <c r="J59"/>
    </row>
    <row r="60" spans="1:10" s="105" customFormat="1" ht="15" x14ac:dyDescent="0.25">
      <c r="A60" s="287"/>
      <c r="B60" s="288"/>
      <c r="C60" s="289"/>
      <c r="D60" s="289"/>
      <c r="E60" s="287" t="s">
        <v>369</v>
      </c>
      <c r="F60" s="300"/>
      <c r="G60" s="290" t="s">
        <v>359</v>
      </c>
      <c r="H60" s="316"/>
      <c r="J60"/>
    </row>
    <row r="61" spans="1:10" s="105" customFormat="1" ht="15" x14ac:dyDescent="0.25">
      <c r="A61" s="287"/>
      <c r="B61" s="288"/>
      <c r="C61" s="289"/>
      <c r="D61" s="289"/>
      <c r="E61" s="287" t="s">
        <v>370</v>
      </c>
      <c r="F61" s="300"/>
      <c r="G61" s="290" t="s">
        <v>359</v>
      </c>
      <c r="H61" s="316"/>
      <c r="J61"/>
    </row>
    <row r="62" spans="1:10" s="105" customFormat="1" ht="15" x14ac:dyDescent="0.25">
      <c r="A62" s="287"/>
      <c r="B62" s="288"/>
      <c r="C62" s="289"/>
      <c r="D62" s="289"/>
      <c r="E62" s="287" t="s">
        <v>371</v>
      </c>
      <c r="F62" s="300"/>
      <c r="G62" s="290" t="s">
        <v>359</v>
      </c>
      <c r="H62" s="316"/>
      <c r="J62"/>
    </row>
    <row r="63" spans="1:10" s="105" customFormat="1" ht="15" x14ac:dyDescent="0.25">
      <c r="A63" s="287"/>
      <c r="B63" s="288"/>
      <c r="C63" s="289"/>
      <c r="D63" s="289"/>
      <c r="E63" s="287" t="s">
        <v>372</v>
      </c>
      <c r="F63" s="300"/>
      <c r="G63" s="290" t="s">
        <v>364</v>
      </c>
      <c r="H63" s="316"/>
      <c r="J63"/>
    </row>
    <row r="64" spans="1:10" s="105" customFormat="1" ht="15" x14ac:dyDescent="0.25">
      <c r="A64" s="287"/>
      <c r="B64" s="288"/>
      <c r="C64" s="289"/>
      <c r="D64" s="289"/>
      <c r="E64" s="287" t="s">
        <v>373</v>
      </c>
      <c r="F64" s="300" t="s">
        <v>374</v>
      </c>
      <c r="G64" s="290" t="s">
        <v>359</v>
      </c>
      <c r="H64" s="314">
        <v>7.4710000000000002E-3</v>
      </c>
      <c r="J64"/>
    </row>
    <row r="65" spans="1:10" s="105" customFormat="1" ht="5.45" customHeight="1" x14ac:dyDescent="0.25">
      <c r="G65" s="286"/>
      <c r="J65"/>
    </row>
    <row r="66" spans="1:10" s="105" customFormat="1" ht="15" x14ac:dyDescent="0.25">
      <c r="A66" s="287"/>
      <c r="B66" s="288"/>
      <c r="C66" s="289"/>
      <c r="D66" s="289"/>
      <c r="E66" s="287" t="s">
        <v>345</v>
      </c>
      <c r="F66" s="300" t="s">
        <v>374</v>
      </c>
      <c r="G66" s="290" t="s">
        <v>346</v>
      </c>
      <c r="H66" s="302">
        <v>1</v>
      </c>
      <c r="J66"/>
    </row>
    <row r="67" spans="1:10" s="105" customFormat="1" ht="5.45" customHeight="1" x14ac:dyDescent="0.25">
      <c r="G67" s="286"/>
      <c r="J67"/>
    </row>
    <row r="68" spans="1:10" s="105" customFormat="1" ht="15" customHeight="1" x14ac:dyDescent="0.25">
      <c r="A68" s="287"/>
      <c r="B68" s="288"/>
      <c r="C68" s="289"/>
      <c r="D68" s="289"/>
      <c r="E68" s="287" t="s">
        <v>347</v>
      </c>
      <c r="F68" s="317"/>
      <c r="G68" s="307" t="s">
        <v>348</v>
      </c>
      <c r="H68" s="308"/>
      <c r="J68"/>
    </row>
    <row r="69" spans="1:10" s="105" customFormat="1" ht="15" x14ac:dyDescent="0.25">
      <c r="B69" s="318"/>
      <c r="C69" s="309"/>
      <c r="D69" s="309"/>
      <c r="E69" s="310" t="s">
        <v>349</v>
      </c>
      <c r="F69" s="310" t="s">
        <v>350</v>
      </c>
      <c r="G69" s="311" t="s">
        <v>351</v>
      </c>
      <c r="H69" s="315">
        <v>1</v>
      </c>
      <c r="J69"/>
    </row>
    <row r="70" spans="1:10" s="105" customFormat="1" ht="5.45" customHeight="1" x14ac:dyDescent="0.25">
      <c r="G70" s="286"/>
      <c r="J70"/>
    </row>
    <row r="71" spans="1:10" s="105" customFormat="1" ht="15" x14ac:dyDescent="0.25">
      <c r="B71" s="296" t="s">
        <v>375</v>
      </c>
      <c r="G71" s="286"/>
      <c r="J71"/>
    </row>
    <row r="72" spans="1:10" s="105" customFormat="1" ht="5.45" customHeight="1" x14ac:dyDescent="0.25">
      <c r="G72" s="286"/>
      <c r="J72"/>
    </row>
    <row r="73" spans="1:10" s="105" customFormat="1" ht="15" x14ac:dyDescent="0.25">
      <c r="C73" s="296" t="s">
        <v>376</v>
      </c>
      <c r="G73" s="286"/>
      <c r="J73"/>
    </row>
    <row r="74" spans="1:10" s="105" customFormat="1" ht="5.45" customHeight="1" x14ac:dyDescent="0.25">
      <c r="G74" s="286"/>
      <c r="J74"/>
    </row>
    <row r="75" spans="1:10" s="105" customFormat="1" ht="15" x14ac:dyDescent="0.25">
      <c r="A75" s="287"/>
      <c r="B75" s="288"/>
      <c r="C75" s="291"/>
      <c r="D75" s="291" t="s">
        <v>339</v>
      </c>
      <c r="E75" s="287"/>
      <c r="F75" s="287"/>
      <c r="G75" s="290"/>
      <c r="H75" s="319"/>
      <c r="J75"/>
    </row>
    <row r="76" spans="1:10" s="105" customFormat="1" ht="5.45" customHeight="1" x14ac:dyDescent="0.25">
      <c r="G76" s="286"/>
      <c r="J76"/>
    </row>
    <row r="77" spans="1:10" s="105" customFormat="1" ht="15" x14ac:dyDescent="0.25">
      <c r="A77" s="287"/>
      <c r="B77" s="288"/>
      <c r="C77" s="289"/>
      <c r="D77" s="289"/>
      <c r="E77" s="287" t="s">
        <v>377</v>
      </c>
      <c r="F77" s="287" t="s">
        <v>350</v>
      </c>
      <c r="G77" s="290" t="s">
        <v>342</v>
      </c>
      <c r="H77" s="320">
        <f>H24/H$26</f>
        <v>0.25</v>
      </c>
      <c r="J77"/>
    </row>
    <row r="78" spans="1:10" s="105" customFormat="1" ht="15" x14ac:dyDescent="0.25">
      <c r="A78" s="287"/>
      <c r="B78" s="288"/>
      <c r="C78" s="289"/>
      <c r="D78" s="289"/>
      <c r="E78" s="287" t="s">
        <v>378</v>
      </c>
      <c r="F78" s="287" t="s">
        <v>350</v>
      </c>
      <c r="G78" s="290" t="s">
        <v>342</v>
      </c>
      <c r="H78" s="320">
        <f>H23/H$26</f>
        <v>0</v>
      </c>
      <c r="J78"/>
    </row>
    <row r="79" spans="1:10" s="105" customFormat="1" ht="15" x14ac:dyDescent="0.25">
      <c r="A79" s="287"/>
      <c r="B79" s="288"/>
      <c r="C79" s="289"/>
      <c r="D79" s="289"/>
      <c r="E79" s="287" t="s">
        <v>379</v>
      </c>
      <c r="F79" s="287" t="s">
        <v>350</v>
      </c>
      <c r="G79" s="290" t="s">
        <v>342</v>
      </c>
      <c r="H79" s="320">
        <f>H22/H$26</f>
        <v>0</v>
      </c>
      <c r="J79"/>
    </row>
    <row r="80" spans="1:10" s="105" customFormat="1" ht="5.45" customHeight="1" x14ac:dyDescent="0.25">
      <c r="G80" s="286"/>
      <c r="J80"/>
    </row>
    <row r="81" spans="1:10" s="105" customFormat="1" ht="15" x14ac:dyDescent="0.25">
      <c r="E81" s="287" t="s">
        <v>380</v>
      </c>
      <c r="F81" s="287" t="s">
        <v>350</v>
      </c>
      <c r="G81" s="290" t="s">
        <v>342</v>
      </c>
      <c r="H81" s="321">
        <f>IF(H24=0,0,H77*H$29)</f>
        <v>0</v>
      </c>
      <c r="J81"/>
    </row>
    <row r="82" spans="1:10" s="105" customFormat="1" ht="15" x14ac:dyDescent="0.25">
      <c r="E82" s="287" t="s">
        <v>381</v>
      </c>
      <c r="F82" s="287" t="s">
        <v>350</v>
      </c>
      <c r="G82" s="290" t="s">
        <v>342</v>
      </c>
      <c r="H82" s="321">
        <f>IF(H23=0,0,H78*H$29)</f>
        <v>0</v>
      </c>
      <c r="J82"/>
    </row>
    <row r="83" spans="1:10" s="105" customFormat="1" ht="15" x14ac:dyDescent="0.25">
      <c r="E83" s="287" t="s">
        <v>382</v>
      </c>
      <c r="F83" s="287" t="s">
        <v>350</v>
      </c>
      <c r="G83" s="290" t="s">
        <v>342</v>
      </c>
      <c r="H83" s="321">
        <f>IF(H22=0,0,H79*H$29)</f>
        <v>0</v>
      </c>
      <c r="J83"/>
    </row>
    <row r="84" spans="1:10" s="105" customFormat="1" ht="5.45" customHeight="1" x14ac:dyDescent="0.25">
      <c r="G84" s="286"/>
      <c r="J84"/>
    </row>
    <row r="85" spans="1:10" s="105" customFormat="1" ht="15" x14ac:dyDescent="0.25">
      <c r="D85" s="106" t="s">
        <v>352</v>
      </c>
      <c r="G85" s="286"/>
      <c r="J85"/>
    </row>
    <row r="86" spans="1:10" s="105" customFormat="1" ht="5.45" customHeight="1" x14ac:dyDescent="0.25">
      <c r="G86" s="286"/>
      <c r="J86"/>
    </row>
    <row r="87" spans="1:10" s="105" customFormat="1" ht="15" x14ac:dyDescent="0.25">
      <c r="A87" s="287"/>
      <c r="B87" s="288"/>
      <c r="C87" s="289"/>
      <c r="D87" s="289"/>
      <c r="E87" s="287" t="s">
        <v>383</v>
      </c>
      <c r="F87" s="287" t="s">
        <v>350</v>
      </c>
      <c r="G87" s="290" t="s">
        <v>342</v>
      </c>
      <c r="H87" s="320">
        <f>H35/H$37</f>
        <v>0</v>
      </c>
      <c r="J87"/>
    </row>
    <row r="88" spans="1:10" s="105" customFormat="1" ht="15" x14ac:dyDescent="0.25">
      <c r="A88" s="287"/>
      <c r="B88" s="288"/>
      <c r="C88" s="289"/>
      <c r="D88" s="289"/>
      <c r="E88" s="287" t="s">
        <v>384</v>
      </c>
      <c r="F88" s="287" t="s">
        <v>350</v>
      </c>
      <c r="G88" s="290" t="s">
        <v>342</v>
      </c>
      <c r="H88" s="320">
        <f>H34/H$37</f>
        <v>0</v>
      </c>
      <c r="J88"/>
    </row>
    <row r="89" spans="1:10" s="105" customFormat="1" ht="15" x14ac:dyDescent="0.25">
      <c r="A89" s="287"/>
      <c r="B89" s="288"/>
      <c r="C89" s="289"/>
      <c r="D89" s="289"/>
      <c r="E89" s="287" t="s">
        <v>385</v>
      </c>
      <c r="F89" s="287" t="s">
        <v>350</v>
      </c>
      <c r="G89" s="290" t="s">
        <v>342</v>
      </c>
      <c r="H89" s="320">
        <f>H33/H$37</f>
        <v>0.375</v>
      </c>
      <c r="J89"/>
    </row>
    <row r="90" spans="1:10" s="105" customFormat="1" ht="5.45" customHeight="1" x14ac:dyDescent="0.25">
      <c r="G90" s="286"/>
      <c r="J90"/>
    </row>
    <row r="91" spans="1:10" s="105" customFormat="1" ht="15" x14ac:dyDescent="0.25">
      <c r="A91" s="287"/>
      <c r="B91" s="288"/>
      <c r="C91" s="289"/>
      <c r="D91" s="289"/>
      <c r="E91" s="287" t="s">
        <v>386</v>
      </c>
      <c r="F91" s="287" t="s">
        <v>350</v>
      </c>
      <c r="G91" s="290" t="s">
        <v>342</v>
      </c>
      <c r="H91" s="321">
        <f>IF(H35=0,0,H87*H$40)</f>
        <v>0</v>
      </c>
      <c r="J91"/>
    </row>
    <row r="92" spans="1:10" s="105" customFormat="1" ht="15" x14ac:dyDescent="0.25">
      <c r="A92" s="287"/>
      <c r="B92" s="288"/>
      <c r="C92" s="289"/>
      <c r="D92" s="289"/>
      <c r="E92" s="287" t="s">
        <v>387</v>
      </c>
      <c r="F92" s="287" t="s">
        <v>350</v>
      </c>
      <c r="G92" s="290" t="s">
        <v>342</v>
      </c>
      <c r="H92" s="321">
        <f>IF(H34=0,0,H88*H$40)</f>
        <v>0</v>
      </c>
      <c r="J92"/>
    </row>
    <row r="93" spans="1:10" s="105" customFormat="1" ht="15" x14ac:dyDescent="0.25">
      <c r="A93" s="287"/>
      <c r="B93" s="288"/>
      <c r="C93" s="289"/>
      <c r="D93" s="289"/>
      <c r="E93" s="287" t="s">
        <v>388</v>
      </c>
      <c r="F93" s="287" t="s">
        <v>350</v>
      </c>
      <c r="G93" s="290" t="s">
        <v>342</v>
      </c>
      <c r="H93" s="321">
        <f>IF(H33=0,0,H89*H$40)</f>
        <v>0</v>
      </c>
      <c r="J93"/>
    </row>
    <row r="94" spans="1:10" s="105" customFormat="1" ht="5.45" customHeight="1" x14ac:dyDescent="0.25">
      <c r="G94" s="286"/>
      <c r="J94"/>
    </row>
    <row r="95" spans="1:10" s="105" customFormat="1" ht="15" x14ac:dyDescent="0.25">
      <c r="A95" s="287"/>
      <c r="B95" s="288"/>
      <c r="C95" s="291"/>
      <c r="D95" s="291" t="s">
        <v>389</v>
      </c>
      <c r="E95" s="287"/>
      <c r="F95" s="287"/>
      <c r="G95" s="290"/>
      <c r="H95" s="319"/>
      <c r="J95"/>
    </row>
    <row r="96" spans="1:10" s="105" customFormat="1" ht="5.45" customHeight="1" x14ac:dyDescent="0.25">
      <c r="G96" s="286"/>
      <c r="J96"/>
    </row>
    <row r="97" spans="1:10" s="105" customFormat="1" ht="15" x14ac:dyDescent="0.25">
      <c r="A97" s="287"/>
      <c r="B97" s="288"/>
      <c r="C97" s="289"/>
      <c r="D97" s="287"/>
      <c r="E97" s="287" t="s">
        <v>390</v>
      </c>
      <c r="F97" s="287" t="s">
        <v>350</v>
      </c>
      <c r="G97" s="290" t="s">
        <v>342</v>
      </c>
      <c r="H97" s="322">
        <f>SUM(H91,H81,)</f>
        <v>0</v>
      </c>
      <c r="J97"/>
    </row>
    <row r="98" spans="1:10" s="105" customFormat="1" ht="15" x14ac:dyDescent="0.25">
      <c r="A98" s="287"/>
      <c r="B98" s="288"/>
      <c r="C98" s="289"/>
      <c r="D98" s="287"/>
      <c r="E98" s="287" t="s">
        <v>391</v>
      </c>
      <c r="F98" s="287" t="s">
        <v>350</v>
      </c>
      <c r="G98" s="290" t="s">
        <v>342</v>
      </c>
      <c r="H98" s="322">
        <f t="shared" ref="H98:H99" si="0">SUM(H92,H82,)</f>
        <v>0</v>
      </c>
      <c r="J98"/>
    </row>
    <row r="99" spans="1:10" s="105" customFormat="1" ht="15" x14ac:dyDescent="0.25">
      <c r="A99" s="287"/>
      <c r="B99" s="288"/>
      <c r="C99" s="289"/>
      <c r="D99" s="287"/>
      <c r="E99" s="287" t="s">
        <v>392</v>
      </c>
      <c r="F99" s="287" t="s">
        <v>350</v>
      </c>
      <c r="G99" s="290" t="s">
        <v>342</v>
      </c>
      <c r="H99" s="322">
        <f t="shared" si="0"/>
        <v>0</v>
      </c>
      <c r="J99"/>
    </row>
    <row r="100" spans="1:10" s="105" customFormat="1" ht="5.45" customHeight="1" x14ac:dyDescent="0.25">
      <c r="G100" s="286"/>
      <c r="J100"/>
    </row>
    <row r="101" spans="1:10" s="105" customFormat="1" ht="15" outlineLevel="4" x14ac:dyDescent="0.25">
      <c r="C101" s="296" t="s">
        <v>393</v>
      </c>
      <c r="G101" s="286"/>
      <c r="J101"/>
    </row>
    <row r="102" spans="1:10" s="105" customFormat="1" ht="5.45" customHeight="1" outlineLevel="4" x14ac:dyDescent="0.25">
      <c r="G102" s="286"/>
      <c r="J102"/>
    </row>
    <row r="103" spans="1:10" s="105" customFormat="1" ht="15" outlineLevel="4" x14ac:dyDescent="0.25">
      <c r="D103" s="106" t="s">
        <v>357</v>
      </c>
      <c r="G103" s="286"/>
      <c r="J103"/>
    </row>
    <row r="104" spans="1:10" s="105" customFormat="1" ht="5.45" customHeight="1" outlineLevel="4" x14ac:dyDescent="0.25">
      <c r="J104"/>
    </row>
    <row r="105" spans="1:10" s="105" customFormat="1" ht="15" outlineLevel="4" x14ac:dyDescent="0.25">
      <c r="A105" s="287"/>
      <c r="B105" s="288"/>
      <c r="C105" s="289"/>
      <c r="D105" s="289"/>
      <c r="E105" s="287" t="s">
        <v>394</v>
      </c>
      <c r="F105" s="287" t="s">
        <v>350</v>
      </c>
      <c r="G105" s="290" t="s">
        <v>359</v>
      </c>
      <c r="H105" s="320">
        <f t="shared" ref="H105:H110" si="1">H45/H$52</f>
        <v>0</v>
      </c>
      <c r="J105"/>
    </row>
    <row r="106" spans="1:10" s="105" customFormat="1" ht="15" outlineLevel="4" x14ac:dyDescent="0.25">
      <c r="A106" s="287"/>
      <c r="B106" s="288"/>
      <c r="C106" s="289"/>
      <c r="D106" s="289"/>
      <c r="E106" s="287" t="s">
        <v>395</v>
      </c>
      <c r="F106" s="287" t="s">
        <v>350</v>
      </c>
      <c r="G106" s="290" t="s">
        <v>359</v>
      </c>
      <c r="H106" s="320">
        <f t="shared" si="1"/>
        <v>0</v>
      </c>
      <c r="J106"/>
    </row>
    <row r="107" spans="1:10" s="105" customFormat="1" ht="15" outlineLevel="4" x14ac:dyDescent="0.25">
      <c r="A107" s="287"/>
      <c r="B107" s="288"/>
      <c r="C107" s="289"/>
      <c r="D107" s="289"/>
      <c r="E107" s="287" t="s">
        <v>396</v>
      </c>
      <c r="F107" s="287" t="s">
        <v>350</v>
      </c>
      <c r="G107" s="290" t="s">
        <v>359</v>
      </c>
      <c r="H107" s="320">
        <f t="shared" si="1"/>
        <v>0</v>
      </c>
      <c r="J107"/>
    </row>
    <row r="108" spans="1:10" s="105" customFormat="1" ht="15" outlineLevel="4" x14ac:dyDescent="0.25">
      <c r="A108" s="287"/>
      <c r="B108" s="288"/>
      <c r="C108" s="289"/>
      <c r="D108" s="289"/>
      <c r="E108" s="287" t="s">
        <v>397</v>
      </c>
      <c r="F108" s="287" t="s">
        <v>350</v>
      </c>
      <c r="G108" s="290" t="s">
        <v>359</v>
      </c>
      <c r="H108" s="320">
        <f t="shared" si="1"/>
        <v>0</v>
      </c>
      <c r="J108"/>
    </row>
    <row r="109" spans="1:10" s="105" customFormat="1" ht="15" outlineLevel="4" x14ac:dyDescent="0.25">
      <c r="A109" s="287"/>
      <c r="B109" s="288"/>
      <c r="C109" s="289"/>
      <c r="D109" s="289"/>
      <c r="E109" s="287" t="s">
        <v>398</v>
      </c>
      <c r="F109" s="287" t="s">
        <v>350</v>
      </c>
      <c r="G109" s="290" t="s">
        <v>364</v>
      </c>
      <c r="H109" s="320">
        <f t="shared" si="1"/>
        <v>0</v>
      </c>
      <c r="J109"/>
    </row>
    <row r="110" spans="1:10" s="105" customFormat="1" ht="15" outlineLevel="4" x14ac:dyDescent="0.25">
      <c r="A110" s="287"/>
      <c r="B110" s="288"/>
      <c r="C110" s="289"/>
      <c r="D110" s="289"/>
      <c r="E110" s="287" t="s">
        <v>399</v>
      </c>
      <c r="F110" s="287" t="s">
        <v>350</v>
      </c>
      <c r="G110" s="290" t="s">
        <v>359</v>
      </c>
      <c r="H110" s="320">
        <f t="shared" si="1"/>
        <v>1.6538000000000001E-2</v>
      </c>
      <c r="J110"/>
    </row>
    <row r="111" spans="1:10" s="105" customFormat="1" ht="5.45" customHeight="1" outlineLevel="4" x14ac:dyDescent="0.25">
      <c r="G111" s="286"/>
      <c r="J111"/>
    </row>
    <row r="112" spans="1:10" s="105" customFormat="1" ht="15" outlineLevel="4" x14ac:dyDescent="0.25">
      <c r="A112" s="287"/>
      <c r="B112" s="288"/>
      <c r="C112" s="289"/>
      <c r="D112" s="289"/>
      <c r="E112" s="287" t="s">
        <v>400</v>
      </c>
      <c r="F112" s="287" t="s">
        <v>350</v>
      </c>
      <c r="G112" s="290" t="s">
        <v>359</v>
      </c>
      <c r="H112" s="321">
        <f t="shared" ref="H112:H117" si="2">IF(H45=0,0,H105*H$55)</f>
        <v>0</v>
      </c>
      <c r="J112"/>
    </row>
    <row r="113" spans="1:10" s="105" customFormat="1" ht="15" outlineLevel="4" x14ac:dyDescent="0.25">
      <c r="A113" s="287"/>
      <c r="B113" s="288"/>
      <c r="C113" s="289"/>
      <c r="D113" s="289"/>
      <c r="E113" s="287" t="s">
        <v>401</v>
      </c>
      <c r="F113" s="287" t="s">
        <v>350</v>
      </c>
      <c r="G113" s="290" t="s">
        <v>359</v>
      </c>
      <c r="H113" s="321">
        <f t="shared" si="2"/>
        <v>0</v>
      </c>
      <c r="J113"/>
    </row>
    <row r="114" spans="1:10" s="105" customFormat="1" ht="15" outlineLevel="4" x14ac:dyDescent="0.25">
      <c r="A114" s="287"/>
      <c r="B114" s="288"/>
      <c r="C114" s="289"/>
      <c r="D114" s="289"/>
      <c r="E114" s="287" t="s">
        <v>402</v>
      </c>
      <c r="F114" s="287" t="s">
        <v>350</v>
      </c>
      <c r="G114" s="290" t="s">
        <v>359</v>
      </c>
      <c r="H114" s="321">
        <f t="shared" si="2"/>
        <v>0</v>
      </c>
      <c r="J114"/>
    </row>
    <row r="115" spans="1:10" s="105" customFormat="1" ht="15" outlineLevel="4" x14ac:dyDescent="0.25">
      <c r="A115" s="287"/>
      <c r="B115" s="288"/>
      <c r="C115" s="289"/>
      <c r="D115" s="289"/>
      <c r="E115" s="287" t="s">
        <v>403</v>
      </c>
      <c r="F115" s="287" t="s">
        <v>350</v>
      </c>
      <c r="G115" s="290" t="s">
        <v>359</v>
      </c>
      <c r="H115" s="321">
        <f t="shared" si="2"/>
        <v>0</v>
      </c>
      <c r="J115"/>
    </row>
    <row r="116" spans="1:10" s="105" customFormat="1" ht="15" outlineLevel="4" x14ac:dyDescent="0.25">
      <c r="A116" s="287"/>
      <c r="B116" s="288"/>
      <c r="C116" s="289"/>
      <c r="D116" s="289"/>
      <c r="E116" s="287" t="s">
        <v>404</v>
      </c>
      <c r="F116" s="287" t="s">
        <v>350</v>
      </c>
      <c r="G116" s="290" t="s">
        <v>364</v>
      </c>
      <c r="H116" s="321">
        <f t="shared" si="2"/>
        <v>0</v>
      </c>
      <c r="J116"/>
    </row>
    <row r="117" spans="1:10" s="105" customFormat="1" ht="15" outlineLevel="4" x14ac:dyDescent="0.25">
      <c r="A117" s="287"/>
      <c r="B117" s="288"/>
      <c r="C117" s="289"/>
      <c r="D117" s="289"/>
      <c r="E117" s="287" t="s">
        <v>405</v>
      </c>
      <c r="F117" s="287" t="s">
        <v>350</v>
      </c>
      <c r="G117" s="290" t="s">
        <v>359</v>
      </c>
      <c r="H117" s="325">
        <f t="shared" si="2"/>
        <v>1.6538000000000001E-2</v>
      </c>
      <c r="J117"/>
    </row>
    <row r="118" spans="1:10" s="105" customFormat="1" ht="5.45" customHeight="1" outlineLevel="4" x14ac:dyDescent="0.25">
      <c r="G118" s="286"/>
      <c r="J118"/>
    </row>
    <row r="119" spans="1:10" s="105" customFormat="1" ht="15" outlineLevel="4" x14ac:dyDescent="0.25">
      <c r="D119" s="106" t="s">
        <v>367</v>
      </c>
      <c r="G119" s="286"/>
      <c r="J119"/>
    </row>
    <row r="120" spans="1:10" s="105" customFormat="1" ht="5.45" customHeight="1" outlineLevel="4" x14ac:dyDescent="0.25">
      <c r="J120"/>
    </row>
    <row r="121" spans="1:10" s="105" customFormat="1" ht="15" outlineLevel="4" x14ac:dyDescent="0.25">
      <c r="A121" s="287"/>
      <c r="B121" s="288"/>
      <c r="C121" s="289"/>
      <c r="D121" s="289"/>
      <c r="E121" s="287" t="s">
        <v>406</v>
      </c>
      <c r="F121" s="287" t="s">
        <v>350</v>
      </c>
      <c r="G121" s="290" t="s">
        <v>359</v>
      </c>
      <c r="H121" s="320">
        <f t="shared" ref="H121:H126" si="3">H59/H$66</f>
        <v>0</v>
      </c>
      <c r="J121"/>
    </row>
    <row r="122" spans="1:10" s="105" customFormat="1" ht="15" outlineLevel="4" x14ac:dyDescent="0.25">
      <c r="A122" s="287"/>
      <c r="B122" s="288"/>
      <c r="C122" s="289"/>
      <c r="D122" s="289"/>
      <c r="E122" s="287" t="s">
        <v>407</v>
      </c>
      <c r="F122" s="287" t="s">
        <v>350</v>
      </c>
      <c r="G122" s="290" t="s">
        <v>359</v>
      </c>
      <c r="H122" s="320">
        <f t="shared" si="3"/>
        <v>0</v>
      </c>
      <c r="J122"/>
    </row>
    <row r="123" spans="1:10" s="105" customFormat="1" ht="15" outlineLevel="4" x14ac:dyDescent="0.25">
      <c r="A123" s="287"/>
      <c r="B123" s="288"/>
      <c r="C123" s="289"/>
      <c r="D123" s="289"/>
      <c r="E123" s="287" t="s">
        <v>408</v>
      </c>
      <c r="F123" s="287" t="s">
        <v>350</v>
      </c>
      <c r="G123" s="290" t="s">
        <v>359</v>
      </c>
      <c r="H123" s="320">
        <f t="shared" si="3"/>
        <v>0</v>
      </c>
      <c r="J123"/>
    </row>
    <row r="124" spans="1:10" s="105" customFormat="1" ht="15" outlineLevel="4" x14ac:dyDescent="0.25">
      <c r="A124" s="287"/>
      <c r="B124" s="288"/>
      <c r="C124" s="289"/>
      <c r="D124" s="289"/>
      <c r="E124" s="287" t="s">
        <v>409</v>
      </c>
      <c r="F124" s="287" t="s">
        <v>350</v>
      </c>
      <c r="G124" s="290" t="s">
        <v>359</v>
      </c>
      <c r="H124" s="320">
        <f t="shared" si="3"/>
        <v>0</v>
      </c>
      <c r="J124"/>
    </row>
    <row r="125" spans="1:10" s="105" customFormat="1" ht="15" outlineLevel="4" x14ac:dyDescent="0.25">
      <c r="A125" s="287"/>
      <c r="B125" s="288"/>
      <c r="C125" s="289"/>
      <c r="D125" s="289"/>
      <c r="E125" s="287" t="s">
        <v>410</v>
      </c>
      <c r="F125" s="287" t="s">
        <v>350</v>
      </c>
      <c r="G125" s="290" t="s">
        <v>364</v>
      </c>
      <c r="H125" s="320">
        <f t="shared" si="3"/>
        <v>0</v>
      </c>
      <c r="J125"/>
    </row>
    <row r="126" spans="1:10" s="105" customFormat="1" ht="15" outlineLevel="4" x14ac:dyDescent="0.25">
      <c r="A126" s="287"/>
      <c r="B126" s="288"/>
      <c r="C126" s="289"/>
      <c r="D126" s="289"/>
      <c r="E126" s="287" t="s">
        <v>411</v>
      </c>
      <c r="F126" s="287" t="s">
        <v>350</v>
      </c>
      <c r="G126" s="290" t="s">
        <v>359</v>
      </c>
      <c r="H126" s="320">
        <f t="shared" si="3"/>
        <v>7.4710000000000002E-3</v>
      </c>
      <c r="J126"/>
    </row>
    <row r="127" spans="1:10" s="105" customFormat="1" ht="5.45" customHeight="1" outlineLevel="4" x14ac:dyDescent="0.25">
      <c r="G127" s="286"/>
      <c r="J127"/>
    </row>
    <row r="128" spans="1:10" s="105" customFormat="1" ht="15" outlineLevel="4" x14ac:dyDescent="0.25">
      <c r="A128" s="287"/>
      <c r="B128" s="288"/>
      <c r="C128" s="289"/>
      <c r="D128" s="289"/>
      <c r="E128" s="287" t="s">
        <v>412</v>
      </c>
      <c r="F128" s="287" t="s">
        <v>350</v>
      </c>
      <c r="G128" s="290" t="s">
        <v>359</v>
      </c>
      <c r="H128" s="321">
        <f t="shared" ref="H128:H133" si="4">IF(H59=0,0,H121*H$69)</f>
        <v>0</v>
      </c>
      <c r="J128"/>
    </row>
    <row r="129" spans="1:10" s="105" customFormat="1" ht="15" outlineLevel="4" x14ac:dyDescent="0.25">
      <c r="A129" s="287"/>
      <c r="B129" s="288"/>
      <c r="C129" s="289"/>
      <c r="D129" s="289"/>
      <c r="E129" s="287" t="s">
        <v>413</v>
      </c>
      <c r="F129" s="287" t="s">
        <v>350</v>
      </c>
      <c r="G129" s="290" t="s">
        <v>359</v>
      </c>
      <c r="H129" s="321">
        <f t="shared" si="4"/>
        <v>0</v>
      </c>
      <c r="J129"/>
    </row>
    <row r="130" spans="1:10" s="105" customFormat="1" ht="15" outlineLevel="4" x14ac:dyDescent="0.25">
      <c r="A130" s="287"/>
      <c r="B130" s="288"/>
      <c r="C130" s="289"/>
      <c r="D130" s="289"/>
      <c r="E130" s="287" t="s">
        <v>414</v>
      </c>
      <c r="F130" s="287" t="s">
        <v>350</v>
      </c>
      <c r="G130" s="290" t="s">
        <v>359</v>
      </c>
      <c r="H130" s="321">
        <f t="shared" si="4"/>
        <v>0</v>
      </c>
      <c r="J130"/>
    </row>
    <row r="131" spans="1:10" s="105" customFormat="1" ht="15" outlineLevel="4" x14ac:dyDescent="0.25">
      <c r="A131" s="287"/>
      <c r="B131" s="288"/>
      <c r="C131" s="289"/>
      <c r="D131" s="289"/>
      <c r="E131" s="287" t="s">
        <v>415</v>
      </c>
      <c r="F131" s="287" t="s">
        <v>350</v>
      </c>
      <c r="G131" s="290" t="s">
        <v>359</v>
      </c>
      <c r="H131" s="321">
        <f t="shared" si="4"/>
        <v>0</v>
      </c>
      <c r="J131"/>
    </row>
    <row r="132" spans="1:10" s="105" customFormat="1" ht="15" outlineLevel="4" x14ac:dyDescent="0.25">
      <c r="A132" s="287"/>
      <c r="B132" s="288"/>
      <c r="C132" s="289"/>
      <c r="D132" s="289"/>
      <c r="E132" s="287" t="s">
        <v>416</v>
      </c>
      <c r="F132" s="287" t="s">
        <v>350</v>
      </c>
      <c r="G132" s="290" t="s">
        <v>364</v>
      </c>
      <c r="H132" s="321">
        <f t="shared" si="4"/>
        <v>0</v>
      </c>
      <c r="J132"/>
    </row>
    <row r="133" spans="1:10" s="105" customFormat="1" ht="15" outlineLevel="4" x14ac:dyDescent="0.25">
      <c r="A133" s="287"/>
      <c r="B133" s="288"/>
      <c r="C133" s="289"/>
      <c r="D133" s="289"/>
      <c r="E133" s="287" t="s">
        <v>417</v>
      </c>
      <c r="F133" s="287" t="s">
        <v>350</v>
      </c>
      <c r="G133" s="290" t="s">
        <v>359</v>
      </c>
      <c r="H133" s="323">
        <f t="shared" si="4"/>
        <v>7.4710000000000002E-3</v>
      </c>
      <c r="J133"/>
    </row>
    <row r="134" spans="1:10" s="105" customFormat="1" ht="5.45" customHeight="1" outlineLevel="4" x14ac:dyDescent="0.25">
      <c r="G134" s="286"/>
      <c r="J134"/>
    </row>
    <row r="135" spans="1:10" s="105" customFormat="1" ht="15" outlineLevel="4" x14ac:dyDescent="0.25">
      <c r="A135" s="287"/>
      <c r="B135" s="288"/>
      <c r="C135" s="289"/>
      <c r="D135" s="291" t="s">
        <v>418</v>
      </c>
      <c r="E135" s="287"/>
      <c r="F135" s="287"/>
      <c r="G135" s="290"/>
      <c r="H135" s="319"/>
      <c r="J135"/>
    </row>
    <row r="136" spans="1:10" s="105" customFormat="1" ht="5.45" customHeight="1" outlineLevel="4" x14ac:dyDescent="0.25">
      <c r="J136"/>
    </row>
    <row r="137" spans="1:10" s="105" customFormat="1" ht="15" outlineLevel="4" x14ac:dyDescent="0.25">
      <c r="A137" s="287"/>
      <c r="B137" s="288"/>
      <c r="C137" s="289"/>
      <c r="D137" s="287"/>
      <c r="E137" s="287" t="s">
        <v>419</v>
      </c>
      <c r="F137" s="287" t="s">
        <v>350</v>
      </c>
      <c r="G137" s="290" t="s">
        <v>359</v>
      </c>
      <c r="H137" s="324">
        <f>SUM(H128,H112)</f>
        <v>0</v>
      </c>
      <c r="J137"/>
    </row>
    <row r="138" spans="1:10" s="105" customFormat="1" ht="15" outlineLevel="4" x14ac:dyDescent="0.25">
      <c r="A138" s="287"/>
      <c r="B138" s="288"/>
      <c r="C138" s="289"/>
      <c r="D138" s="287"/>
      <c r="E138" s="287" t="s">
        <v>420</v>
      </c>
      <c r="F138" s="287" t="s">
        <v>350</v>
      </c>
      <c r="G138" s="290" t="s">
        <v>359</v>
      </c>
      <c r="H138" s="324">
        <f t="shared" ref="H138:H141" si="5">SUM(H129,H113)</f>
        <v>0</v>
      </c>
      <c r="J138"/>
    </row>
    <row r="139" spans="1:10" s="105" customFormat="1" ht="15" outlineLevel="4" x14ac:dyDescent="0.25">
      <c r="A139" s="287"/>
      <c r="B139" s="288"/>
      <c r="C139" s="289"/>
      <c r="D139" s="287"/>
      <c r="E139" s="287" t="s">
        <v>421</v>
      </c>
      <c r="F139" s="287" t="s">
        <v>350</v>
      </c>
      <c r="G139" s="290" t="s">
        <v>359</v>
      </c>
      <c r="H139" s="324">
        <f t="shared" si="5"/>
        <v>0</v>
      </c>
      <c r="J139"/>
    </row>
    <row r="140" spans="1:10" s="105" customFormat="1" ht="15" outlineLevel="4" x14ac:dyDescent="0.25">
      <c r="A140" s="287"/>
      <c r="B140" s="288"/>
      <c r="C140" s="289"/>
      <c r="D140" s="287"/>
      <c r="E140" s="287" t="s">
        <v>422</v>
      </c>
      <c r="F140" s="287" t="s">
        <v>350</v>
      </c>
      <c r="G140" s="290" t="s">
        <v>359</v>
      </c>
      <c r="H140" s="324">
        <f t="shared" si="5"/>
        <v>0</v>
      </c>
      <c r="J140"/>
    </row>
    <row r="141" spans="1:10" s="105" customFormat="1" ht="15" outlineLevel="4" x14ac:dyDescent="0.25">
      <c r="A141" s="287"/>
      <c r="B141" s="288"/>
      <c r="C141" s="289"/>
      <c r="D141" s="287"/>
      <c r="E141" s="287" t="s">
        <v>423</v>
      </c>
      <c r="F141" s="287" t="s">
        <v>350</v>
      </c>
      <c r="G141" s="290" t="s">
        <v>364</v>
      </c>
      <c r="H141" s="324">
        <f t="shared" si="5"/>
        <v>0</v>
      </c>
      <c r="J141"/>
    </row>
    <row r="142" spans="1:10" s="105" customFormat="1" ht="15" outlineLevel="4" x14ac:dyDescent="0.25">
      <c r="A142" s="287"/>
      <c r="B142" s="288"/>
      <c r="C142" s="289"/>
      <c r="D142" s="287"/>
      <c r="E142" s="287" t="s">
        <v>424</v>
      </c>
      <c r="F142" s="287" t="s">
        <v>350</v>
      </c>
      <c r="G142" s="290" t="s">
        <v>359</v>
      </c>
      <c r="H142" s="326">
        <f>SUM(H133,H117)</f>
        <v>2.4009000000000003E-2</v>
      </c>
      <c r="J142"/>
    </row>
    <row r="143" spans="1:10" s="105" customFormat="1" ht="5.45" customHeight="1" x14ac:dyDescent="0.25">
      <c r="G143" s="286"/>
      <c r="J143"/>
    </row>
    <row r="144" spans="1:10" s="105" customFormat="1" ht="0" hidden="1" customHeight="1" x14ac:dyDescent="0.25">
      <c r="A144" s="287"/>
      <c r="B144" s="288"/>
      <c r="C144" s="289"/>
      <c r="D144" s="287"/>
      <c r="E144" s="287"/>
      <c r="F144" s="287"/>
      <c r="G144" s="290"/>
      <c r="H144" s="287"/>
      <c r="J144"/>
    </row>
    <row r="145" spans="1:10" s="105" customFormat="1" ht="0" hidden="1" customHeight="1" x14ac:dyDescent="0.25">
      <c r="A145" s="287"/>
      <c r="B145" s="288"/>
      <c r="C145" s="289"/>
      <c r="D145" s="287"/>
      <c r="E145" s="287"/>
      <c r="F145" s="287"/>
      <c r="G145" s="290"/>
      <c r="H145" s="287"/>
      <c r="J145"/>
    </row>
    <row r="146" spans="1:10" s="105" customFormat="1" ht="0" hidden="1" customHeight="1" x14ac:dyDescent="0.25">
      <c r="A146" s="287"/>
      <c r="B146" s="288"/>
      <c r="C146" s="289"/>
      <c r="D146" s="287"/>
      <c r="E146" s="287"/>
      <c r="F146" s="287"/>
      <c r="G146" s="290"/>
      <c r="H146" s="287"/>
      <c r="J146"/>
    </row>
    <row r="147" spans="1:10" s="287" customFormat="1" ht="0" hidden="1" customHeight="1" x14ac:dyDescent="0.25">
      <c r="B147" s="288"/>
      <c r="C147" s="289"/>
      <c r="G147" s="290"/>
      <c r="I147" s="105"/>
      <c r="J147"/>
    </row>
    <row r="148" spans="1:10" s="287" customFormat="1" ht="0" hidden="1" customHeight="1" x14ac:dyDescent="0.25">
      <c r="B148" s="288"/>
      <c r="C148" s="289"/>
      <c r="G148" s="290"/>
      <c r="I148" s="105"/>
      <c r="J148"/>
    </row>
    <row r="149" spans="1:10" s="287" customFormat="1" ht="0" hidden="1" customHeight="1" x14ac:dyDescent="0.25">
      <c r="B149" s="288"/>
      <c r="C149" s="289"/>
      <c r="G149" s="290"/>
      <c r="I149" s="105"/>
      <c r="J149"/>
    </row>
    <row r="150" spans="1:10" s="287" customFormat="1" ht="0" hidden="1" customHeight="1" x14ac:dyDescent="0.25">
      <c r="B150" s="288"/>
      <c r="C150" s="289"/>
      <c r="G150" s="290"/>
      <c r="I150" s="105"/>
      <c r="J150"/>
    </row>
    <row r="151" spans="1:10" s="287" customFormat="1" ht="0" hidden="1" customHeight="1" x14ac:dyDescent="0.25">
      <c r="B151" s="288"/>
      <c r="C151" s="289"/>
      <c r="G151" s="290"/>
      <c r="I151" s="105"/>
      <c r="J151"/>
    </row>
    <row r="152" spans="1:10" s="287" customFormat="1" ht="0" hidden="1" customHeight="1" x14ac:dyDescent="0.25">
      <c r="B152" s="288"/>
      <c r="C152" s="289"/>
      <c r="G152" s="290"/>
      <c r="I152" s="105"/>
      <c r="J152"/>
    </row>
    <row r="153" spans="1:10" s="287" customFormat="1" ht="0" hidden="1" customHeight="1" x14ac:dyDescent="0.25">
      <c r="B153" s="288"/>
      <c r="C153" s="289"/>
      <c r="G153" s="290"/>
      <c r="I153" s="105"/>
      <c r="J153"/>
    </row>
    <row r="154" spans="1:10" s="287" customFormat="1" ht="0" hidden="1" customHeight="1" x14ac:dyDescent="0.25">
      <c r="B154" s="288"/>
      <c r="C154" s="289"/>
      <c r="G154" s="290"/>
      <c r="I154" s="105"/>
      <c r="J154"/>
    </row>
    <row r="155" spans="1:10" s="287" customFormat="1" ht="0" hidden="1" customHeight="1" x14ac:dyDescent="0.25">
      <c r="B155" s="288"/>
      <c r="C155" s="289"/>
      <c r="G155" s="290"/>
      <c r="I155" s="105"/>
      <c r="J155"/>
    </row>
    <row r="156" spans="1:10" s="287" customFormat="1" ht="0" hidden="1" customHeight="1" x14ac:dyDescent="0.25">
      <c r="B156" s="288"/>
      <c r="C156" s="289"/>
      <c r="G156" s="290"/>
      <c r="I156" s="105"/>
      <c r="J156"/>
    </row>
    <row r="157" spans="1:10" s="287" customFormat="1" ht="0" hidden="1" customHeight="1" x14ac:dyDescent="0.25">
      <c r="B157" s="288"/>
      <c r="C157" s="289"/>
      <c r="G157" s="290"/>
      <c r="I157" s="105"/>
      <c r="J157"/>
    </row>
    <row r="158" spans="1:10" s="287" customFormat="1" ht="0" hidden="1" customHeight="1" x14ac:dyDescent="0.25">
      <c r="B158" s="288"/>
      <c r="C158" s="289"/>
      <c r="G158" s="290"/>
      <c r="I158" s="105"/>
      <c r="J158"/>
    </row>
    <row r="159" spans="1:10" s="287" customFormat="1" ht="0" hidden="1" customHeight="1" x14ac:dyDescent="0.25">
      <c r="B159" s="288"/>
      <c r="C159" s="289"/>
      <c r="G159" s="290"/>
      <c r="I159" s="105"/>
      <c r="J159"/>
    </row>
    <row r="160" spans="1:10" s="287" customFormat="1" ht="0" hidden="1" customHeight="1" x14ac:dyDescent="0.25">
      <c r="B160" s="288"/>
      <c r="C160" s="289"/>
      <c r="G160" s="290"/>
      <c r="I160" s="105"/>
      <c r="J160"/>
    </row>
    <row r="161" spans="2:10" s="287" customFormat="1" ht="0" hidden="1" customHeight="1" x14ac:dyDescent="0.25">
      <c r="B161" s="288"/>
      <c r="C161" s="289"/>
      <c r="G161" s="290"/>
      <c r="I161" s="105"/>
      <c r="J161"/>
    </row>
    <row r="162" spans="2:10" s="287" customFormat="1" ht="0" hidden="1" customHeight="1" x14ac:dyDescent="0.25">
      <c r="B162" s="288"/>
      <c r="C162" s="289"/>
      <c r="G162" s="290"/>
      <c r="I162" s="105"/>
      <c r="J162"/>
    </row>
    <row r="163" spans="2:10" s="287" customFormat="1" ht="0" hidden="1" customHeight="1" x14ac:dyDescent="0.25">
      <c r="B163" s="288"/>
      <c r="C163" s="289"/>
      <c r="G163" s="290"/>
      <c r="I163" s="105"/>
      <c r="J163"/>
    </row>
    <row r="164" spans="2:10" s="287" customFormat="1" ht="0" hidden="1" customHeight="1" x14ac:dyDescent="0.25">
      <c r="B164" s="288"/>
      <c r="C164" s="289"/>
      <c r="G164" s="290"/>
      <c r="I164" s="105"/>
      <c r="J164"/>
    </row>
    <row r="165" spans="2:10" s="287" customFormat="1" ht="0" hidden="1" customHeight="1" x14ac:dyDescent="0.25">
      <c r="B165" s="288"/>
      <c r="C165" s="289"/>
      <c r="G165" s="290"/>
      <c r="I165" s="105"/>
      <c r="J165"/>
    </row>
    <row r="166" spans="2:10" s="287" customFormat="1" ht="0" hidden="1" customHeight="1" x14ac:dyDescent="0.25">
      <c r="B166" s="288"/>
      <c r="C166" s="289"/>
      <c r="G166" s="290"/>
      <c r="I166" s="105"/>
      <c r="J166"/>
    </row>
    <row r="167" spans="2:10" s="287" customFormat="1" ht="0" hidden="1" customHeight="1" x14ac:dyDescent="0.25">
      <c r="B167" s="288"/>
      <c r="C167" s="289"/>
      <c r="G167" s="290"/>
      <c r="I167" s="105"/>
      <c r="J167"/>
    </row>
    <row r="168" spans="2:10" s="287" customFormat="1" ht="0" hidden="1" customHeight="1" x14ac:dyDescent="0.25">
      <c r="B168" s="288"/>
      <c r="C168" s="289"/>
      <c r="G168" s="290"/>
      <c r="I168" s="105"/>
      <c r="J168"/>
    </row>
    <row r="169" spans="2:10" s="287" customFormat="1" ht="0" hidden="1" customHeight="1" x14ac:dyDescent="0.25">
      <c r="B169" s="288"/>
      <c r="C169" s="289"/>
      <c r="G169" s="290"/>
      <c r="I169" s="105"/>
      <c r="J169"/>
    </row>
    <row r="170" spans="2:10" s="287" customFormat="1" ht="0" hidden="1" customHeight="1" x14ac:dyDescent="0.25">
      <c r="B170" s="288"/>
      <c r="C170" s="289"/>
      <c r="G170" s="290"/>
      <c r="I170" s="105"/>
      <c r="J170"/>
    </row>
    <row r="171" spans="2:10" s="287" customFormat="1" ht="0" hidden="1" customHeight="1" x14ac:dyDescent="0.25">
      <c r="B171" s="288"/>
      <c r="C171" s="289"/>
      <c r="G171" s="290"/>
      <c r="I171" s="105"/>
      <c r="J171"/>
    </row>
    <row r="172" spans="2:10" s="287" customFormat="1" ht="0" hidden="1" customHeight="1" x14ac:dyDescent="0.25">
      <c r="B172" s="288"/>
      <c r="C172" s="289"/>
      <c r="G172" s="290"/>
      <c r="I172" s="105"/>
      <c r="J172"/>
    </row>
    <row r="173" spans="2:10" s="287" customFormat="1" ht="0" hidden="1" customHeight="1" x14ac:dyDescent="0.25">
      <c r="B173" s="288"/>
      <c r="C173" s="289"/>
      <c r="G173" s="290"/>
      <c r="I173" s="105"/>
      <c r="J173"/>
    </row>
    <row r="174" spans="2:10" s="287" customFormat="1" ht="0" hidden="1" customHeight="1" x14ac:dyDescent="0.25">
      <c r="B174" s="288"/>
      <c r="C174" s="289"/>
      <c r="G174" s="290"/>
      <c r="I174" s="105"/>
      <c r="J174"/>
    </row>
    <row r="175" spans="2:10" s="287" customFormat="1" ht="0" hidden="1" customHeight="1" x14ac:dyDescent="0.25">
      <c r="B175" s="288"/>
      <c r="C175" s="289"/>
      <c r="G175" s="290"/>
      <c r="I175" s="105"/>
      <c r="J175"/>
    </row>
    <row r="176" spans="2:10" s="287" customFormat="1" ht="0" hidden="1" customHeight="1" x14ac:dyDescent="0.25">
      <c r="B176" s="288"/>
      <c r="C176" s="289"/>
      <c r="G176" s="290"/>
      <c r="I176" s="105"/>
      <c r="J176"/>
    </row>
    <row r="177" spans="2:10" s="287" customFormat="1" ht="0" hidden="1" customHeight="1" x14ac:dyDescent="0.25">
      <c r="B177" s="288"/>
      <c r="C177" s="289"/>
      <c r="G177" s="290"/>
      <c r="I177" s="105"/>
      <c r="J177"/>
    </row>
    <row r="178" spans="2:10" s="287" customFormat="1" ht="0" hidden="1" customHeight="1" x14ac:dyDescent="0.25">
      <c r="B178" s="288"/>
      <c r="C178" s="289"/>
      <c r="G178" s="290"/>
      <c r="I178" s="105"/>
      <c r="J178"/>
    </row>
    <row r="179" spans="2:10" s="287" customFormat="1" ht="0" hidden="1" customHeight="1" x14ac:dyDescent="0.25">
      <c r="B179" s="288"/>
      <c r="C179" s="289"/>
      <c r="G179" s="290"/>
      <c r="I179" s="105"/>
      <c r="J179"/>
    </row>
    <row r="180" spans="2:10" s="287" customFormat="1" ht="0" hidden="1" customHeight="1" x14ac:dyDescent="0.25">
      <c r="B180" s="288"/>
      <c r="C180" s="289"/>
      <c r="G180" s="290"/>
      <c r="I180" s="105"/>
      <c r="J180"/>
    </row>
    <row r="181" spans="2:10" s="287" customFormat="1" ht="0" hidden="1" customHeight="1" x14ac:dyDescent="0.25">
      <c r="B181" s="288"/>
      <c r="C181" s="289"/>
      <c r="G181" s="290"/>
      <c r="I181" s="105"/>
      <c r="J181"/>
    </row>
    <row r="182" spans="2:10" s="287" customFormat="1" ht="0" hidden="1" customHeight="1" x14ac:dyDescent="0.25">
      <c r="B182" s="288"/>
      <c r="C182" s="289"/>
      <c r="G182" s="290"/>
      <c r="I182" s="105"/>
      <c r="J182"/>
    </row>
    <row r="183" spans="2:10" s="287" customFormat="1" ht="0" hidden="1" customHeight="1" x14ac:dyDescent="0.25">
      <c r="B183" s="288"/>
      <c r="C183" s="289"/>
      <c r="G183" s="290"/>
      <c r="I183" s="105"/>
      <c r="J183"/>
    </row>
    <row r="184" spans="2:10" s="287" customFormat="1" ht="0" hidden="1" customHeight="1" x14ac:dyDescent="0.25">
      <c r="B184" s="288"/>
      <c r="C184" s="289"/>
      <c r="G184" s="290"/>
      <c r="I184" s="105"/>
      <c r="J184"/>
    </row>
    <row r="185" spans="2:10" s="287" customFormat="1" ht="0" hidden="1" customHeight="1" x14ac:dyDescent="0.25">
      <c r="B185" s="288"/>
      <c r="C185" s="289"/>
      <c r="G185" s="290"/>
      <c r="I185" s="105"/>
      <c r="J185"/>
    </row>
    <row r="186" spans="2:10" s="287" customFormat="1" ht="0" hidden="1" customHeight="1" x14ac:dyDescent="0.25">
      <c r="B186" s="288"/>
      <c r="C186" s="289"/>
      <c r="G186" s="290"/>
      <c r="I186" s="105"/>
      <c r="J186"/>
    </row>
    <row r="187" spans="2:10" s="287" customFormat="1" ht="0" hidden="1" customHeight="1" x14ac:dyDescent="0.25">
      <c r="B187" s="288"/>
      <c r="C187" s="289"/>
      <c r="G187" s="290"/>
      <c r="I187" s="105"/>
      <c r="J187"/>
    </row>
    <row r="188" spans="2:10" s="287" customFormat="1" ht="0" hidden="1" customHeight="1" x14ac:dyDescent="0.25">
      <c r="B188" s="288"/>
      <c r="C188" s="289"/>
      <c r="G188" s="290"/>
      <c r="I188" s="105"/>
      <c r="J188"/>
    </row>
    <row r="189" spans="2:10" s="287" customFormat="1" ht="0" hidden="1" customHeight="1" x14ac:dyDescent="0.25">
      <c r="B189" s="288"/>
      <c r="C189" s="289"/>
      <c r="G189" s="290"/>
      <c r="I189" s="105"/>
      <c r="J189"/>
    </row>
    <row r="190" spans="2:10" s="287" customFormat="1" ht="0" hidden="1" customHeight="1" x14ac:dyDescent="0.25">
      <c r="B190" s="288"/>
      <c r="C190" s="289"/>
      <c r="G190" s="290"/>
      <c r="I190" s="105"/>
      <c r="J190"/>
    </row>
    <row r="191" spans="2:10" s="287" customFormat="1" ht="0" hidden="1" customHeight="1" x14ac:dyDescent="0.25">
      <c r="B191" s="288"/>
      <c r="C191" s="289"/>
      <c r="G191" s="290"/>
      <c r="I191" s="105"/>
      <c r="J191"/>
    </row>
    <row r="192" spans="2:10" s="287" customFormat="1" ht="0" hidden="1" customHeight="1" x14ac:dyDescent="0.25">
      <c r="B192" s="288"/>
      <c r="C192" s="289"/>
      <c r="G192" s="290"/>
      <c r="I192" s="105"/>
      <c r="J192"/>
    </row>
    <row r="193" spans="2:10" s="287" customFormat="1" ht="0" hidden="1" customHeight="1" x14ac:dyDescent="0.25">
      <c r="B193" s="288"/>
      <c r="C193" s="289"/>
      <c r="G193" s="290"/>
      <c r="I193" s="105"/>
      <c r="J193"/>
    </row>
    <row r="194" spans="2:10" s="287" customFormat="1" ht="0" hidden="1" customHeight="1" x14ac:dyDescent="0.25">
      <c r="B194" s="288"/>
      <c r="C194" s="289"/>
      <c r="G194" s="290"/>
      <c r="I194" s="105"/>
      <c r="J194"/>
    </row>
    <row r="195" spans="2:10" s="287" customFormat="1" ht="0" hidden="1" customHeight="1" x14ac:dyDescent="0.25">
      <c r="B195" s="288"/>
      <c r="C195" s="289"/>
      <c r="G195" s="290"/>
      <c r="I195" s="105"/>
      <c r="J195"/>
    </row>
    <row r="196" spans="2:10" s="287" customFormat="1" ht="0" hidden="1" customHeight="1" x14ac:dyDescent="0.25">
      <c r="B196" s="288"/>
      <c r="C196" s="289"/>
      <c r="G196" s="290"/>
      <c r="I196" s="105"/>
      <c r="J196"/>
    </row>
    <row r="197" spans="2:10" s="287" customFormat="1" ht="0" hidden="1" customHeight="1" x14ac:dyDescent="0.25">
      <c r="B197" s="288"/>
      <c r="C197" s="289"/>
      <c r="G197" s="290"/>
      <c r="I197" s="105"/>
      <c r="J197"/>
    </row>
    <row r="198" spans="2:10" s="287" customFormat="1" ht="0" hidden="1" customHeight="1" x14ac:dyDescent="0.25">
      <c r="B198" s="288"/>
      <c r="C198" s="289"/>
      <c r="G198" s="290"/>
      <c r="I198" s="105"/>
      <c r="J198"/>
    </row>
    <row r="199" spans="2:10" s="287" customFormat="1" ht="0" hidden="1" customHeight="1" x14ac:dyDescent="0.25">
      <c r="B199" s="288"/>
      <c r="C199" s="289"/>
      <c r="G199" s="290"/>
      <c r="I199" s="105"/>
      <c r="J199"/>
    </row>
    <row r="200" spans="2:10" s="287" customFormat="1" ht="0" hidden="1" customHeight="1" x14ac:dyDescent="0.25">
      <c r="B200" s="288"/>
      <c r="C200" s="289"/>
      <c r="G200" s="290"/>
      <c r="I200" s="105"/>
      <c r="J200"/>
    </row>
    <row r="201" spans="2:10" s="287" customFormat="1" ht="0" hidden="1" customHeight="1" x14ac:dyDescent="0.25">
      <c r="B201" s="288"/>
      <c r="C201" s="289"/>
      <c r="G201" s="290"/>
      <c r="I201" s="105"/>
      <c r="J201"/>
    </row>
    <row r="202" spans="2:10" s="287" customFormat="1" ht="0" hidden="1" customHeight="1" x14ac:dyDescent="0.25">
      <c r="B202" s="288"/>
      <c r="C202" s="289"/>
      <c r="G202" s="290"/>
      <c r="I202" s="105"/>
      <c r="J202"/>
    </row>
    <row r="203" spans="2:10" s="287" customFormat="1" ht="0" hidden="1" customHeight="1" x14ac:dyDescent="0.25">
      <c r="B203" s="288"/>
      <c r="C203" s="289"/>
      <c r="G203" s="290"/>
      <c r="I203" s="105"/>
      <c r="J203"/>
    </row>
    <row r="204" spans="2:10" s="287" customFormat="1" ht="0" hidden="1" customHeight="1" x14ac:dyDescent="0.25">
      <c r="B204" s="288"/>
      <c r="C204" s="289"/>
      <c r="G204" s="290"/>
      <c r="I204" s="105"/>
      <c r="J204"/>
    </row>
    <row r="205" spans="2:10" s="287" customFormat="1" ht="0" hidden="1" customHeight="1" x14ac:dyDescent="0.25">
      <c r="B205" s="288"/>
      <c r="C205" s="289"/>
      <c r="G205" s="290"/>
      <c r="I205" s="105"/>
      <c r="J205"/>
    </row>
    <row r="206" spans="2:10" s="287" customFormat="1" ht="0" hidden="1" customHeight="1" x14ac:dyDescent="0.25">
      <c r="B206" s="288"/>
      <c r="C206" s="289"/>
      <c r="G206" s="290"/>
      <c r="I206" s="105"/>
      <c r="J206"/>
    </row>
    <row r="207" spans="2:10" s="287" customFormat="1" ht="0" hidden="1" customHeight="1" x14ac:dyDescent="0.25">
      <c r="B207" s="288"/>
      <c r="C207" s="289"/>
      <c r="G207" s="290"/>
      <c r="I207" s="105"/>
      <c r="J207"/>
    </row>
    <row r="208" spans="2:10" s="287" customFormat="1" ht="0" hidden="1" customHeight="1" x14ac:dyDescent="0.25">
      <c r="B208" s="288"/>
      <c r="C208" s="289"/>
      <c r="G208" s="290"/>
      <c r="I208" s="105"/>
      <c r="J208"/>
    </row>
    <row r="209" spans="2:10" s="287" customFormat="1" ht="0" hidden="1" customHeight="1" x14ac:dyDescent="0.25">
      <c r="B209" s="288"/>
      <c r="C209" s="289"/>
      <c r="G209" s="290"/>
      <c r="I209" s="105"/>
      <c r="J209"/>
    </row>
    <row r="210" spans="2:10" s="287" customFormat="1" ht="0" hidden="1" customHeight="1" x14ac:dyDescent="0.25">
      <c r="B210" s="288"/>
      <c r="C210" s="289"/>
      <c r="G210" s="290"/>
      <c r="I210" s="105"/>
      <c r="J210"/>
    </row>
    <row r="211" spans="2:10" s="287" customFormat="1" ht="0" hidden="1" customHeight="1" x14ac:dyDescent="0.25">
      <c r="B211" s="288"/>
      <c r="C211" s="289"/>
      <c r="G211" s="290"/>
      <c r="I211" s="105"/>
      <c r="J211"/>
    </row>
    <row r="212" spans="2:10" s="287" customFormat="1" ht="0" hidden="1" customHeight="1" x14ac:dyDescent="0.25">
      <c r="B212" s="288"/>
      <c r="C212" s="289"/>
      <c r="G212" s="290"/>
      <c r="I212" s="105"/>
      <c r="J212"/>
    </row>
    <row r="213" spans="2:10" s="287" customFormat="1" ht="0" hidden="1" customHeight="1" x14ac:dyDescent="0.25">
      <c r="B213" s="288"/>
      <c r="C213" s="289"/>
      <c r="G213" s="290"/>
      <c r="I213" s="105"/>
      <c r="J213"/>
    </row>
    <row r="214" spans="2:10" s="287" customFormat="1" ht="0" hidden="1" customHeight="1" x14ac:dyDescent="0.25">
      <c r="B214" s="288"/>
      <c r="C214" s="289"/>
      <c r="G214" s="290"/>
      <c r="I214" s="105"/>
      <c r="J214"/>
    </row>
    <row r="215" spans="2:10" s="287" customFormat="1" ht="0" hidden="1" customHeight="1" x14ac:dyDescent="0.25">
      <c r="B215" s="288"/>
      <c r="C215" s="289"/>
      <c r="G215" s="290"/>
      <c r="I215" s="105"/>
      <c r="J215"/>
    </row>
    <row r="216" spans="2:10" s="287" customFormat="1" ht="0" hidden="1" customHeight="1" x14ac:dyDescent="0.25">
      <c r="B216" s="288"/>
      <c r="C216" s="289"/>
      <c r="G216" s="290"/>
      <c r="I216" s="105"/>
      <c r="J216"/>
    </row>
    <row r="217" spans="2:10" s="287" customFormat="1" ht="0" hidden="1" customHeight="1" x14ac:dyDescent="0.25">
      <c r="B217" s="288"/>
      <c r="C217" s="289"/>
      <c r="G217" s="290"/>
      <c r="I217" s="105"/>
      <c r="J217"/>
    </row>
    <row r="218" spans="2:10" s="287" customFormat="1" ht="0" hidden="1" customHeight="1" x14ac:dyDescent="0.25">
      <c r="B218" s="288"/>
      <c r="C218" s="289"/>
      <c r="G218" s="290"/>
      <c r="I218" s="105"/>
      <c r="J218"/>
    </row>
    <row r="219" spans="2:10" s="287" customFormat="1" ht="0" hidden="1" customHeight="1" x14ac:dyDescent="0.25">
      <c r="B219" s="288"/>
      <c r="C219" s="289"/>
      <c r="G219" s="290"/>
      <c r="I219" s="105"/>
      <c r="J219"/>
    </row>
    <row r="220" spans="2:10" s="287" customFormat="1" ht="0" hidden="1" customHeight="1" x14ac:dyDescent="0.25">
      <c r="B220" s="288"/>
      <c r="C220" s="289"/>
      <c r="G220" s="290"/>
      <c r="I220" s="105"/>
      <c r="J220"/>
    </row>
    <row r="221" spans="2:10" s="287" customFormat="1" ht="0" hidden="1" customHeight="1" x14ac:dyDescent="0.25">
      <c r="B221" s="288"/>
      <c r="C221" s="289"/>
      <c r="G221" s="290"/>
      <c r="I221" s="105"/>
      <c r="J221"/>
    </row>
    <row r="222" spans="2:10" s="287" customFormat="1" ht="0" hidden="1" customHeight="1" x14ac:dyDescent="0.25">
      <c r="B222" s="288"/>
      <c r="C222" s="289"/>
      <c r="G222" s="290"/>
      <c r="I222" s="105"/>
      <c r="J222"/>
    </row>
    <row r="223" spans="2:10" s="287" customFormat="1" ht="0" hidden="1" customHeight="1" x14ac:dyDescent="0.25">
      <c r="B223" s="288"/>
      <c r="C223" s="289"/>
      <c r="G223" s="290"/>
      <c r="I223" s="105"/>
      <c r="J223"/>
    </row>
    <row r="224" spans="2:10" s="287" customFormat="1" ht="0" hidden="1" customHeight="1" x14ac:dyDescent="0.25">
      <c r="B224" s="288"/>
      <c r="C224" s="289"/>
      <c r="G224" s="290"/>
      <c r="I224" s="105"/>
      <c r="J224"/>
    </row>
    <row r="225" spans="2:10" s="287" customFormat="1" ht="0" hidden="1" customHeight="1" x14ac:dyDescent="0.25">
      <c r="B225" s="288"/>
      <c r="C225" s="289"/>
      <c r="G225" s="290"/>
      <c r="I225" s="105"/>
      <c r="J225"/>
    </row>
    <row r="226" spans="2:10" s="287" customFormat="1" ht="0" hidden="1" customHeight="1" x14ac:dyDescent="0.25">
      <c r="B226" s="288"/>
      <c r="C226" s="289"/>
      <c r="G226" s="290"/>
      <c r="I226" s="105"/>
      <c r="J226"/>
    </row>
    <row r="227" spans="2:10" s="287" customFormat="1" ht="0" hidden="1" customHeight="1" x14ac:dyDescent="0.25">
      <c r="B227" s="288"/>
      <c r="C227" s="289"/>
      <c r="G227" s="290"/>
      <c r="I227" s="105"/>
      <c r="J227"/>
    </row>
    <row r="228" spans="2:10" s="287" customFormat="1" ht="0" hidden="1" customHeight="1" x14ac:dyDescent="0.25">
      <c r="B228" s="288"/>
      <c r="C228" s="289"/>
      <c r="G228" s="290"/>
      <c r="I228" s="105"/>
      <c r="J228"/>
    </row>
    <row r="229" spans="2:10" s="287" customFormat="1" ht="0" hidden="1" customHeight="1" x14ac:dyDescent="0.25">
      <c r="B229" s="288"/>
      <c r="C229" s="289"/>
      <c r="G229" s="290"/>
      <c r="I229" s="105"/>
      <c r="J229"/>
    </row>
    <row r="230" spans="2:10" s="287" customFormat="1" ht="0" hidden="1" customHeight="1" x14ac:dyDescent="0.25">
      <c r="B230" s="288"/>
      <c r="C230" s="289"/>
      <c r="G230" s="290"/>
      <c r="I230" s="105"/>
      <c r="J230"/>
    </row>
    <row r="231" spans="2:10" s="287" customFormat="1" ht="0" hidden="1" customHeight="1" x14ac:dyDescent="0.25">
      <c r="B231" s="288"/>
      <c r="C231" s="289"/>
      <c r="G231" s="290"/>
      <c r="I231" s="105"/>
      <c r="J231"/>
    </row>
    <row r="232" spans="2:10" s="287" customFormat="1" ht="0" hidden="1" customHeight="1" x14ac:dyDescent="0.25">
      <c r="B232" s="288"/>
      <c r="C232" s="289"/>
      <c r="G232" s="290"/>
      <c r="I232" s="105"/>
      <c r="J232"/>
    </row>
    <row r="233" spans="2:10" s="287" customFormat="1" ht="0" hidden="1" customHeight="1" x14ac:dyDescent="0.25">
      <c r="B233" s="288"/>
      <c r="C233" s="289"/>
      <c r="G233" s="290"/>
      <c r="I233" s="105"/>
      <c r="J233"/>
    </row>
    <row r="234" spans="2:10" s="287" customFormat="1" ht="0" hidden="1" customHeight="1" x14ac:dyDescent="0.25">
      <c r="B234" s="288"/>
      <c r="C234" s="289"/>
      <c r="G234" s="290"/>
      <c r="I234" s="105"/>
      <c r="J234"/>
    </row>
    <row r="235" spans="2:10" s="287" customFormat="1" ht="0" hidden="1" customHeight="1" x14ac:dyDescent="0.25">
      <c r="B235" s="288"/>
      <c r="C235" s="289"/>
      <c r="G235" s="290"/>
      <c r="I235" s="105"/>
      <c r="J235"/>
    </row>
    <row r="236" spans="2:10" s="287" customFormat="1" ht="0" hidden="1" customHeight="1" x14ac:dyDescent="0.25">
      <c r="B236" s="288"/>
      <c r="C236" s="289"/>
      <c r="G236" s="290"/>
      <c r="I236" s="105"/>
      <c r="J236"/>
    </row>
    <row r="237" spans="2:10" s="287" customFormat="1" ht="0" hidden="1" customHeight="1" x14ac:dyDescent="0.25">
      <c r="B237" s="288"/>
      <c r="C237" s="289"/>
      <c r="G237" s="290"/>
      <c r="I237" s="105"/>
      <c r="J237"/>
    </row>
    <row r="238" spans="2:10" s="287" customFormat="1" ht="0" hidden="1" customHeight="1" x14ac:dyDescent="0.25">
      <c r="B238" s="288"/>
      <c r="C238" s="289"/>
      <c r="G238" s="290"/>
      <c r="I238" s="105"/>
      <c r="J238"/>
    </row>
    <row r="239" spans="2:10" s="287" customFormat="1" ht="0" hidden="1" customHeight="1" x14ac:dyDescent="0.25">
      <c r="B239" s="288"/>
      <c r="C239" s="289"/>
      <c r="G239" s="290"/>
      <c r="I239" s="105"/>
      <c r="J239"/>
    </row>
    <row r="240" spans="2:10" s="287" customFormat="1" ht="0" hidden="1" customHeight="1" x14ac:dyDescent="0.25">
      <c r="B240" s="288"/>
      <c r="C240" s="289"/>
      <c r="G240" s="290"/>
      <c r="I240" s="105"/>
      <c r="J240"/>
    </row>
    <row r="241" spans="2:10" s="287" customFormat="1" ht="0" hidden="1" customHeight="1" x14ac:dyDescent="0.25">
      <c r="B241" s="288"/>
      <c r="C241" s="289"/>
      <c r="G241" s="290"/>
      <c r="I241" s="105"/>
      <c r="J241"/>
    </row>
    <row r="242" spans="2:10" s="287" customFormat="1" ht="0" hidden="1" customHeight="1" x14ac:dyDescent="0.25">
      <c r="B242" s="288"/>
      <c r="C242" s="289"/>
      <c r="G242" s="290"/>
      <c r="I242" s="105"/>
      <c r="J242"/>
    </row>
    <row r="243" spans="2:10" s="287" customFormat="1" ht="0" hidden="1" customHeight="1" x14ac:dyDescent="0.25">
      <c r="B243" s="288"/>
      <c r="C243" s="289"/>
      <c r="G243" s="290"/>
      <c r="I243" s="105"/>
      <c r="J243"/>
    </row>
    <row r="244" spans="2:10" s="287" customFormat="1" ht="0" hidden="1" customHeight="1" x14ac:dyDescent="0.25">
      <c r="B244" s="288"/>
      <c r="C244" s="289"/>
      <c r="G244" s="290"/>
      <c r="I244" s="105"/>
      <c r="J244"/>
    </row>
    <row r="245" spans="2:10" s="287" customFormat="1" ht="0" hidden="1" customHeight="1" x14ac:dyDescent="0.25">
      <c r="B245" s="288"/>
      <c r="C245" s="289"/>
      <c r="G245" s="290"/>
      <c r="I245" s="105"/>
      <c r="J245"/>
    </row>
    <row r="246" spans="2:10" s="287" customFormat="1" ht="0" hidden="1" customHeight="1" x14ac:dyDescent="0.25">
      <c r="B246" s="288"/>
      <c r="C246" s="289"/>
      <c r="G246" s="290"/>
      <c r="I246" s="105"/>
      <c r="J246"/>
    </row>
    <row r="247" spans="2:10" s="287" customFormat="1" ht="0" hidden="1" customHeight="1" x14ac:dyDescent="0.25">
      <c r="B247" s="288"/>
      <c r="C247" s="289"/>
      <c r="G247" s="290"/>
      <c r="I247" s="105"/>
      <c r="J247"/>
    </row>
    <row r="248" spans="2:10" s="287" customFormat="1" ht="0" hidden="1" customHeight="1" x14ac:dyDescent="0.25">
      <c r="B248" s="288"/>
      <c r="C248" s="289"/>
      <c r="G248" s="290"/>
      <c r="I248" s="105"/>
      <c r="J248"/>
    </row>
    <row r="249" spans="2:10" s="287" customFormat="1" ht="0" hidden="1" customHeight="1" x14ac:dyDescent="0.25">
      <c r="B249" s="288"/>
      <c r="C249" s="289"/>
      <c r="G249" s="290"/>
      <c r="I249" s="105"/>
      <c r="J249"/>
    </row>
    <row r="250" spans="2:10" s="287" customFormat="1" ht="0" hidden="1" customHeight="1" x14ac:dyDescent="0.25">
      <c r="B250" s="288"/>
      <c r="C250" s="289"/>
      <c r="G250" s="290"/>
      <c r="I250" s="105"/>
      <c r="J250"/>
    </row>
    <row r="251" spans="2:10" s="287" customFormat="1" ht="0" hidden="1" customHeight="1" x14ac:dyDescent="0.25">
      <c r="B251" s="288"/>
      <c r="C251" s="289"/>
      <c r="G251" s="290"/>
      <c r="I251" s="105"/>
      <c r="J251"/>
    </row>
    <row r="252" spans="2:10" s="287" customFormat="1" ht="0" hidden="1" customHeight="1" x14ac:dyDescent="0.25">
      <c r="B252" s="288"/>
      <c r="C252" s="289"/>
      <c r="G252" s="290"/>
      <c r="I252" s="105"/>
      <c r="J252"/>
    </row>
    <row r="253" spans="2:10" s="287" customFormat="1" ht="0" hidden="1" customHeight="1" x14ac:dyDescent="0.25">
      <c r="B253" s="288"/>
      <c r="C253" s="289"/>
      <c r="G253" s="290"/>
      <c r="I253" s="105"/>
      <c r="J253"/>
    </row>
    <row r="254" spans="2:10" s="287" customFormat="1" ht="0" hidden="1" customHeight="1" x14ac:dyDescent="0.25">
      <c r="B254" s="288"/>
      <c r="C254" s="289"/>
      <c r="G254" s="290"/>
      <c r="I254" s="105"/>
      <c r="J254"/>
    </row>
    <row r="255" spans="2:10" s="287" customFormat="1" ht="0" hidden="1" customHeight="1" x14ac:dyDescent="0.25">
      <c r="B255" s="288"/>
      <c r="C255" s="289"/>
      <c r="G255" s="290"/>
      <c r="I255" s="105"/>
      <c r="J255"/>
    </row>
    <row r="256" spans="2:10" s="287" customFormat="1" ht="0" hidden="1" customHeight="1" x14ac:dyDescent="0.25">
      <c r="B256" s="288"/>
      <c r="C256" s="289"/>
      <c r="G256" s="290"/>
      <c r="I256" s="105"/>
      <c r="J256"/>
    </row>
    <row r="257" spans="2:10" s="287" customFormat="1" ht="0" hidden="1" customHeight="1" x14ac:dyDescent="0.25">
      <c r="B257" s="288"/>
      <c r="C257" s="289"/>
      <c r="G257" s="290"/>
      <c r="I257" s="105"/>
      <c r="J257"/>
    </row>
    <row r="258" spans="2:10" s="287" customFormat="1" ht="0" hidden="1" customHeight="1" x14ac:dyDescent="0.25">
      <c r="B258" s="288"/>
      <c r="C258" s="289"/>
      <c r="G258" s="290"/>
      <c r="I258" s="105"/>
      <c r="J258"/>
    </row>
    <row r="259" spans="2:10" s="287" customFormat="1" ht="0" hidden="1" customHeight="1" x14ac:dyDescent="0.25">
      <c r="B259" s="288"/>
      <c r="C259" s="289"/>
      <c r="G259" s="290"/>
      <c r="I259" s="105"/>
      <c r="J259"/>
    </row>
    <row r="260" spans="2:10" s="287" customFormat="1" ht="0" hidden="1" customHeight="1" x14ac:dyDescent="0.25">
      <c r="B260" s="288"/>
      <c r="C260" s="289"/>
      <c r="G260" s="290"/>
      <c r="I260" s="105"/>
      <c r="J260"/>
    </row>
    <row r="261" spans="2:10" s="287" customFormat="1" ht="0" hidden="1" customHeight="1" x14ac:dyDescent="0.25">
      <c r="B261" s="288"/>
      <c r="C261" s="289"/>
      <c r="G261" s="290"/>
      <c r="I261" s="105"/>
      <c r="J261"/>
    </row>
    <row r="262" spans="2:10" s="287" customFormat="1" ht="0" hidden="1" customHeight="1" x14ac:dyDescent="0.25">
      <c r="B262" s="288"/>
      <c r="C262" s="289"/>
      <c r="G262" s="290"/>
      <c r="I262" s="105"/>
      <c r="J262"/>
    </row>
    <row r="263" spans="2:10" s="287" customFormat="1" ht="0" hidden="1" customHeight="1" x14ac:dyDescent="0.25">
      <c r="B263" s="288"/>
      <c r="C263" s="289"/>
      <c r="G263" s="290"/>
      <c r="I263" s="105"/>
      <c r="J263"/>
    </row>
    <row r="264" spans="2:10" s="287" customFormat="1" ht="0" hidden="1" customHeight="1" x14ac:dyDescent="0.25">
      <c r="B264" s="288"/>
      <c r="C264" s="289"/>
      <c r="G264" s="290"/>
      <c r="I264" s="105"/>
      <c r="J264"/>
    </row>
    <row r="265" spans="2:10" s="287" customFormat="1" ht="0" hidden="1" customHeight="1" x14ac:dyDescent="0.25">
      <c r="B265" s="288"/>
      <c r="C265" s="289"/>
      <c r="G265" s="290"/>
      <c r="I265" s="105"/>
      <c r="J265"/>
    </row>
    <row r="266" spans="2:10" s="287" customFormat="1" ht="0" hidden="1" customHeight="1" x14ac:dyDescent="0.25">
      <c r="B266" s="288"/>
      <c r="C266" s="289"/>
      <c r="G266" s="290"/>
      <c r="I266" s="105"/>
      <c r="J266"/>
    </row>
    <row r="267" spans="2:10" s="287" customFormat="1" ht="0" hidden="1" customHeight="1" x14ac:dyDescent="0.25">
      <c r="B267" s="288"/>
      <c r="C267" s="289"/>
      <c r="G267" s="290"/>
      <c r="I267" s="105"/>
      <c r="J267"/>
    </row>
    <row r="268" spans="2:10" s="287" customFormat="1" ht="0" hidden="1" customHeight="1" x14ac:dyDescent="0.25">
      <c r="B268" s="288"/>
      <c r="C268" s="289"/>
      <c r="G268" s="290"/>
      <c r="I268" s="105"/>
      <c r="J268"/>
    </row>
    <row r="269" spans="2:10" s="287" customFormat="1" ht="0" hidden="1" customHeight="1" x14ac:dyDescent="0.25">
      <c r="B269" s="288"/>
      <c r="C269" s="289"/>
      <c r="G269" s="290"/>
      <c r="I269" s="105"/>
      <c r="J269"/>
    </row>
    <row r="270" spans="2:10" s="287" customFormat="1" ht="0" hidden="1" customHeight="1" x14ac:dyDescent="0.25">
      <c r="B270" s="288"/>
      <c r="C270" s="289"/>
      <c r="G270" s="290"/>
      <c r="I270" s="105"/>
      <c r="J270"/>
    </row>
    <row r="271" spans="2:10" s="287" customFormat="1" ht="0" hidden="1" customHeight="1" x14ac:dyDescent="0.25">
      <c r="B271" s="288"/>
      <c r="C271" s="289"/>
      <c r="G271" s="290"/>
      <c r="I271" s="105"/>
      <c r="J271"/>
    </row>
    <row r="272" spans="2:10" s="287" customFormat="1" ht="0" hidden="1" customHeight="1" x14ac:dyDescent="0.25">
      <c r="B272" s="288"/>
      <c r="C272" s="289"/>
      <c r="G272" s="290"/>
      <c r="I272" s="105"/>
      <c r="J272"/>
    </row>
    <row r="273" spans="2:10" s="287" customFormat="1" ht="0" hidden="1" customHeight="1" x14ac:dyDescent="0.25">
      <c r="B273" s="288"/>
      <c r="C273" s="289"/>
      <c r="G273" s="290"/>
      <c r="I273" s="105"/>
      <c r="J273"/>
    </row>
    <row r="274" spans="2:10" s="287" customFormat="1" ht="0" hidden="1" customHeight="1" x14ac:dyDescent="0.25">
      <c r="B274" s="288"/>
      <c r="C274" s="289"/>
      <c r="G274" s="290"/>
      <c r="I274" s="105"/>
      <c r="J274"/>
    </row>
    <row r="275" spans="2:10" s="287" customFormat="1" ht="0" hidden="1" customHeight="1" x14ac:dyDescent="0.25">
      <c r="B275" s="288"/>
      <c r="C275" s="289"/>
      <c r="G275" s="290"/>
      <c r="I275" s="105"/>
      <c r="J275"/>
    </row>
    <row r="276" spans="2:10" s="287" customFormat="1" ht="0" hidden="1" customHeight="1" x14ac:dyDescent="0.25">
      <c r="B276" s="288"/>
      <c r="C276" s="289"/>
      <c r="G276" s="290"/>
      <c r="I276" s="105"/>
      <c r="J276"/>
    </row>
    <row r="277" spans="2:10" s="287" customFormat="1" ht="0" hidden="1" customHeight="1" x14ac:dyDescent="0.25">
      <c r="B277" s="288"/>
      <c r="C277" s="289"/>
      <c r="G277" s="290"/>
      <c r="I277" s="105"/>
      <c r="J277"/>
    </row>
    <row r="278" spans="2:10" s="287" customFormat="1" ht="0" hidden="1" customHeight="1" x14ac:dyDescent="0.25">
      <c r="B278" s="288"/>
      <c r="C278" s="289"/>
      <c r="G278" s="290"/>
      <c r="I278" s="105"/>
      <c r="J278"/>
    </row>
    <row r="279" spans="2:10" s="287" customFormat="1" ht="0" hidden="1" customHeight="1" x14ac:dyDescent="0.25">
      <c r="B279" s="288"/>
      <c r="C279" s="289"/>
      <c r="G279" s="290"/>
      <c r="I279" s="105"/>
      <c r="J279"/>
    </row>
    <row r="280" spans="2:10" s="287" customFormat="1" ht="0" hidden="1" customHeight="1" x14ac:dyDescent="0.25">
      <c r="B280" s="288"/>
      <c r="C280" s="289"/>
      <c r="G280" s="290"/>
      <c r="I280" s="105"/>
      <c r="J280"/>
    </row>
    <row r="281" spans="2:10" s="287" customFormat="1" ht="0" hidden="1" customHeight="1" x14ac:dyDescent="0.25">
      <c r="B281" s="288"/>
      <c r="C281" s="289"/>
      <c r="G281" s="290"/>
      <c r="I281" s="105"/>
      <c r="J281"/>
    </row>
    <row r="282" spans="2:10" s="287" customFormat="1" ht="0" hidden="1" customHeight="1" x14ac:dyDescent="0.25">
      <c r="B282" s="288"/>
      <c r="C282" s="289"/>
      <c r="G282" s="290"/>
      <c r="I282" s="105"/>
      <c r="J282"/>
    </row>
    <row r="283" spans="2:10" s="287" customFormat="1" ht="0" hidden="1" customHeight="1" x14ac:dyDescent="0.25">
      <c r="B283" s="288"/>
      <c r="C283" s="289"/>
      <c r="G283" s="290"/>
      <c r="I283" s="105"/>
      <c r="J283"/>
    </row>
    <row r="284" spans="2:10" s="287" customFormat="1" ht="0" hidden="1" customHeight="1" x14ac:dyDescent="0.25">
      <c r="B284" s="288"/>
      <c r="C284" s="289"/>
      <c r="G284" s="290"/>
      <c r="I284" s="105"/>
      <c r="J284"/>
    </row>
    <row r="285" spans="2:10" s="287" customFormat="1" ht="0" hidden="1" customHeight="1" x14ac:dyDescent="0.25">
      <c r="B285" s="288"/>
      <c r="C285" s="289"/>
      <c r="G285" s="290"/>
      <c r="I285" s="105"/>
      <c r="J285"/>
    </row>
    <row r="286" spans="2:10" s="287" customFormat="1" ht="0" hidden="1" customHeight="1" x14ac:dyDescent="0.25">
      <c r="B286" s="288"/>
      <c r="C286" s="289"/>
      <c r="G286" s="290"/>
      <c r="I286" s="105"/>
      <c r="J286"/>
    </row>
    <row r="287" spans="2:10" s="287" customFormat="1" ht="0" hidden="1" customHeight="1" x14ac:dyDescent="0.25">
      <c r="B287" s="288"/>
      <c r="C287" s="289"/>
      <c r="G287" s="290"/>
      <c r="I287" s="105"/>
      <c r="J287"/>
    </row>
    <row r="288" spans="2:10" s="287" customFormat="1" ht="0" hidden="1" customHeight="1" x14ac:dyDescent="0.25">
      <c r="B288" s="288"/>
      <c r="C288" s="289"/>
      <c r="G288" s="290"/>
      <c r="I288" s="105"/>
      <c r="J288"/>
    </row>
    <row r="289" spans="2:10" s="287" customFormat="1" ht="0" hidden="1" customHeight="1" x14ac:dyDescent="0.25">
      <c r="B289" s="288"/>
      <c r="C289" s="289"/>
      <c r="G289" s="290"/>
      <c r="I289" s="105"/>
      <c r="J289"/>
    </row>
    <row r="290" spans="2:10" s="287" customFormat="1" ht="0" hidden="1" customHeight="1" x14ac:dyDescent="0.25">
      <c r="B290" s="288"/>
      <c r="C290" s="289"/>
      <c r="G290" s="290"/>
      <c r="I290" s="105"/>
      <c r="J290"/>
    </row>
    <row r="291" spans="2:10" s="287" customFormat="1" ht="0" hidden="1" customHeight="1" x14ac:dyDescent="0.25">
      <c r="B291" s="288"/>
      <c r="C291" s="289"/>
      <c r="G291" s="290"/>
      <c r="I291" s="105"/>
      <c r="J291"/>
    </row>
    <row r="292" spans="2:10" s="287" customFormat="1" ht="0" hidden="1" customHeight="1" x14ac:dyDescent="0.25">
      <c r="B292" s="288"/>
      <c r="C292" s="289"/>
      <c r="G292" s="290"/>
      <c r="I292" s="105"/>
      <c r="J292"/>
    </row>
    <row r="293" spans="2:10" s="287" customFormat="1" ht="0" hidden="1" customHeight="1" x14ac:dyDescent="0.25">
      <c r="B293" s="288"/>
      <c r="C293" s="289"/>
      <c r="G293" s="290"/>
      <c r="I293" s="105"/>
      <c r="J293"/>
    </row>
    <row r="294" spans="2:10" s="287" customFormat="1" ht="0" hidden="1" customHeight="1" x14ac:dyDescent="0.25">
      <c r="B294" s="288"/>
      <c r="C294" s="289"/>
      <c r="G294" s="290"/>
      <c r="I294" s="105"/>
      <c r="J294"/>
    </row>
    <row r="295" spans="2:10" s="287" customFormat="1" ht="0" hidden="1" customHeight="1" x14ac:dyDescent="0.25">
      <c r="B295" s="288"/>
      <c r="C295" s="289"/>
      <c r="G295" s="290"/>
      <c r="I295" s="105"/>
      <c r="J295"/>
    </row>
    <row r="296" spans="2:10" s="287" customFormat="1" ht="0" hidden="1" customHeight="1" x14ac:dyDescent="0.25">
      <c r="B296" s="288"/>
      <c r="C296" s="289"/>
      <c r="G296" s="290"/>
      <c r="I296" s="105"/>
      <c r="J296"/>
    </row>
    <row r="297" spans="2:10" s="287" customFormat="1" ht="0" hidden="1" customHeight="1" x14ac:dyDescent="0.25">
      <c r="B297" s="288"/>
      <c r="C297" s="289"/>
      <c r="G297" s="290"/>
      <c r="I297" s="105"/>
      <c r="J297"/>
    </row>
    <row r="298" spans="2:10" s="287" customFormat="1" ht="0" hidden="1" customHeight="1" x14ac:dyDescent="0.25">
      <c r="B298" s="288"/>
      <c r="C298" s="289"/>
      <c r="G298" s="290"/>
      <c r="I298" s="105"/>
      <c r="J298"/>
    </row>
    <row r="299" spans="2:10" s="287" customFormat="1" ht="0" hidden="1" customHeight="1" x14ac:dyDescent="0.25">
      <c r="B299" s="288"/>
      <c r="C299" s="289"/>
      <c r="G299" s="290"/>
      <c r="I299" s="105"/>
      <c r="J299"/>
    </row>
    <row r="300" spans="2:10" s="287" customFormat="1" ht="0" hidden="1" customHeight="1" x14ac:dyDescent="0.25">
      <c r="B300" s="288"/>
      <c r="C300" s="289"/>
      <c r="G300" s="290"/>
      <c r="I300" s="105"/>
      <c r="J300"/>
    </row>
    <row r="301" spans="2:10" s="287" customFormat="1" ht="0" hidden="1" customHeight="1" x14ac:dyDescent="0.25">
      <c r="B301" s="288"/>
      <c r="C301" s="289"/>
      <c r="G301" s="290"/>
      <c r="I301" s="105"/>
      <c r="J301"/>
    </row>
    <row r="302" spans="2:10" s="287" customFormat="1" ht="0" hidden="1" customHeight="1" x14ac:dyDescent="0.25">
      <c r="B302" s="288"/>
      <c r="C302" s="289"/>
      <c r="G302" s="290"/>
      <c r="I302" s="105"/>
      <c r="J302"/>
    </row>
    <row r="303" spans="2:10" s="287" customFormat="1" ht="0" hidden="1" customHeight="1" x14ac:dyDescent="0.25">
      <c r="B303" s="288"/>
      <c r="C303" s="289"/>
      <c r="G303" s="290"/>
      <c r="I303" s="105"/>
      <c r="J303"/>
    </row>
    <row r="304" spans="2:10" s="287" customFormat="1" ht="0" hidden="1" customHeight="1" x14ac:dyDescent="0.25">
      <c r="B304" s="288"/>
      <c r="C304" s="289"/>
      <c r="G304" s="290"/>
      <c r="I304" s="105"/>
      <c r="J304"/>
    </row>
    <row r="305" spans="2:10" s="287" customFormat="1" ht="0" hidden="1" customHeight="1" x14ac:dyDescent="0.25">
      <c r="B305" s="288"/>
      <c r="C305" s="289"/>
      <c r="G305" s="290"/>
      <c r="I305" s="105"/>
      <c r="J305"/>
    </row>
    <row r="306" spans="2:10" s="287" customFormat="1" ht="0" hidden="1" customHeight="1" x14ac:dyDescent="0.25">
      <c r="B306" s="288"/>
      <c r="C306" s="289"/>
      <c r="G306" s="290"/>
      <c r="I306" s="105"/>
      <c r="J306"/>
    </row>
    <row r="307" spans="2:10" s="287" customFormat="1" ht="0" hidden="1" customHeight="1" x14ac:dyDescent="0.25">
      <c r="B307" s="288"/>
      <c r="C307" s="289"/>
      <c r="G307" s="290"/>
      <c r="I307" s="105"/>
      <c r="J307"/>
    </row>
    <row r="308" spans="2:10" s="287" customFormat="1" ht="0" hidden="1" customHeight="1" x14ac:dyDescent="0.25">
      <c r="B308" s="288"/>
      <c r="C308" s="289"/>
      <c r="G308" s="290"/>
      <c r="I308" s="105"/>
      <c r="J308"/>
    </row>
    <row r="309" spans="2:10" s="287" customFormat="1" ht="0" hidden="1" customHeight="1" x14ac:dyDescent="0.25">
      <c r="B309" s="288"/>
      <c r="C309" s="289"/>
      <c r="G309" s="290"/>
      <c r="I309" s="105"/>
      <c r="J309"/>
    </row>
    <row r="310" spans="2:10" s="287" customFormat="1" ht="0" hidden="1" customHeight="1" x14ac:dyDescent="0.25">
      <c r="B310" s="288"/>
      <c r="C310" s="289"/>
      <c r="G310" s="290"/>
      <c r="I310" s="105"/>
      <c r="J310"/>
    </row>
    <row r="311" spans="2:10" s="287" customFormat="1" ht="0" hidden="1" customHeight="1" x14ac:dyDescent="0.25">
      <c r="B311" s="288"/>
      <c r="C311" s="289"/>
      <c r="G311" s="290"/>
      <c r="I311" s="105"/>
      <c r="J311"/>
    </row>
    <row r="312" spans="2:10" s="287" customFormat="1" ht="0" hidden="1" customHeight="1" x14ac:dyDescent="0.25">
      <c r="B312" s="288"/>
      <c r="C312" s="289"/>
      <c r="G312" s="290"/>
      <c r="I312" s="105"/>
      <c r="J312"/>
    </row>
    <row r="313" spans="2:10" s="287" customFormat="1" ht="0" hidden="1" customHeight="1" x14ac:dyDescent="0.25">
      <c r="B313" s="288"/>
      <c r="C313" s="289"/>
      <c r="G313" s="290"/>
      <c r="I313" s="105"/>
      <c r="J313"/>
    </row>
    <row r="314" spans="2:10" s="287" customFormat="1" ht="0" hidden="1" customHeight="1" x14ac:dyDescent="0.25">
      <c r="B314" s="288"/>
      <c r="C314" s="289"/>
      <c r="G314" s="290"/>
      <c r="I314" s="105"/>
      <c r="J314"/>
    </row>
    <row r="315" spans="2:10" s="287" customFormat="1" ht="0" hidden="1" customHeight="1" x14ac:dyDescent="0.25">
      <c r="B315" s="288"/>
      <c r="C315" s="289"/>
      <c r="G315" s="290"/>
      <c r="I315" s="105"/>
      <c r="J315"/>
    </row>
    <row r="316" spans="2:10" s="287" customFormat="1" ht="0" hidden="1" customHeight="1" x14ac:dyDescent="0.25">
      <c r="B316" s="288"/>
      <c r="C316" s="289"/>
      <c r="G316" s="290"/>
      <c r="I316" s="105"/>
      <c r="J316"/>
    </row>
    <row r="317" spans="2:10" s="287" customFormat="1" ht="0" hidden="1" customHeight="1" x14ac:dyDescent="0.25">
      <c r="B317" s="288"/>
      <c r="C317" s="289"/>
      <c r="G317" s="290"/>
      <c r="I317" s="105"/>
      <c r="J317"/>
    </row>
    <row r="318" spans="2:10" s="287" customFormat="1" ht="0" hidden="1" customHeight="1" x14ac:dyDescent="0.25">
      <c r="B318" s="288"/>
      <c r="C318" s="289"/>
      <c r="G318" s="290"/>
      <c r="I318" s="105"/>
      <c r="J318"/>
    </row>
    <row r="319" spans="2:10" s="287" customFormat="1" ht="0" hidden="1" customHeight="1" x14ac:dyDescent="0.25">
      <c r="B319" s="288"/>
      <c r="C319" s="289"/>
      <c r="G319" s="290"/>
      <c r="I319" s="105"/>
      <c r="J319"/>
    </row>
    <row r="320" spans="2:10" s="287" customFormat="1" ht="0" hidden="1" customHeight="1" x14ac:dyDescent="0.25">
      <c r="B320" s="288"/>
      <c r="C320" s="289"/>
      <c r="G320" s="290"/>
      <c r="I320" s="105"/>
      <c r="J320"/>
    </row>
    <row r="321" spans="2:10" s="287" customFormat="1" ht="0" hidden="1" customHeight="1" x14ac:dyDescent="0.25">
      <c r="B321" s="288"/>
      <c r="C321" s="289"/>
      <c r="G321" s="290"/>
      <c r="I321" s="105"/>
      <c r="J321"/>
    </row>
    <row r="322" spans="2:10" s="287" customFormat="1" ht="0" hidden="1" customHeight="1" x14ac:dyDescent="0.25">
      <c r="B322" s="288"/>
      <c r="C322" s="289"/>
      <c r="G322" s="290"/>
      <c r="I322" s="105"/>
      <c r="J322"/>
    </row>
    <row r="323" spans="2:10" s="287" customFormat="1" ht="0" hidden="1" customHeight="1" x14ac:dyDescent="0.25">
      <c r="B323" s="288"/>
      <c r="C323" s="289"/>
      <c r="G323" s="290"/>
      <c r="I323" s="105"/>
      <c r="J323"/>
    </row>
    <row r="324" spans="2:10" s="287" customFormat="1" ht="0" hidden="1" customHeight="1" x14ac:dyDescent="0.25">
      <c r="B324" s="288"/>
      <c r="C324" s="289"/>
      <c r="G324" s="290"/>
      <c r="I324" s="105"/>
      <c r="J324"/>
    </row>
    <row r="325" spans="2:10" s="287" customFormat="1" ht="0" hidden="1" customHeight="1" x14ac:dyDescent="0.25">
      <c r="B325" s="288"/>
      <c r="C325" s="289"/>
      <c r="G325" s="290"/>
      <c r="I325" s="105"/>
      <c r="J325"/>
    </row>
    <row r="326" spans="2:10" s="287" customFormat="1" ht="0" hidden="1" customHeight="1" x14ac:dyDescent="0.25">
      <c r="B326" s="288"/>
      <c r="C326" s="289"/>
      <c r="G326" s="290"/>
      <c r="I326" s="105"/>
      <c r="J326"/>
    </row>
    <row r="327" spans="2:10" s="287" customFormat="1" ht="0" hidden="1" customHeight="1" x14ac:dyDescent="0.25">
      <c r="B327" s="288"/>
      <c r="C327" s="289"/>
      <c r="G327" s="290"/>
      <c r="I327" s="105"/>
      <c r="J327"/>
    </row>
    <row r="328" spans="2:10" s="287" customFormat="1" ht="0" hidden="1" customHeight="1" x14ac:dyDescent="0.25">
      <c r="B328" s="288"/>
      <c r="C328" s="289"/>
      <c r="G328" s="290"/>
      <c r="I328" s="105"/>
      <c r="J328"/>
    </row>
    <row r="329" spans="2:10" s="287" customFormat="1" ht="0" hidden="1" customHeight="1" x14ac:dyDescent="0.25">
      <c r="B329" s="288"/>
      <c r="C329" s="289"/>
      <c r="G329" s="290"/>
      <c r="I329" s="105"/>
      <c r="J329"/>
    </row>
    <row r="330" spans="2:10" s="287" customFormat="1" ht="0" hidden="1" customHeight="1" x14ac:dyDescent="0.25">
      <c r="B330" s="288"/>
      <c r="C330" s="289"/>
      <c r="G330" s="290"/>
      <c r="I330" s="105"/>
      <c r="J330"/>
    </row>
    <row r="331" spans="2:10" s="287" customFormat="1" ht="0" hidden="1" customHeight="1" x14ac:dyDescent="0.25">
      <c r="B331" s="288"/>
      <c r="C331" s="289"/>
      <c r="G331" s="290"/>
      <c r="I331" s="105"/>
      <c r="J331"/>
    </row>
    <row r="332" spans="2:10" s="287" customFormat="1" ht="0" hidden="1" customHeight="1" x14ac:dyDescent="0.25">
      <c r="B332" s="288"/>
      <c r="C332" s="289"/>
      <c r="G332" s="290"/>
      <c r="I332" s="105"/>
      <c r="J332"/>
    </row>
    <row r="333" spans="2:10" s="287" customFormat="1" ht="0" hidden="1" customHeight="1" x14ac:dyDescent="0.25">
      <c r="B333" s="288"/>
      <c r="C333" s="289"/>
      <c r="G333" s="290"/>
      <c r="I333" s="105"/>
      <c r="J333"/>
    </row>
    <row r="334" spans="2:10" s="287" customFormat="1" ht="0" hidden="1" customHeight="1" x14ac:dyDescent="0.25">
      <c r="B334" s="288"/>
      <c r="C334" s="289"/>
      <c r="G334" s="290"/>
      <c r="I334" s="105"/>
      <c r="J334"/>
    </row>
    <row r="335" spans="2:10" s="287" customFormat="1" ht="0" hidden="1" customHeight="1" x14ac:dyDescent="0.25">
      <c r="B335" s="288"/>
      <c r="C335" s="289"/>
      <c r="G335" s="290"/>
      <c r="I335" s="105"/>
      <c r="J335"/>
    </row>
    <row r="336" spans="2:10" s="287" customFormat="1" ht="0" hidden="1" customHeight="1" x14ac:dyDescent="0.25">
      <c r="B336" s="288"/>
      <c r="C336" s="289"/>
      <c r="G336" s="290"/>
      <c r="I336" s="105"/>
      <c r="J336"/>
    </row>
    <row r="337" spans="2:10" s="287" customFormat="1" ht="0" hidden="1" customHeight="1" x14ac:dyDescent="0.25">
      <c r="B337" s="288"/>
      <c r="C337" s="289"/>
      <c r="G337" s="290"/>
      <c r="I337" s="105"/>
      <c r="J337"/>
    </row>
    <row r="338" spans="2:10" s="287" customFormat="1" ht="0" hidden="1" customHeight="1" x14ac:dyDescent="0.25">
      <c r="B338" s="288"/>
      <c r="C338" s="289"/>
      <c r="G338" s="290"/>
      <c r="I338" s="105"/>
      <c r="J338"/>
    </row>
    <row r="339" spans="2:10" s="287" customFormat="1" ht="0" hidden="1" customHeight="1" x14ac:dyDescent="0.25">
      <c r="B339" s="288"/>
      <c r="C339" s="289"/>
      <c r="G339" s="290"/>
      <c r="I339" s="105"/>
      <c r="J339"/>
    </row>
    <row r="340" spans="2:10" s="287" customFormat="1" ht="0" hidden="1" customHeight="1" x14ac:dyDescent="0.25">
      <c r="B340" s="288"/>
      <c r="C340" s="289"/>
      <c r="G340" s="290"/>
      <c r="I340" s="105"/>
      <c r="J340"/>
    </row>
    <row r="341" spans="2:10" s="287" customFormat="1" ht="0" hidden="1" customHeight="1" x14ac:dyDescent="0.25">
      <c r="B341" s="288"/>
      <c r="C341" s="289"/>
      <c r="G341" s="290"/>
      <c r="I341" s="105"/>
      <c r="J341"/>
    </row>
    <row r="342" spans="2:10" s="287" customFormat="1" ht="0" hidden="1" customHeight="1" x14ac:dyDescent="0.25">
      <c r="B342" s="288"/>
      <c r="C342" s="289"/>
      <c r="G342" s="290"/>
      <c r="I342" s="105"/>
      <c r="J342"/>
    </row>
    <row r="343" spans="2:10" s="287" customFormat="1" ht="0" hidden="1" customHeight="1" x14ac:dyDescent="0.25">
      <c r="B343" s="288"/>
      <c r="C343" s="289"/>
      <c r="G343" s="290"/>
      <c r="I343" s="105"/>
      <c r="J343"/>
    </row>
    <row r="344" spans="2:10" s="287" customFormat="1" ht="0" hidden="1" customHeight="1" x14ac:dyDescent="0.25">
      <c r="B344" s="288"/>
      <c r="C344" s="289"/>
      <c r="G344" s="290"/>
      <c r="I344" s="105"/>
      <c r="J344"/>
    </row>
    <row r="345" spans="2:10" s="287" customFormat="1" ht="0" hidden="1" customHeight="1" x14ac:dyDescent="0.25">
      <c r="B345" s="288"/>
      <c r="C345" s="289"/>
      <c r="G345" s="290"/>
      <c r="I345" s="105"/>
      <c r="J345"/>
    </row>
    <row r="346" spans="2:10" s="287" customFormat="1" ht="0" hidden="1" customHeight="1" x14ac:dyDescent="0.25">
      <c r="B346" s="288"/>
      <c r="C346" s="289"/>
      <c r="G346" s="290"/>
      <c r="I346" s="105"/>
      <c r="J346"/>
    </row>
    <row r="347" spans="2:10" s="287" customFormat="1" ht="0" hidden="1" customHeight="1" x14ac:dyDescent="0.25">
      <c r="B347" s="288"/>
      <c r="C347" s="289"/>
      <c r="G347" s="290"/>
      <c r="I347" s="105"/>
      <c r="J347"/>
    </row>
    <row r="348" spans="2:10" s="287" customFormat="1" ht="0" hidden="1" customHeight="1" x14ac:dyDescent="0.25">
      <c r="B348" s="288"/>
      <c r="C348" s="289"/>
      <c r="G348" s="290"/>
      <c r="I348" s="105"/>
      <c r="J348"/>
    </row>
    <row r="349" spans="2:10" s="287" customFormat="1" ht="0" hidden="1" customHeight="1" x14ac:dyDescent="0.25">
      <c r="B349" s="288"/>
      <c r="C349" s="289"/>
      <c r="G349" s="290"/>
      <c r="I349" s="105"/>
      <c r="J349"/>
    </row>
    <row r="350" spans="2:10" s="287" customFormat="1" ht="0" hidden="1" customHeight="1" x14ac:dyDescent="0.25">
      <c r="B350" s="288"/>
      <c r="C350" s="289"/>
      <c r="G350" s="290"/>
      <c r="I350" s="105"/>
      <c r="J350"/>
    </row>
    <row r="351" spans="2:10" s="287" customFormat="1" ht="0" hidden="1" customHeight="1" x14ac:dyDescent="0.25">
      <c r="B351" s="288"/>
      <c r="C351" s="289"/>
      <c r="G351" s="290"/>
      <c r="I351" s="105"/>
      <c r="J351"/>
    </row>
    <row r="352" spans="2:10" s="287" customFormat="1" ht="0" hidden="1" customHeight="1" x14ac:dyDescent="0.25">
      <c r="B352" s="288"/>
      <c r="C352" s="289"/>
      <c r="G352" s="290"/>
      <c r="I352" s="105"/>
      <c r="J352"/>
    </row>
    <row r="353" spans="2:10" s="287" customFormat="1" ht="0" hidden="1" customHeight="1" x14ac:dyDescent="0.25">
      <c r="B353" s="288"/>
      <c r="C353" s="289"/>
      <c r="G353" s="290"/>
      <c r="I353" s="105"/>
      <c r="J353"/>
    </row>
    <row r="354" spans="2:10" s="287" customFormat="1" ht="0" hidden="1" customHeight="1" x14ac:dyDescent="0.25">
      <c r="B354" s="288"/>
      <c r="C354" s="289"/>
      <c r="G354" s="290"/>
      <c r="I354" s="105"/>
      <c r="J354"/>
    </row>
    <row r="355" spans="2:10" s="287" customFormat="1" ht="0" hidden="1" customHeight="1" x14ac:dyDescent="0.25">
      <c r="B355" s="288"/>
      <c r="C355" s="289"/>
      <c r="G355" s="290"/>
      <c r="I355" s="105"/>
      <c r="J355"/>
    </row>
    <row r="356" spans="2:10" s="287" customFormat="1" ht="0" hidden="1" customHeight="1" x14ac:dyDescent="0.25">
      <c r="B356" s="288"/>
      <c r="C356" s="289"/>
      <c r="G356" s="290"/>
      <c r="I356" s="105"/>
      <c r="J356"/>
    </row>
    <row r="357" spans="2:10" s="287" customFormat="1" ht="0" hidden="1" customHeight="1" x14ac:dyDescent="0.25">
      <c r="B357" s="288"/>
      <c r="C357" s="289"/>
      <c r="G357" s="290"/>
      <c r="I357" s="105"/>
      <c r="J357"/>
    </row>
    <row r="358" spans="2:10" s="287" customFormat="1" ht="0" hidden="1" customHeight="1" x14ac:dyDescent="0.25">
      <c r="B358" s="288"/>
      <c r="C358" s="289"/>
      <c r="G358" s="290"/>
      <c r="I358" s="105"/>
      <c r="J358"/>
    </row>
    <row r="359" spans="2:10" s="287" customFormat="1" ht="0" hidden="1" customHeight="1" x14ac:dyDescent="0.25">
      <c r="B359" s="288"/>
      <c r="C359" s="289"/>
      <c r="G359" s="290"/>
      <c r="I359" s="105"/>
      <c r="J359"/>
    </row>
    <row r="360" spans="2:10" s="287" customFormat="1" ht="0" hidden="1" customHeight="1" x14ac:dyDescent="0.25">
      <c r="B360" s="288"/>
      <c r="C360" s="289"/>
      <c r="G360" s="290"/>
      <c r="I360" s="105"/>
      <c r="J360"/>
    </row>
    <row r="361" spans="2:10" s="287" customFormat="1" ht="0" hidden="1" customHeight="1" x14ac:dyDescent="0.25">
      <c r="B361" s="288"/>
      <c r="C361" s="289"/>
      <c r="G361" s="290"/>
      <c r="I361" s="105"/>
      <c r="J361"/>
    </row>
    <row r="362" spans="2:10" s="287" customFormat="1" ht="0" hidden="1" customHeight="1" x14ac:dyDescent="0.25">
      <c r="B362" s="288"/>
      <c r="C362" s="289"/>
      <c r="G362" s="290"/>
      <c r="I362" s="105"/>
      <c r="J362"/>
    </row>
    <row r="363" spans="2:10" s="287" customFormat="1" ht="0" hidden="1" customHeight="1" x14ac:dyDescent="0.25">
      <c r="B363" s="288"/>
      <c r="C363" s="289"/>
      <c r="G363" s="290"/>
      <c r="I363" s="105"/>
      <c r="J363"/>
    </row>
    <row r="364" spans="2:10" s="287" customFormat="1" ht="0" hidden="1" customHeight="1" x14ac:dyDescent="0.25">
      <c r="B364" s="288"/>
      <c r="C364" s="289"/>
      <c r="G364" s="290"/>
      <c r="I364" s="105"/>
      <c r="J364"/>
    </row>
    <row r="365" spans="2:10" s="287" customFormat="1" ht="0" hidden="1" customHeight="1" x14ac:dyDescent="0.25">
      <c r="B365" s="288"/>
      <c r="C365" s="289"/>
      <c r="G365" s="290"/>
      <c r="I365" s="105"/>
      <c r="J365"/>
    </row>
    <row r="366" spans="2:10" s="287" customFormat="1" ht="0" hidden="1" customHeight="1" x14ac:dyDescent="0.25">
      <c r="B366" s="288"/>
      <c r="C366" s="289"/>
      <c r="G366" s="290"/>
      <c r="I366" s="105"/>
      <c r="J366"/>
    </row>
    <row r="367" spans="2:10" s="287" customFormat="1" ht="0" hidden="1" customHeight="1" x14ac:dyDescent="0.25">
      <c r="B367" s="288"/>
      <c r="C367" s="289"/>
      <c r="G367" s="290"/>
      <c r="I367" s="105"/>
      <c r="J367"/>
    </row>
    <row r="368" spans="2:10" s="287" customFormat="1" ht="0" hidden="1" customHeight="1" x14ac:dyDescent="0.25">
      <c r="B368" s="288"/>
      <c r="C368" s="289"/>
      <c r="G368" s="290"/>
      <c r="I368" s="105"/>
      <c r="J368"/>
    </row>
    <row r="369" spans="2:10" s="287" customFormat="1" ht="0" hidden="1" customHeight="1" x14ac:dyDescent="0.25">
      <c r="B369" s="288"/>
      <c r="C369" s="289"/>
      <c r="G369" s="290"/>
      <c r="I369" s="105"/>
      <c r="J369"/>
    </row>
    <row r="370" spans="2:10" s="287" customFormat="1" ht="0" hidden="1" customHeight="1" x14ac:dyDescent="0.25">
      <c r="B370" s="288"/>
      <c r="C370" s="289"/>
      <c r="G370" s="290"/>
      <c r="I370" s="105"/>
      <c r="J370"/>
    </row>
    <row r="371" spans="2:10" s="287" customFormat="1" ht="0" hidden="1" customHeight="1" x14ac:dyDescent="0.25">
      <c r="B371" s="288"/>
      <c r="C371" s="289"/>
      <c r="G371" s="290"/>
      <c r="I371" s="105"/>
      <c r="J371"/>
    </row>
    <row r="372" spans="2:10" s="287" customFormat="1" ht="0" hidden="1" customHeight="1" x14ac:dyDescent="0.25">
      <c r="B372" s="288"/>
      <c r="C372" s="289"/>
      <c r="G372" s="290"/>
      <c r="I372" s="105"/>
      <c r="J372"/>
    </row>
    <row r="373" spans="2:10" s="287" customFormat="1" ht="0" hidden="1" customHeight="1" x14ac:dyDescent="0.25">
      <c r="B373" s="288"/>
      <c r="C373" s="289"/>
      <c r="G373" s="290"/>
      <c r="I373" s="105"/>
      <c r="J373"/>
    </row>
    <row r="374" spans="2:10" s="287" customFormat="1" ht="0" hidden="1" customHeight="1" x14ac:dyDescent="0.25">
      <c r="B374" s="288"/>
      <c r="C374" s="289"/>
      <c r="G374" s="290"/>
      <c r="I374" s="105"/>
      <c r="J374"/>
    </row>
    <row r="375" spans="2:10" s="287" customFormat="1" ht="0" hidden="1" customHeight="1" x14ac:dyDescent="0.25">
      <c r="B375" s="288"/>
      <c r="C375" s="289"/>
      <c r="G375" s="290"/>
      <c r="I375" s="105"/>
      <c r="J375"/>
    </row>
    <row r="376" spans="2:10" s="287" customFormat="1" ht="0" hidden="1" customHeight="1" x14ac:dyDescent="0.25">
      <c r="B376" s="288"/>
      <c r="C376" s="289"/>
      <c r="G376" s="290"/>
      <c r="I376" s="105"/>
      <c r="J376"/>
    </row>
    <row r="377" spans="2:10" s="287" customFormat="1" ht="0" hidden="1" customHeight="1" x14ac:dyDescent="0.25">
      <c r="B377" s="288"/>
      <c r="C377" s="289"/>
      <c r="G377" s="290"/>
      <c r="I377" s="105"/>
      <c r="J377"/>
    </row>
    <row r="378" spans="2:10" s="287" customFormat="1" ht="0" hidden="1" customHeight="1" x14ac:dyDescent="0.25">
      <c r="B378" s="288"/>
      <c r="C378" s="289"/>
      <c r="G378" s="290"/>
      <c r="I378" s="105"/>
      <c r="J378"/>
    </row>
    <row r="379" spans="2:10" s="287" customFormat="1" ht="0" hidden="1" customHeight="1" x14ac:dyDescent="0.25">
      <c r="B379" s="288"/>
      <c r="C379" s="289"/>
      <c r="G379" s="290"/>
      <c r="I379" s="105"/>
      <c r="J379"/>
    </row>
    <row r="380" spans="2:10" s="287" customFormat="1" ht="0" hidden="1" customHeight="1" x14ac:dyDescent="0.25">
      <c r="B380" s="288"/>
      <c r="C380" s="289"/>
      <c r="G380" s="290"/>
      <c r="I380" s="105"/>
      <c r="J380"/>
    </row>
    <row r="381" spans="2:10" s="287" customFormat="1" ht="0" hidden="1" customHeight="1" x14ac:dyDescent="0.25">
      <c r="B381" s="288"/>
      <c r="C381" s="289"/>
      <c r="G381" s="290"/>
      <c r="I381" s="105"/>
      <c r="J381"/>
    </row>
    <row r="382" spans="2:10" s="287" customFormat="1" ht="0" hidden="1" customHeight="1" x14ac:dyDescent="0.25">
      <c r="B382" s="288"/>
      <c r="C382" s="289"/>
      <c r="G382" s="290"/>
      <c r="I382" s="105"/>
      <c r="J382"/>
    </row>
    <row r="383" spans="2:10" s="287" customFormat="1" ht="0" hidden="1" customHeight="1" x14ac:dyDescent="0.25">
      <c r="B383" s="288"/>
      <c r="C383" s="289"/>
      <c r="G383" s="290"/>
      <c r="I383" s="105"/>
      <c r="J383"/>
    </row>
    <row r="384" spans="2:10" s="287" customFormat="1" ht="0" hidden="1" customHeight="1" x14ac:dyDescent="0.25">
      <c r="B384" s="288"/>
      <c r="C384" s="289"/>
      <c r="G384" s="290"/>
      <c r="I384" s="105"/>
      <c r="J384"/>
    </row>
    <row r="385" spans="2:10" s="287" customFormat="1" ht="0" hidden="1" customHeight="1" x14ac:dyDescent="0.25">
      <c r="B385" s="288"/>
      <c r="C385" s="289"/>
      <c r="G385" s="290"/>
      <c r="I385" s="105"/>
      <c r="J385"/>
    </row>
    <row r="386" spans="2:10" s="287" customFormat="1" ht="0" hidden="1" customHeight="1" x14ac:dyDescent="0.25">
      <c r="B386" s="288"/>
      <c r="C386" s="289"/>
      <c r="G386" s="290"/>
      <c r="I386" s="105"/>
      <c r="J386"/>
    </row>
    <row r="387" spans="2:10" s="287" customFormat="1" ht="0" hidden="1" customHeight="1" x14ac:dyDescent="0.25">
      <c r="B387" s="288"/>
      <c r="C387" s="289"/>
      <c r="G387" s="290"/>
      <c r="I387" s="105"/>
      <c r="J387"/>
    </row>
    <row r="388" spans="2:10" s="287" customFormat="1" ht="0" hidden="1" customHeight="1" x14ac:dyDescent="0.25">
      <c r="B388" s="288"/>
      <c r="C388" s="289"/>
      <c r="G388" s="290"/>
      <c r="I388" s="105"/>
      <c r="J388"/>
    </row>
    <row r="389" spans="2:10" s="287" customFormat="1" ht="0" hidden="1" customHeight="1" x14ac:dyDescent="0.25">
      <c r="B389" s="288"/>
      <c r="C389" s="289"/>
      <c r="G389" s="290"/>
      <c r="I389" s="105"/>
      <c r="J389"/>
    </row>
    <row r="390" spans="2:10" s="287" customFormat="1" ht="0" hidden="1" customHeight="1" x14ac:dyDescent="0.25">
      <c r="B390" s="288"/>
      <c r="C390" s="289"/>
      <c r="G390" s="290"/>
      <c r="I390" s="105"/>
      <c r="J390"/>
    </row>
    <row r="391" spans="2:10" s="287" customFormat="1" ht="0" hidden="1" customHeight="1" x14ac:dyDescent="0.25">
      <c r="B391" s="288"/>
      <c r="C391" s="289"/>
      <c r="G391" s="290"/>
      <c r="I391" s="105"/>
      <c r="J391"/>
    </row>
    <row r="392" spans="2:10" s="287" customFormat="1" ht="0" hidden="1" customHeight="1" x14ac:dyDescent="0.25">
      <c r="B392" s="288"/>
      <c r="C392" s="289"/>
      <c r="G392" s="290"/>
      <c r="I392" s="105"/>
      <c r="J392"/>
    </row>
    <row r="393" spans="2:10" s="287" customFormat="1" ht="0" hidden="1" customHeight="1" x14ac:dyDescent="0.25">
      <c r="B393" s="288"/>
      <c r="C393" s="289"/>
      <c r="G393" s="290"/>
      <c r="I393" s="105"/>
      <c r="J393"/>
    </row>
    <row r="394" spans="2:10" s="287" customFormat="1" ht="0" hidden="1" customHeight="1" x14ac:dyDescent="0.25">
      <c r="B394" s="288"/>
      <c r="C394" s="289"/>
      <c r="G394" s="290"/>
      <c r="I394" s="105"/>
      <c r="J394"/>
    </row>
    <row r="395" spans="2:10" s="287" customFormat="1" ht="0" hidden="1" customHeight="1" x14ac:dyDescent="0.25">
      <c r="B395" s="288"/>
      <c r="C395" s="289"/>
      <c r="G395" s="290"/>
      <c r="I395" s="105"/>
      <c r="J395"/>
    </row>
    <row r="396" spans="2:10" s="287" customFormat="1" ht="0" hidden="1" customHeight="1" x14ac:dyDescent="0.25">
      <c r="B396" s="288"/>
      <c r="C396" s="289"/>
      <c r="G396" s="290"/>
      <c r="I396" s="105"/>
      <c r="J396"/>
    </row>
    <row r="397" spans="2:10" s="287" customFormat="1" ht="0" hidden="1" customHeight="1" x14ac:dyDescent="0.25">
      <c r="B397" s="288"/>
      <c r="C397" s="289"/>
      <c r="G397" s="290"/>
      <c r="I397" s="105"/>
      <c r="J397"/>
    </row>
    <row r="398" spans="2:10" s="287" customFormat="1" ht="0" hidden="1" customHeight="1" x14ac:dyDescent="0.25">
      <c r="B398" s="288"/>
      <c r="C398" s="289"/>
      <c r="G398" s="290"/>
      <c r="I398" s="105"/>
      <c r="J398"/>
    </row>
    <row r="399" spans="2:10" s="287" customFormat="1" ht="0" hidden="1" customHeight="1" x14ac:dyDescent="0.25">
      <c r="B399" s="288"/>
      <c r="C399" s="289"/>
      <c r="G399" s="290"/>
      <c r="I399" s="105"/>
      <c r="J399"/>
    </row>
    <row r="400" spans="2:10" s="287" customFormat="1" ht="0" hidden="1" customHeight="1" x14ac:dyDescent="0.25">
      <c r="B400" s="288"/>
      <c r="C400" s="289"/>
      <c r="G400" s="290"/>
      <c r="I400" s="105"/>
      <c r="J400"/>
    </row>
    <row r="401" spans="2:10" s="287" customFormat="1" ht="0" hidden="1" customHeight="1" x14ac:dyDescent="0.25">
      <c r="B401" s="288"/>
      <c r="C401" s="289"/>
      <c r="G401" s="290"/>
      <c r="I401" s="105"/>
      <c r="J401"/>
    </row>
    <row r="402" spans="2:10" s="287" customFormat="1" ht="0" hidden="1" customHeight="1" x14ac:dyDescent="0.25">
      <c r="B402" s="288"/>
      <c r="C402" s="289"/>
      <c r="G402" s="290"/>
      <c r="I402" s="105"/>
      <c r="J402"/>
    </row>
    <row r="403" spans="2:10" s="287" customFormat="1" ht="0" hidden="1" customHeight="1" x14ac:dyDescent="0.25">
      <c r="B403" s="288"/>
      <c r="C403" s="289"/>
      <c r="G403" s="290"/>
      <c r="I403" s="105"/>
      <c r="J403"/>
    </row>
    <row r="404" spans="2:10" s="287" customFormat="1" ht="0" hidden="1" customHeight="1" x14ac:dyDescent="0.25">
      <c r="B404" s="288"/>
      <c r="C404" s="289"/>
      <c r="G404" s="290"/>
      <c r="I404" s="105"/>
      <c r="J404"/>
    </row>
    <row r="405" spans="2:10" s="287" customFormat="1" ht="0" hidden="1" customHeight="1" x14ac:dyDescent="0.25">
      <c r="B405" s="288"/>
      <c r="C405" s="289"/>
      <c r="G405" s="290"/>
      <c r="I405" s="105"/>
      <c r="J405"/>
    </row>
    <row r="406" spans="2:10" s="287" customFormat="1" ht="0" hidden="1" customHeight="1" x14ac:dyDescent="0.25">
      <c r="B406" s="288"/>
      <c r="C406" s="289"/>
      <c r="G406" s="290"/>
      <c r="I406" s="105"/>
      <c r="J406"/>
    </row>
    <row r="407" spans="2:10" s="287" customFormat="1" ht="0" hidden="1" customHeight="1" x14ac:dyDescent="0.25">
      <c r="B407" s="288"/>
      <c r="C407" s="289"/>
      <c r="G407" s="290"/>
      <c r="I407" s="105"/>
      <c r="J407"/>
    </row>
    <row r="408" spans="2:10" s="287" customFormat="1" ht="0" hidden="1" customHeight="1" x14ac:dyDescent="0.25">
      <c r="B408" s="288"/>
      <c r="C408" s="289"/>
      <c r="G408" s="290"/>
      <c r="I408" s="105"/>
      <c r="J408"/>
    </row>
    <row r="409" spans="2:10" s="287" customFormat="1" ht="0" hidden="1" customHeight="1" x14ac:dyDescent="0.25">
      <c r="B409" s="288"/>
      <c r="C409" s="289"/>
      <c r="G409" s="290"/>
      <c r="I409" s="105"/>
      <c r="J409"/>
    </row>
    <row r="410" spans="2:10" s="287" customFormat="1" ht="0" hidden="1" customHeight="1" x14ac:dyDescent="0.25">
      <c r="B410" s="288"/>
      <c r="C410" s="289"/>
      <c r="G410" s="290"/>
      <c r="I410" s="105"/>
      <c r="J410"/>
    </row>
    <row r="411" spans="2:10" s="287" customFormat="1" ht="0" hidden="1" customHeight="1" x14ac:dyDescent="0.25">
      <c r="B411" s="288"/>
      <c r="C411" s="289"/>
      <c r="G411" s="290"/>
      <c r="I411" s="105"/>
      <c r="J411"/>
    </row>
    <row r="412" spans="2:10" s="287" customFormat="1" ht="0" hidden="1" customHeight="1" x14ac:dyDescent="0.25">
      <c r="B412" s="288"/>
      <c r="C412" s="289"/>
      <c r="G412" s="290"/>
      <c r="I412" s="105"/>
      <c r="J412"/>
    </row>
    <row r="413" spans="2:10" s="287" customFormat="1" ht="0" hidden="1" customHeight="1" x14ac:dyDescent="0.25">
      <c r="B413" s="288"/>
      <c r="C413" s="289"/>
      <c r="G413" s="290"/>
      <c r="I413" s="105"/>
      <c r="J413"/>
    </row>
    <row r="414" spans="2:10" s="287" customFormat="1" ht="0" hidden="1" customHeight="1" x14ac:dyDescent="0.25">
      <c r="B414" s="288"/>
      <c r="C414" s="289"/>
      <c r="G414" s="290"/>
      <c r="I414" s="105"/>
      <c r="J414"/>
    </row>
    <row r="415" spans="2:10" s="287" customFormat="1" ht="0" hidden="1" customHeight="1" x14ac:dyDescent="0.25">
      <c r="B415" s="288"/>
      <c r="C415" s="289"/>
      <c r="G415" s="290"/>
      <c r="I415" s="105"/>
      <c r="J415"/>
    </row>
    <row r="416" spans="2:10" s="287" customFormat="1" ht="0" hidden="1" customHeight="1" x14ac:dyDescent="0.25">
      <c r="B416" s="288"/>
      <c r="C416" s="289"/>
      <c r="G416" s="290"/>
      <c r="I416" s="105"/>
      <c r="J416"/>
    </row>
    <row r="417" spans="2:10" s="287" customFormat="1" ht="0" hidden="1" customHeight="1" x14ac:dyDescent="0.25">
      <c r="B417" s="288"/>
      <c r="C417" s="289"/>
      <c r="G417" s="290"/>
      <c r="I417" s="105"/>
      <c r="J417"/>
    </row>
    <row r="418" spans="2:10" s="287" customFormat="1" ht="0" hidden="1" customHeight="1" x14ac:dyDescent="0.25">
      <c r="B418" s="288"/>
      <c r="C418" s="289"/>
      <c r="G418" s="290"/>
      <c r="I418" s="105"/>
      <c r="J418"/>
    </row>
    <row r="419" spans="2:10" s="287" customFormat="1" ht="0" hidden="1" customHeight="1" x14ac:dyDescent="0.25">
      <c r="B419" s="288"/>
      <c r="C419" s="289"/>
      <c r="G419" s="290"/>
      <c r="I419" s="105"/>
      <c r="J419"/>
    </row>
    <row r="420" spans="2:10" s="287" customFormat="1" ht="0" hidden="1" customHeight="1" x14ac:dyDescent="0.25">
      <c r="B420" s="288"/>
      <c r="C420" s="289"/>
      <c r="G420" s="290"/>
      <c r="I420" s="105"/>
      <c r="J420"/>
    </row>
    <row r="421" spans="2:10" s="287" customFormat="1" ht="0" hidden="1" customHeight="1" x14ac:dyDescent="0.25">
      <c r="B421" s="288"/>
      <c r="C421" s="289"/>
      <c r="G421" s="290"/>
      <c r="I421" s="105"/>
      <c r="J421"/>
    </row>
    <row r="422" spans="2:10" s="287" customFormat="1" ht="0" hidden="1" customHeight="1" x14ac:dyDescent="0.25">
      <c r="B422" s="288"/>
      <c r="C422" s="289"/>
      <c r="G422" s="290"/>
      <c r="I422" s="105"/>
      <c r="J422"/>
    </row>
    <row r="423" spans="2:10" s="287" customFormat="1" ht="0" hidden="1" customHeight="1" x14ac:dyDescent="0.25">
      <c r="B423" s="288"/>
      <c r="C423" s="289"/>
      <c r="G423" s="290"/>
      <c r="I423" s="105"/>
      <c r="J423"/>
    </row>
    <row r="424" spans="2:10" s="287" customFormat="1" ht="0" hidden="1" customHeight="1" x14ac:dyDescent="0.25">
      <c r="B424" s="288"/>
      <c r="C424" s="289"/>
      <c r="G424" s="290"/>
      <c r="I424" s="105"/>
      <c r="J424"/>
    </row>
    <row r="425" spans="2:10" s="287" customFormat="1" ht="0" hidden="1" customHeight="1" x14ac:dyDescent="0.25">
      <c r="B425" s="288"/>
      <c r="C425" s="289"/>
      <c r="G425" s="290"/>
      <c r="I425" s="105"/>
      <c r="J425"/>
    </row>
    <row r="426" spans="2:10" s="287" customFormat="1" ht="0" hidden="1" customHeight="1" x14ac:dyDescent="0.25">
      <c r="B426" s="288"/>
      <c r="C426" s="289"/>
      <c r="G426" s="290"/>
      <c r="I426" s="105"/>
      <c r="J426"/>
    </row>
    <row r="427" spans="2:10" s="287" customFormat="1" ht="0" hidden="1" customHeight="1" x14ac:dyDescent="0.25">
      <c r="B427" s="288"/>
      <c r="C427" s="289"/>
      <c r="G427" s="290"/>
      <c r="I427" s="105"/>
      <c r="J427"/>
    </row>
    <row r="428" spans="2:10" s="287" customFormat="1" ht="0" hidden="1" customHeight="1" x14ac:dyDescent="0.25">
      <c r="B428" s="288"/>
      <c r="C428" s="289"/>
      <c r="G428" s="290"/>
      <c r="I428" s="105"/>
      <c r="J428"/>
    </row>
    <row r="429" spans="2:10" s="287" customFormat="1" ht="0" hidden="1" customHeight="1" x14ac:dyDescent="0.25">
      <c r="B429" s="288"/>
      <c r="C429" s="289"/>
      <c r="G429" s="290"/>
      <c r="I429" s="105"/>
      <c r="J429"/>
    </row>
    <row r="430" spans="2:10" s="287" customFormat="1" ht="0" hidden="1" customHeight="1" x14ac:dyDescent="0.25">
      <c r="B430" s="288"/>
      <c r="C430" s="289"/>
      <c r="G430" s="290"/>
      <c r="I430" s="105"/>
      <c r="J430"/>
    </row>
    <row r="431" spans="2:10" s="287" customFormat="1" ht="0" hidden="1" customHeight="1" x14ac:dyDescent="0.25">
      <c r="B431" s="288"/>
      <c r="C431" s="289"/>
      <c r="G431" s="290"/>
      <c r="I431" s="105"/>
      <c r="J431"/>
    </row>
    <row r="432" spans="2:10" s="287" customFormat="1" ht="0" hidden="1" customHeight="1" x14ac:dyDescent="0.25">
      <c r="B432" s="288"/>
      <c r="C432" s="289"/>
      <c r="G432" s="290"/>
      <c r="I432" s="105"/>
      <c r="J432"/>
    </row>
    <row r="433" spans="2:10" s="287" customFormat="1" ht="0" hidden="1" customHeight="1" x14ac:dyDescent="0.25">
      <c r="B433" s="288"/>
      <c r="C433" s="289"/>
      <c r="G433" s="290"/>
      <c r="I433" s="105"/>
      <c r="J433"/>
    </row>
    <row r="434" spans="2:10" s="287" customFormat="1" ht="0" hidden="1" customHeight="1" x14ac:dyDescent="0.25">
      <c r="B434" s="288"/>
      <c r="C434" s="289"/>
      <c r="G434" s="290"/>
      <c r="I434" s="105"/>
      <c r="J434"/>
    </row>
    <row r="435" spans="2:10" s="287" customFormat="1" ht="0" hidden="1" customHeight="1" x14ac:dyDescent="0.25">
      <c r="B435" s="288"/>
      <c r="C435" s="289"/>
      <c r="G435" s="290"/>
      <c r="I435" s="105"/>
      <c r="J435"/>
    </row>
    <row r="436" spans="2:10" s="287" customFormat="1" ht="0" hidden="1" customHeight="1" x14ac:dyDescent="0.25">
      <c r="B436" s="288"/>
      <c r="C436" s="289"/>
      <c r="G436" s="290"/>
      <c r="I436" s="105"/>
      <c r="J436"/>
    </row>
    <row r="437" spans="2:10" s="287" customFormat="1" ht="0" hidden="1" customHeight="1" x14ac:dyDescent="0.25">
      <c r="B437" s="288"/>
      <c r="C437" s="289"/>
      <c r="G437" s="290"/>
      <c r="I437" s="105"/>
      <c r="J437"/>
    </row>
    <row r="438" spans="2:10" s="287" customFormat="1" ht="0" hidden="1" customHeight="1" x14ac:dyDescent="0.25">
      <c r="B438" s="288"/>
      <c r="C438" s="289"/>
      <c r="G438" s="290"/>
      <c r="I438" s="105"/>
      <c r="J438"/>
    </row>
    <row r="439" spans="2:10" s="287" customFormat="1" ht="0" hidden="1" customHeight="1" x14ac:dyDescent="0.25">
      <c r="B439" s="288"/>
      <c r="C439" s="289"/>
      <c r="G439" s="290"/>
      <c r="I439" s="105"/>
      <c r="J439"/>
    </row>
    <row r="440" spans="2:10" s="287" customFormat="1" ht="0" hidden="1" customHeight="1" x14ac:dyDescent="0.25">
      <c r="B440" s="288"/>
      <c r="C440" s="289"/>
      <c r="G440" s="290"/>
      <c r="I440" s="105"/>
      <c r="J440"/>
    </row>
    <row r="441" spans="2:10" s="287" customFormat="1" ht="0" hidden="1" customHeight="1" x14ac:dyDescent="0.25">
      <c r="B441" s="288"/>
      <c r="C441" s="289"/>
      <c r="G441" s="290"/>
      <c r="I441" s="105"/>
      <c r="J441"/>
    </row>
    <row r="442" spans="2:10" s="287" customFormat="1" ht="0" hidden="1" customHeight="1" x14ac:dyDescent="0.25">
      <c r="B442" s="288"/>
      <c r="C442" s="289"/>
      <c r="G442" s="290"/>
      <c r="I442" s="105"/>
      <c r="J442"/>
    </row>
    <row r="443" spans="2:10" s="287" customFormat="1" ht="0" hidden="1" customHeight="1" x14ac:dyDescent="0.25">
      <c r="B443" s="288"/>
      <c r="C443" s="289"/>
      <c r="G443" s="290"/>
      <c r="I443" s="105"/>
      <c r="J443"/>
    </row>
    <row r="444" spans="2:10" s="287" customFormat="1" ht="0" hidden="1" customHeight="1" x14ac:dyDescent="0.25">
      <c r="B444" s="288"/>
      <c r="C444" s="289"/>
      <c r="G444" s="290"/>
      <c r="I444" s="105"/>
      <c r="J444"/>
    </row>
    <row r="445" spans="2:10" s="287" customFormat="1" ht="0" hidden="1" customHeight="1" x14ac:dyDescent="0.25">
      <c r="B445" s="288"/>
      <c r="C445" s="289"/>
      <c r="G445" s="290"/>
      <c r="I445" s="105"/>
      <c r="J445"/>
    </row>
    <row r="446" spans="2:10" s="287" customFormat="1" ht="0" hidden="1" customHeight="1" x14ac:dyDescent="0.25">
      <c r="B446" s="288"/>
      <c r="C446" s="289"/>
      <c r="G446" s="290"/>
      <c r="I446" s="105"/>
      <c r="J446"/>
    </row>
    <row r="447" spans="2:10" s="287" customFormat="1" ht="0" hidden="1" customHeight="1" x14ac:dyDescent="0.25">
      <c r="B447" s="288"/>
      <c r="C447" s="289"/>
      <c r="G447" s="290"/>
      <c r="I447" s="105"/>
      <c r="J447"/>
    </row>
    <row r="448" spans="2:10" s="287" customFormat="1" ht="0" hidden="1" customHeight="1" x14ac:dyDescent="0.25">
      <c r="B448" s="288"/>
      <c r="C448" s="289"/>
      <c r="G448" s="290"/>
      <c r="I448" s="105"/>
      <c r="J448"/>
    </row>
    <row r="449" spans="2:10" s="287" customFormat="1" ht="0" hidden="1" customHeight="1" x14ac:dyDescent="0.25">
      <c r="B449" s="288"/>
      <c r="C449" s="289"/>
      <c r="G449" s="290"/>
      <c r="I449" s="105"/>
      <c r="J449"/>
    </row>
    <row r="450" spans="2:10" s="287" customFormat="1" ht="0" hidden="1" customHeight="1" x14ac:dyDescent="0.25">
      <c r="B450" s="288"/>
      <c r="C450" s="289"/>
      <c r="G450" s="290"/>
      <c r="I450" s="105"/>
      <c r="J450"/>
    </row>
    <row r="451" spans="2:10" s="287" customFormat="1" ht="0" hidden="1" customHeight="1" x14ac:dyDescent="0.25">
      <c r="B451" s="288"/>
      <c r="C451" s="289"/>
      <c r="G451" s="290"/>
      <c r="I451" s="105"/>
      <c r="J451"/>
    </row>
    <row r="452" spans="2:10" s="287" customFormat="1" ht="0" hidden="1" customHeight="1" x14ac:dyDescent="0.25">
      <c r="B452" s="288"/>
      <c r="C452" s="289"/>
      <c r="G452" s="290"/>
      <c r="I452" s="105"/>
      <c r="J452"/>
    </row>
    <row r="453" spans="2:10" s="287" customFormat="1" ht="0" hidden="1" customHeight="1" x14ac:dyDescent="0.25">
      <c r="B453" s="288"/>
      <c r="C453" s="289"/>
      <c r="G453" s="290"/>
      <c r="I453" s="105"/>
      <c r="J453"/>
    </row>
    <row r="454" spans="2:10" s="287" customFormat="1" ht="0" hidden="1" customHeight="1" x14ac:dyDescent="0.25">
      <c r="B454" s="288"/>
      <c r="C454" s="289"/>
      <c r="G454" s="290"/>
      <c r="I454" s="105"/>
      <c r="J454"/>
    </row>
    <row r="455" spans="2:10" s="287" customFormat="1" ht="0" hidden="1" customHeight="1" x14ac:dyDescent="0.25">
      <c r="B455" s="288"/>
      <c r="C455" s="289"/>
      <c r="G455" s="290"/>
      <c r="I455" s="105"/>
      <c r="J455"/>
    </row>
    <row r="456" spans="2:10" s="287" customFormat="1" ht="0" hidden="1" customHeight="1" x14ac:dyDescent="0.25">
      <c r="B456" s="288"/>
      <c r="C456" s="289"/>
      <c r="G456" s="290"/>
      <c r="I456" s="105"/>
      <c r="J456"/>
    </row>
    <row r="457" spans="2:10" s="287" customFormat="1" ht="0" hidden="1" customHeight="1" x14ac:dyDescent="0.25">
      <c r="B457" s="288"/>
      <c r="C457" s="289"/>
      <c r="G457" s="290"/>
      <c r="I457" s="105"/>
      <c r="J457"/>
    </row>
    <row r="458" spans="2:10" s="287" customFormat="1" ht="0" hidden="1" customHeight="1" x14ac:dyDescent="0.25">
      <c r="B458" s="288"/>
      <c r="C458" s="289"/>
      <c r="G458" s="290"/>
      <c r="I458" s="105"/>
      <c r="J458"/>
    </row>
    <row r="459" spans="2:10" s="287" customFormat="1" ht="0" hidden="1" customHeight="1" x14ac:dyDescent="0.25">
      <c r="B459" s="288"/>
      <c r="C459" s="289"/>
      <c r="G459" s="290"/>
      <c r="I459" s="105"/>
      <c r="J459"/>
    </row>
    <row r="460" spans="2:10" s="287" customFormat="1" ht="0" hidden="1" customHeight="1" x14ac:dyDescent="0.25">
      <c r="B460" s="288"/>
      <c r="C460" s="289"/>
      <c r="G460" s="290"/>
      <c r="I460" s="105"/>
      <c r="J460"/>
    </row>
    <row r="461" spans="2:10" s="287" customFormat="1" ht="0" hidden="1" customHeight="1" x14ac:dyDescent="0.25">
      <c r="B461" s="288"/>
      <c r="C461" s="289"/>
      <c r="G461" s="290"/>
      <c r="I461" s="105"/>
      <c r="J461"/>
    </row>
    <row r="462" spans="2:10" s="287" customFormat="1" ht="0" hidden="1" customHeight="1" x14ac:dyDescent="0.25">
      <c r="B462" s="288"/>
      <c r="C462" s="289"/>
      <c r="G462" s="290"/>
      <c r="I462" s="105"/>
      <c r="J462"/>
    </row>
    <row r="463" spans="2:10" s="287" customFormat="1" ht="0" hidden="1" customHeight="1" x14ac:dyDescent="0.25">
      <c r="B463" s="288"/>
      <c r="C463" s="289"/>
      <c r="G463" s="290"/>
      <c r="I463" s="105"/>
      <c r="J463"/>
    </row>
    <row r="464" spans="2:10" s="287" customFormat="1" ht="0" hidden="1" customHeight="1" x14ac:dyDescent="0.25">
      <c r="B464" s="288"/>
      <c r="C464" s="289"/>
      <c r="G464" s="290"/>
      <c r="I464" s="105"/>
      <c r="J464"/>
    </row>
    <row r="465" spans="2:10" s="287" customFormat="1" ht="0" hidden="1" customHeight="1" x14ac:dyDescent="0.25">
      <c r="B465" s="288"/>
      <c r="C465" s="289"/>
      <c r="G465" s="290"/>
      <c r="I465" s="105"/>
      <c r="J465"/>
    </row>
    <row r="466" spans="2:10" s="287" customFormat="1" ht="0" hidden="1" customHeight="1" x14ac:dyDescent="0.25">
      <c r="B466" s="288"/>
      <c r="C466" s="289"/>
      <c r="G466" s="290"/>
      <c r="I466" s="105"/>
      <c r="J466"/>
    </row>
    <row r="467" spans="2:10" s="287" customFormat="1" ht="0" hidden="1" customHeight="1" x14ac:dyDescent="0.25">
      <c r="B467" s="288"/>
      <c r="C467" s="289"/>
      <c r="G467" s="290"/>
      <c r="I467" s="105"/>
      <c r="J467"/>
    </row>
    <row r="468" spans="2:10" s="287" customFormat="1" ht="0" hidden="1" customHeight="1" x14ac:dyDescent="0.25">
      <c r="B468" s="288"/>
      <c r="C468" s="289"/>
      <c r="G468" s="290"/>
      <c r="I468" s="105"/>
      <c r="J468"/>
    </row>
    <row r="469" spans="2:10" s="287" customFormat="1" ht="0" hidden="1" customHeight="1" x14ac:dyDescent="0.25">
      <c r="B469" s="288"/>
      <c r="C469" s="289"/>
      <c r="G469" s="290"/>
      <c r="I469" s="105"/>
      <c r="J469"/>
    </row>
    <row r="470" spans="2:10" s="287" customFormat="1" ht="0" hidden="1" customHeight="1" x14ac:dyDescent="0.25">
      <c r="B470" s="288"/>
      <c r="C470" s="289"/>
      <c r="G470" s="290"/>
      <c r="I470" s="105"/>
      <c r="J470"/>
    </row>
    <row r="471" spans="2:10" s="287" customFormat="1" ht="0" hidden="1" customHeight="1" x14ac:dyDescent="0.25">
      <c r="B471" s="288"/>
      <c r="C471" s="289"/>
      <c r="G471" s="290"/>
      <c r="I471" s="105"/>
      <c r="J471"/>
    </row>
    <row r="472" spans="2:10" s="287" customFormat="1" ht="0" hidden="1" customHeight="1" x14ac:dyDescent="0.25">
      <c r="B472" s="288"/>
      <c r="C472" s="289"/>
      <c r="G472" s="290"/>
      <c r="I472" s="105"/>
      <c r="J472"/>
    </row>
    <row r="473" spans="2:10" s="287" customFormat="1" ht="0" hidden="1" customHeight="1" x14ac:dyDescent="0.25">
      <c r="B473" s="288"/>
      <c r="C473" s="289"/>
      <c r="G473" s="290"/>
      <c r="I473" s="105"/>
      <c r="J473"/>
    </row>
    <row r="474" spans="2:10" s="287" customFormat="1" ht="0" hidden="1" customHeight="1" x14ac:dyDescent="0.25">
      <c r="B474" s="288"/>
      <c r="C474" s="289"/>
      <c r="G474" s="290"/>
      <c r="I474" s="105"/>
      <c r="J474"/>
    </row>
    <row r="475" spans="2:10" s="287" customFormat="1" ht="0" hidden="1" customHeight="1" x14ac:dyDescent="0.25">
      <c r="B475" s="288"/>
      <c r="C475" s="289"/>
      <c r="G475" s="290"/>
      <c r="I475" s="105"/>
      <c r="J475"/>
    </row>
    <row r="476" spans="2:10" s="287" customFormat="1" ht="0" hidden="1" customHeight="1" x14ac:dyDescent="0.25">
      <c r="B476" s="288"/>
      <c r="C476" s="289"/>
      <c r="G476" s="290"/>
      <c r="I476" s="105"/>
      <c r="J476"/>
    </row>
    <row r="477" spans="2:10" s="287" customFormat="1" ht="0" hidden="1" customHeight="1" x14ac:dyDescent="0.25">
      <c r="B477" s="288"/>
      <c r="C477" s="289"/>
      <c r="G477" s="290"/>
      <c r="I477" s="105"/>
      <c r="J477"/>
    </row>
    <row r="478" spans="2:10" s="287" customFormat="1" ht="0" hidden="1" customHeight="1" x14ac:dyDescent="0.25">
      <c r="B478" s="288"/>
      <c r="C478" s="289"/>
      <c r="G478" s="290"/>
      <c r="I478" s="105"/>
      <c r="J478"/>
    </row>
    <row r="479" spans="2:10" s="287" customFormat="1" ht="0" hidden="1" customHeight="1" x14ac:dyDescent="0.25">
      <c r="B479" s="288"/>
      <c r="C479" s="289"/>
      <c r="G479" s="290"/>
      <c r="I479" s="105"/>
      <c r="J479"/>
    </row>
    <row r="480" spans="2:10" s="287" customFormat="1" ht="0" hidden="1" customHeight="1" x14ac:dyDescent="0.25">
      <c r="B480" s="288"/>
      <c r="C480" s="289"/>
      <c r="G480" s="290"/>
      <c r="I480" s="105"/>
      <c r="J480"/>
    </row>
    <row r="481" spans="2:10" s="287" customFormat="1" ht="0" hidden="1" customHeight="1" x14ac:dyDescent="0.25">
      <c r="B481" s="288"/>
      <c r="C481" s="289"/>
      <c r="G481" s="290"/>
      <c r="I481" s="105"/>
      <c r="J481"/>
    </row>
    <row r="482" spans="2:10" s="287" customFormat="1" ht="0" hidden="1" customHeight="1" x14ac:dyDescent="0.25">
      <c r="B482" s="288"/>
      <c r="C482" s="289"/>
      <c r="G482" s="290"/>
      <c r="I482" s="105"/>
      <c r="J482"/>
    </row>
    <row r="483" spans="2:10" s="287" customFormat="1" ht="0" hidden="1" customHeight="1" x14ac:dyDescent="0.25">
      <c r="B483" s="288"/>
      <c r="C483" s="289"/>
      <c r="G483" s="290"/>
      <c r="I483" s="105"/>
      <c r="J483"/>
    </row>
    <row r="484" spans="2:10" s="287" customFormat="1" ht="0" hidden="1" customHeight="1" x14ac:dyDescent="0.25">
      <c r="B484" s="288"/>
      <c r="C484" s="289"/>
      <c r="G484" s="290"/>
      <c r="I484" s="105"/>
      <c r="J484"/>
    </row>
    <row r="485" spans="2:10" s="287" customFormat="1" ht="0" hidden="1" customHeight="1" x14ac:dyDescent="0.25">
      <c r="B485" s="288"/>
      <c r="C485" s="289"/>
      <c r="G485" s="290"/>
      <c r="I485" s="105"/>
      <c r="J485"/>
    </row>
    <row r="486" spans="2:10" s="287" customFormat="1" ht="0" hidden="1" customHeight="1" x14ac:dyDescent="0.25">
      <c r="B486" s="288"/>
      <c r="C486" s="289"/>
      <c r="G486" s="290"/>
      <c r="I486" s="105"/>
      <c r="J486"/>
    </row>
    <row r="487" spans="2:10" s="287" customFormat="1" ht="0" hidden="1" customHeight="1" x14ac:dyDescent="0.25">
      <c r="B487" s="288"/>
      <c r="C487" s="289"/>
      <c r="G487" s="290"/>
      <c r="I487" s="105"/>
      <c r="J487"/>
    </row>
    <row r="488" spans="2:10" s="287" customFormat="1" ht="0" hidden="1" customHeight="1" x14ac:dyDescent="0.25">
      <c r="B488" s="288"/>
      <c r="C488" s="289"/>
      <c r="G488" s="290"/>
      <c r="I488" s="105"/>
      <c r="J488"/>
    </row>
    <row r="489" spans="2:10" s="287" customFormat="1" ht="0" hidden="1" customHeight="1" x14ac:dyDescent="0.25">
      <c r="B489" s="288"/>
      <c r="C489" s="289"/>
      <c r="G489" s="290"/>
      <c r="I489" s="105"/>
      <c r="J489"/>
    </row>
    <row r="490" spans="2:10" s="287" customFormat="1" ht="0" hidden="1" customHeight="1" x14ac:dyDescent="0.25">
      <c r="B490" s="288"/>
      <c r="C490" s="289"/>
      <c r="G490" s="290"/>
      <c r="I490" s="105"/>
      <c r="J490"/>
    </row>
    <row r="491" spans="2:10" s="287" customFormat="1" ht="0" hidden="1" customHeight="1" x14ac:dyDescent="0.25">
      <c r="B491" s="288"/>
      <c r="C491" s="289"/>
      <c r="G491" s="290"/>
      <c r="I491" s="105"/>
      <c r="J491"/>
    </row>
    <row r="492" spans="2:10" s="287" customFormat="1" ht="0" hidden="1" customHeight="1" x14ac:dyDescent="0.25">
      <c r="B492" s="288"/>
      <c r="C492" s="289"/>
      <c r="G492" s="290"/>
      <c r="I492" s="105"/>
      <c r="J492"/>
    </row>
    <row r="493" spans="2:10" s="287" customFormat="1" ht="0" hidden="1" customHeight="1" x14ac:dyDescent="0.25">
      <c r="B493" s="288"/>
      <c r="C493" s="289"/>
      <c r="G493" s="290"/>
      <c r="I493" s="105"/>
      <c r="J493"/>
    </row>
    <row r="494" spans="2:10" s="287" customFormat="1" ht="0" hidden="1" customHeight="1" x14ac:dyDescent="0.25">
      <c r="B494" s="288"/>
      <c r="C494" s="289"/>
      <c r="G494" s="290"/>
      <c r="I494" s="105"/>
      <c r="J494"/>
    </row>
    <row r="495" spans="2:10" s="287" customFormat="1" ht="0" hidden="1" customHeight="1" x14ac:dyDescent="0.25">
      <c r="B495" s="288"/>
      <c r="C495" s="289"/>
      <c r="G495" s="290"/>
      <c r="I495" s="105"/>
      <c r="J495"/>
    </row>
    <row r="496" spans="2:10" s="287" customFormat="1" ht="0" hidden="1" customHeight="1" x14ac:dyDescent="0.25">
      <c r="B496" s="288"/>
      <c r="C496" s="289"/>
      <c r="G496" s="290"/>
      <c r="I496" s="105"/>
      <c r="J496"/>
    </row>
    <row r="497" spans="2:10" s="287" customFormat="1" ht="0" hidden="1" customHeight="1" x14ac:dyDescent="0.25">
      <c r="B497" s="288"/>
      <c r="C497" s="289"/>
      <c r="G497" s="290"/>
      <c r="I497" s="105"/>
      <c r="J497"/>
    </row>
    <row r="498" spans="2:10" s="287" customFormat="1" ht="0" hidden="1" customHeight="1" x14ac:dyDescent="0.25">
      <c r="B498" s="288"/>
      <c r="C498" s="289"/>
      <c r="G498" s="290"/>
      <c r="I498" s="105"/>
      <c r="J498"/>
    </row>
    <row r="499" spans="2:10" s="287" customFormat="1" ht="0" hidden="1" customHeight="1" x14ac:dyDescent="0.25">
      <c r="B499" s="288"/>
      <c r="C499" s="289"/>
      <c r="G499" s="290"/>
      <c r="I499" s="105"/>
      <c r="J499"/>
    </row>
    <row r="500" spans="2:10" s="287" customFormat="1" ht="0" hidden="1" customHeight="1" x14ac:dyDescent="0.25">
      <c r="B500" s="288"/>
      <c r="C500" s="289"/>
      <c r="G500" s="290"/>
      <c r="I500" s="105"/>
      <c r="J500"/>
    </row>
    <row r="501" spans="2:10" s="287" customFormat="1" ht="0" hidden="1" customHeight="1" x14ac:dyDescent="0.25">
      <c r="B501" s="288"/>
      <c r="C501" s="289"/>
      <c r="G501" s="290"/>
      <c r="I501" s="105"/>
      <c r="J501"/>
    </row>
    <row r="502" spans="2:10" s="287" customFormat="1" ht="0" hidden="1" customHeight="1" x14ac:dyDescent="0.25">
      <c r="B502" s="288"/>
      <c r="C502" s="289"/>
      <c r="G502" s="290"/>
      <c r="I502" s="105"/>
      <c r="J502"/>
    </row>
    <row r="503" spans="2:10" s="287" customFormat="1" ht="0" hidden="1" customHeight="1" x14ac:dyDescent="0.25">
      <c r="B503" s="288"/>
      <c r="C503" s="289"/>
      <c r="G503" s="290"/>
      <c r="I503" s="105"/>
      <c r="J503"/>
    </row>
    <row r="504" spans="2:10" s="287" customFormat="1" ht="0" hidden="1" customHeight="1" x14ac:dyDescent="0.25">
      <c r="B504" s="288"/>
      <c r="C504" s="289"/>
      <c r="G504" s="290"/>
      <c r="I504" s="105"/>
      <c r="J504"/>
    </row>
    <row r="505" spans="2:10" s="287" customFormat="1" ht="0" hidden="1" customHeight="1" x14ac:dyDescent="0.25">
      <c r="B505" s="288"/>
      <c r="C505" s="289"/>
      <c r="G505" s="290"/>
      <c r="I505" s="105"/>
      <c r="J505"/>
    </row>
    <row r="506" spans="2:10" s="287" customFormat="1" ht="0" hidden="1" customHeight="1" x14ac:dyDescent="0.25">
      <c r="B506" s="288"/>
      <c r="C506" s="289"/>
      <c r="G506" s="290"/>
      <c r="I506" s="105"/>
      <c r="J506"/>
    </row>
    <row r="507" spans="2:10" s="287" customFormat="1" ht="0" hidden="1" customHeight="1" x14ac:dyDescent="0.25">
      <c r="B507" s="288"/>
      <c r="C507" s="289"/>
      <c r="G507" s="290"/>
      <c r="I507" s="105"/>
      <c r="J507"/>
    </row>
    <row r="508" spans="2:10" s="287" customFormat="1" ht="0" hidden="1" customHeight="1" x14ac:dyDescent="0.25">
      <c r="B508" s="288"/>
      <c r="C508" s="289"/>
      <c r="G508" s="290"/>
      <c r="I508" s="105"/>
      <c r="J508"/>
    </row>
    <row r="509" spans="2:10" s="287" customFormat="1" ht="0" hidden="1" customHeight="1" x14ac:dyDescent="0.25">
      <c r="B509" s="288"/>
      <c r="C509" s="289"/>
      <c r="G509" s="290"/>
      <c r="I509" s="105"/>
      <c r="J509"/>
    </row>
    <row r="510" spans="2:10" s="287" customFormat="1" ht="0" hidden="1" customHeight="1" x14ac:dyDescent="0.25">
      <c r="B510" s="288"/>
      <c r="C510" s="289"/>
      <c r="G510" s="290"/>
      <c r="I510" s="105"/>
      <c r="J510"/>
    </row>
    <row r="511" spans="2:10" s="287" customFormat="1" ht="0" hidden="1" customHeight="1" x14ac:dyDescent="0.25">
      <c r="B511" s="288"/>
      <c r="C511" s="289"/>
      <c r="G511" s="290"/>
      <c r="I511" s="105"/>
      <c r="J511"/>
    </row>
    <row r="512" spans="2:10" s="287" customFormat="1" ht="0" hidden="1" customHeight="1" x14ac:dyDescent="0.25">
      <c r="B512" s="288"/>
      <c r="C512" s="289"/>
      <c r="G512" s="290"/>
      <c r="I512" s="105"/>
      <c r="J512"/>
    </row>
    <row r="513" spans="2:10" s="287" customFormat="1" ht="0" hidden="1" customHeight="1" x14ac:dyDescent="0.25">
      <c r="B513" s="288"/>
      <c r="C513" s="289"/>
      <c r="G513" s="290"/>
      <c r="I513" s="105"/>
      <c r="J513"/>
    </row>
    <row r="514" spans="2:10" s="287" customFormat="1" ht="0" hidden="1" customHeight="1" x14ac:dyDescent="0.25">
      <c r="B514" s="288"/>
      <c r="C514" s="289"/>
      <c r="G514" s="290"/>
      <c r="I514" s="105"/>
      <c r="J514"/>
    </row>
    <row r="515" spans="2:10" s="287" customFormat="1" ht="0" hidden="1" customHeight="1" x14ac:dyDescent="0.25">
      <c r="B515" s="288"/>
      <c r="C515" s="289"/>
      <c r="G515" s="290"/>
      <c r="I515" s="105"/>
      <c r="J515"/>
    </row>
    <row r="516" spans="2:10" s="287" customFormat="1" ht="0" hidden="1" customHeight="1" x14ac:dyDescent="0.25">
      <c r="B516" s="288"/>
      <c r="C516" s="289"/>
      <c r="G516" s="290"/>
      <c r="I516" s="105"/>
      <c r="J516"/>
    </row>
    <row r="517" spans="2:10" s="287" customFormat="1" ht="0" hidden="1" customHeight="1" x14ac:dyDescent="0.25">
      <c r="B517" s="288"/>
      <c r="C517" s="289"/>
      <c r="G517" s="290"/>
      <c r="I517" s="105"/>
      <c r="J517"/>
    </row>
    <row r="518" spans="2:10" s="287" customFormat="1" ht="0" hidden="1" customHeight="1" x14ac:dyDescent="0.25">
      <c r="B518" s="288"/>
      <c r="C518" s="289"/>
      <c r="G518" s="290"/>
      <c r="I518" s="105"/>
      <c r="J518"/>
    </row>
    <row r="519" spans="2:10" s="287" customFormat="1" ht="0" hidden="1" customHeight="1" x14ac:dyDescent="0.25">
      <c r="B519" s="288"/>
      <c r="C519" s="289"/>
      <c r="G519" s="290"/>
      <c r="I519" s="105"/>
      <c r="J519"/>
    </row>
    <row r="520" spans="2:10" s="287" customFormat="1" ht="0" hidden="1" customHeight="1" x14ac:dyDescent="0.25">
      <c r="B520" s="288"/>
      <c r="C520" s="289"/>
      <c r="G520" s="290"/>
      <c r="I520" s="105"/>
      <c r="J520"/>
    </row>
    <row r="521" spans="2:10" s="287" customFormat="1" ht="0" hidden="1" customHeight="1" x14ac:dyDescent="0.25">
      <c r="B521" s="288"/>
      <c r="C521" s="289"/>
      <c r="G521" s="290"/>
      <c r="I521" s="105"/>
      <c r="J521"/>
    </row>
    <row r="522" spans="2:10" s="287" customFormat="1" ht="0" hidden="1" customHeight="1" x14ac:dyDescent="0.25">
      <c r="B522" s="288"/>
      <c r="C522" s="289"/>
      <c r="G522" s="290"/>
      <c r="I522" s="105"/>
      <c r="J522"/>
    </row>
    <row r="523" spans="2:10" s="287" customFormat="1" ht="0" hidden="1" customHeight="1" x14ac:dyDescent="0.25">
      <c r="B523" s="288"/>
      <c r="C523" s="289"/>
      <c r="G523" s="290"/>
      <c r="I523" s="105"/>
      <c r="J523"/>
    </row>
    <row r="524" spans="2:10" s="287" customFormat="1" ht="0" hidden="1" customHeight="1" x14ac:dyDescent="0.25">
      <c r="B524" s="288"/>
      <c r="C524" s="289"/>
      <c r="G524" s="290"/>
      <c r="I524" s="105"/>
      <c r="J524"/>
    </row>
    <row r="525" spans="2:10" s="287" customFormat="1" ht="0" hidden="1" customHeight="1" x14ac:dyDescent="0.25">
      <c r="B525" s="288"/>
      <c r="C525" s="289"/>
      <c r="G525" s="290"/>
      <c r="I525" s="105"/>
      <c r="J525"/>
    </row>
    <row r="526" spans="2:10" s="287" customFormat="1" ht="0" hidden="1" customHeight="1" x14ac:dyDescent="0.25">
      <c r="B526" s="288"/>
      <c r="C526" s="289"/>
      <c r="G526" s="290"/>
      <c r="I526" s="105"/>
      <c r="J526"/>
    </row>
    <row r="527" spans="2:10" s="287" customFormat="1" ht="0" hidden="1" customHeight="1" x14ac:dyDescent="0.25">
      <c r="B527" s="288"/>
      <c r="C527" s="289"/>
      <c r="G527" s="290"/>
      <c r="I527" s="105"/>
      <c r="J527"/>
    </row>
    <row r="528" spans="2:10" s="287" customFormat="1" ht="0" hidden="1" customHeight="1" x14ac:dyDescent="0.25">
      <c r="B528" s="288"/>
      <c r="C528" s="289"/>
      <c r="G528" s="290"/>
      <c r="I528" s="105"/>
      <c r="J528"/>
    </row>
    <row r="529" spans="2:10" s="287" customFormat="1" ht="0" hidden="1" customHeight="1" x14ac:dyDescent="0.25">
      <c r="B529" s="288"/>
      <c r="C529" s="289"/>
      <c r="G529" s="290"/>
      <c r="I529" s="105"/>
      <c r="J529"/>
    </row>
    <row r="530" spans="2:10" s="287" customFormat="1" ht="0" hidden="1" customHeight="1" x14ac:dyDescent="0.25">
      <c r="B530" s="288"/>
      <c r="C530" s="289"/>
      <c r="G530" s="290"/>
      <c r="I530" s="105"/>
      <c r="J530"/>
    </row>
    <row r="531" spans="2:10" s="287" customFormat="1" ht="0" hidden="1" customHeight="1" x14ac:dyDescent="0.25">
      <c r="B531" s="288"/>
      <c r="C531" s="289"/>
      <c r="G531" s="290"/>
      <c r="I531" s="105"/>
      <c r="J531"/>
    </row>
    <row r="532" spans="2:10" s="287" customFormat="1" ht="0" hidden="1" customHeight="1" x14ac:dyDescent="0.25">
      <c r="B532" s="288"/>
      <c r="C532" s="289"/>
      <c r="G532" s="290"/>
      <c r="I532" s="105"/>
      <c r="J532"/>
    </row>
    <row r="533" spans="2:10" s="287" customFormat="1" ht="0" hidden="1" customHeight="1" x14ac:dyDescent="0.25">
      <c r="B533" s="288"/>
      <c r="C533" s="289"/>
      <c r="G533" s="290"/>
      <c r="I533" s="105"/>
      <c r="J533"/>
    </row>
    <row r="534" spans="2:10" s="287" customFormat="1" ht="0" hidden="1" customHeight="1" x14ac:dyDescent="0.25">
      <c r="B534" s="288"/>
      <c r="C534" s="289"/>
      <c r="G534" s="290"/>
      <c r="I534" s="105"/>
      <c r="J534"/>
    </row>
    <row r="535" spans="2:10" s="287" customFormat="1" ht="0" hidden="1" customHeight="1" x14ac:dyDescent="0.25">
      <c r="B535" s="288"/>
      <c r="C535" s="289"/>
      <c r="G535" s="290"/>
      <c r="I535" s="105"/>
      <c r="J535"/>
    </row>
    <row r="536" spans="2:10" s="287" customFormat="1" ht="0" hidden="1" customHeight="1" x14ac:dyDescent="0.25">
      <c r="B536" s="288"/>
      <c r="C536" s="289"/>
      <c r="G536" s="290"/>
      <c r="I536" s="105"/>
      <c r="J536"/>
    </row>
    <row r="537" spans="2:10" s="287" customFormat="1" ht="0" hidden="1" customHeight="1" x14ac:dyDescent="0.25">
      <c r="B537" s="288"/>
      <c r="C537" s="289"/>
      <c r="G537" s="290"/>
      <c r="I537" s="105"/>
      <c r="J537"/>
    </row>
    <row r="538" spans="2:10" s="287" customFormat="1" ht="0" hidden="1" customHeight="1" x14ac:dyDescent="0.25">
      <c r="B538" s="288"/>
      <c r="C538" s="289"/>
      <c r="G538" s="290"/>
      <c r="I538" s="105"/>
      <c r="J538"/>
    </row>
    <row r="539" spans="2:10" s="287" customFormat="1" ht="0" hidden="1" customHeight="1" x14ac:dyDescent="0.25">
      <c r="B539" s="288"/>
      <c r="C539" s="289"/>
      <c r="G539" s="290"/>
      <c r="I539" s="105"/>
      <c r="J539"/>
    </row>
    <row r="540" spans="2:10" s="287" customFormat="1" ht="0" hidden="1" customHeight="1" x14ac:dyDescent="0.25">
      <c r="B540" s="288"/>
      <c r="C540" s="289"/>
      <c r="G540" s="290"/>
      <c r="I540" s="105"/>
      <c r="J540"/>
    </row>
    <row r="541" spans="2:10" s="287" customFormat="1" ht="0" hidden="1" customHeight="1" x14ac:dyDescent="0.25">
      <c r="B541" s="288"/>
      <c r="C541" s="289"/>
      <c r="G541" s="290"/>
      <c r="I541" s="105"/>
      <c r="J541"/>
    </row>
    <row r="542" spans="2:10" s="287" customFormat="1" ht="0" hidden="1" customHeight="1" x14ac:dyDescent="0.25">
      <c r="B542" s="288"/>
      <c r="C542" s="289"/>
      <c r="G542" s="290"/>
      <c r="I542" s="105"/>
      <c r="J542"/>
    </row>
    <row r="543" spans="2:10" s="287" customFormat="1" ht="0" hidden="1" customHeight="1" x14ac:dyDescent="0.25">
      <c r="B543" s="288"/>
      <c r="C543" s="289"/>
      <c r="G543" s="290"/>
      <c r="I543" s="105"/>
      <c r="J543"/>
    </row>
    <row r="544" spans="2:10" s="287" customFormat="1" ht="0" hidden="1" customHeight="1" x14ac:dyDescent="0.25">
      <c r="B544" s="288"/>
      <c r="C544" s="289"/>
      <c r="G544" s="290"/>
      <c r="I544" s="105"/>
      <c r="J544"/>
    </row>
    <row r="545" spans="2:10" s="287" customFormat="1" ht="0" hidden="1" customHeight="1" x14ac:dyDescent="0.25">
      <c r="B545" s="288"/>
      <c r="C545" s="289"/>
      <c r="G545" s="290"/>
      <c r="I545" s="105"/>
      <c r="J545"/>
    </row>
    <row r="546" spans="2:10" s="287" customFormat="1" ht="0" hidden="1" customHeight="1" x14ac:dyDescent="0.25">
      <c r="B546" s="288"/>
      <c r="C546" s="289"/>
      <c r="G546" s="290"/>
      <c r="I546" s="105"/>
      <c r="J546"/>
    </row>
    <row r="547" spans="2:10" s="287" customFormat="1" ht="0" hidden="1" customHeight="1" x14ac:dyDescent="0.25">
      <c r="B547" s="288"/>
      <c r="C547" s="289"/>
      <c r="G547" s="290"/>
      <c r="I547" s="105"/>
      <c r="J547"/>
    </row>
    <row r="548" spans="2:10" s="287" customFormat="1" ht="0" hidden="1" customHeight="1" x14ac:dyDescent="0.25">
      <c r="B548" s="288"/>
      <c r="C548" s="289"/>
      <c r="G548" s="290"/>
      <c r="I548" s="105"/>
      <c r="J548"/>
    </row>
    <row r="549" spans="2:10" s="287" customFormat="1" ht="0" hidden="1" customHeight="1" x14ac:dyDescent="0.25">
      <c r="B549" s="288"/>
      <c r="C549" s="289"/>
      <c r="G549" s="290"/>
      <c r="I549" s="105"/>
      <c r="J549"/>
    </row>
    <row r="550" spans="2:10" s="287" customFormat="1" ht="0" hidden="1" customHeight="1" x14ac:dyDescent="0.25">
      <c r="B550" s="288"/>
      <c r="C550" s="289"/>
      <c r="G550" s="290"/>
      <c r="I550" s="105"/>
      <c r="J550"/>
    </row>
    <row r="551" spans="2:10" s="287" customFormat="1" ht="0" hidden="1" customHeight="1" x14ac:dyDescent="0.25">
      <c r="B551" s="288"/>
      <c r="C551" s="289"/>
      <c r="G551" s="290"/>
      <c r="I551" s="105"/>
      <c r="J551"/>
    </row>
    <row r="552" spans="2:10" s="287" customFormat="1" ht="0" hidden="1" customHeight="1" x14ac:dyDescent="0.25">
      <c r="B552" s="288"/>
      <c r="C552" s="289"/>
      <c r="G552" s="290"/>
      <c r="I552" s="105"/>
      <c r="J552"/>
    </row>
    <row r="553" spans="2:10" s="287" customFormat="1" ht="0" hidden="1" customHeight="1" x14ac:dyDescent="0.25">
      <c r="B553" s="288"/>
      <c r="C553" s="289"/>
      <c r="G553" s="290"/>
      <c r="I553" s="105"/>
      <c r="J553"/>
    </row>
    <row r="554" spans="2:10" s="287" customFormat="1" ht="0" hidden="1" customHeight="1" x14ac:dyDescent="0.25">
      <c r="B554" s="288"/>
      <c r="C554" s="289"/>
      <c r="G554" s="290"/>
      <c r="I554" s="105"/>
      <c r="J554"/>
    </row>
    <row r="555" spans="2:10" s="287" customFormat="1" ht="0" hidden="1" customHeight="1" x14ac:dyDescent="0.25">
      <c r="B555" s="288"/>
      <c r="C555" s="289"/>
      <c r="G555" s="290"/>
      <c r="I555" s="105"/>
      <c r="J555"/>
    </row>
    <row r="556" spans="2:10" s="287" customFormat="1" ht="0" hidden="1" customHeight="1" x14ac:dyDescent="0.25">
      <c r="B556" s="288"/>
      <c r="C556" s="289"/>
      <c r="G556" s="290"/>
      <c r="I556" s="105"/>
      <c r="J556"/>
    </row>
    <row r="557" spans="2:10" s="287" customFormat="1" ht="0" hidden="1" customHeight="1" x14ac:dyDescent="0.25">
      <c r="B557" s="288"/>
      <c r="C557" s="289"/>
      <c r="G557" s="290"/>
      <c r="I557" s="105"/>
      <c r="J557"/>
    </row>
    <row r="558" spans="2:10" s="287" customFormat="1" ht="0" hidden="1" customHeight="1" x14ac:dyDescent="0.25">
      <c r="B558" s="288"/>
      <c r="C558" s="289"/>
      <c r="G558" s="290"/>
      <c r="I558" s="105"/>
      <c r="J558"/>
    </row>
    <row r="559" spans="2:10" s="287" customFormat="1" ht="0" hidden="1" customHeight="1" x14ac:dyDescent="0.25">
      <c r="B559" s="288"/>
      <c r="C559" s="289"/>
      <c r="G559" s="290"/>
      <c r="I559" s="105"/>
      <c r="J559"/>
    </row>
    <row r="560" spans="2:10" s="287" customFormat="1" ht="0" hidden="1" customHeight="1" x14ac:dyDescent="0.25">
      <c r="B560" s="288"/>
      <c r="C560" s="289"/>
      <c r="G560" s="290"/>
      <c r="I560" s="105"/>
      <c r="J560"/>
    </row>
    <row r="561" spans="2:10" s="287" customFormat="1" ht="0" hidden="1" customHeight="1" x14ac:dyDescent="0.25">
      <c r="B561" s="288"/>
      <c r="C561" s="289"/>
      <c r="G561" s="290"/>
      <c r="I561" s="105"/>
      <c r="J561"/>
    </row>
    <row r="562" spans="2:10" s="287" customFormat="1" ht="0" hidden="1" customHeight="1" x14ac:dyDescent="0.25">
      <c r="B562" s="288"/>
      <c r="C562" s="289"/>
      <c r="G562" s="290"/>
      <c r="I562" s="105"/>
      <c r="J562"/>
    </row>
    <row r="563" spans="2:10" s="287" customFormat="1" ht="0" hidden="1" customHeight="1" x14ac:dyDescent="0.25">
      <c r="B563" s="288"/>
      <c r="C563" s="289"/>
      <c r="G563" s="290"/>
      <c r="I563" s="105"/>
      <c r="J563"/>
    </row>
    <row r="564" spans="2:10" s="287" customFormat="1" ht="0" hidden="1" customHeight="1" x14ac:dyDescent="0.25">
      <c r="B564" s="288"/>
      <c r="C564" s="289"/>
      <c r="G564" s="290"/>
      <c r="I564" s="105"/>
      <c r="J564"/>
    </row>
    <row r="565" spans="2:10" s="287" customFormat="1" ht="0" hidden="1" customHeight="1" x14ac:dyDescent="0.25">
      <c r="B565" s="288"/>
      <c r="C565" s="289"/>
      <c r="G565" s="290"/>
      <c r="I565" s="105"/>
      <c r="J565"/>
    </row>
    <row r="566" spans="2:10" s="287" customFormat="1" ht="0" hidden="1" customHeight="1" x14ac:dyDescent="0.25">
      <c r="B566" s="288"/>
      <c r="C566" s="289"/>
      <c r="G566" s="290"/>
      <c r="I566" s="105"/>
      <c r="J566"/>
    </row>
    <row r="567" spans="2:10" s="287" customFormat="1" ht="0" hidden="1" customHeight="1" x14ac:dyDescent="0.25">
      <c r="B567" s="288"/>
      <c r="C567" s="289"/>
      <c r="G567" s="290"/>
      <c r="I567" s="105"/>
      <c r="J567"/>
    </row>
    <row r="568" spans="2:10" s="287" customFormat="1" ht="0" hidden="1" customHeight="1" x14ac:dyDescent="0.25">
      <c r="B568" s="288"/>
      <c r="C568" s="289"/>
      <c r="G568" s="290"/>
      <c r="I568" s="105"/>
      <c r="J568"/>
    </row>
    <row r="569" spans="2:10" s="287" customFormat="1" ht="0" hidden="1" customHeight="1" x14ac:dyDescent="0.25">
      <c r="B569" s="288"/>
      <c r="C569" s="289"/>
      <c r="G569" s="290"/>
      <c r="I569" s="105"/>
      <c r="J569"/>
    </row>
    <row r="570" spans="2:10" s="287" customFormat="1" ht="0" hidden="1" customHeight="1" x14ac:dyDescent="0.25">
      <c r="B570" s="288"/>
      <c r="C570" s="289"/>
      <c r="G570" s="290"/>
      <c r="I570" s="105"/>
      <c r="J570"/>
    </row>
    <row r="571" spans="2:10" s="287" customFormat="1" ht="0" hidden="1" customHeight="1" x14ac:dyDescent="0.25">
      <c r="B571" s="288"/>
      <c r="C571" s="289"/>
      <c r="G571" s="290"/>
      <c r="I571" s="105"/>
      <c r="J571"/>
    </row>
    <row r="572" spans="2:10" s="287" customFormat="1" ht="0" hidden="1" customHeight="1" x14ac:dyDescent="0.25">
      <c r="B572" s="288"/>
      <c r="C572" s="289"/>
      <c r="G572" s="290"/>
      <c r="I572" s="105"/>
      <c r="J572"/>
    </row>
    <row r="573" spans="2:10" s="287" customFormat="1" ht="0" hidden="1" customHeight="1" x14ac:dyDescent="0.25">
      <c r="B573" s="288"/>
      <c r="C573" s="289"/>
      <c r="G573" s="290"/>
      <c r="I573" s="105"/>
      <c r="J573"/>
    </row>
    <row r="574" spans="2:10" s="287" customFormat="1" ht="0" hidden="1" customHeight="1" x14ac:dyDescent="0.25">
      <c r="B574" s="288"/>
      <c r="C574" s="289"/>
      <c r="G574" s="290"/>
      <c r="I574" s="105"/>
      <c r="J574"/>
    </row>
    <row r="575" spans="2:10" s="287" customFormat="1" ht="0" hidden="1" customHeight="1" x14ac:dyDescent="0.25">
      <c r="B575" s="288"/>
      <c r="C575" s="289"/>
      <c r="G575" s="290"/>
      <c r="I575" s="105"/>
      <c r="J575"/>
    </row>
    <row r="576" spans="2:10" s="287" customFormat="1" ht="0" hidden="1" customHeight="1" x14ac:dyDescent="0.25">
      <c r="B576" s="288"/>
      <c r="C576" s="289"/>
      <c r="G576" s="290"/>
      <c r="I576" s="105"/>
      <c r="J576"/>
    </row>
    <row r="577" spans="2:10" s="287" customFormat="1" ht="0" hidden="1" customHeight="1" x14ac:dyDescent="0.25">
      <c r="B577" s="288"/>
      <c r="C577" s="289"/>
      <c r="G577" s="290"/>
      <c r="I577" s="105"/>
      <c r="J577"/>
    </row>
    <row r="578" spans="2:10" s="287" customFormat="1" ht="0" hidden="1" customHeight="1" x14ac:dyDescent="0.25">
      <c r="B578" s="288"/>
      <c r="C578" s="289"/>
      <c r="G578" s="290"/>
      <c r="I578" s="105"/>
      <c r="J578"/>
    </row>
    <row r="579" spans="2:10" s="287" customFormat="1" ht="0" hidden="1" customHeight="1" x14ac:dyDescent="0.25">
      <c r="B579" s="288"/>
      <c r="C579" s="289"/>
      <c r="G579" s="290"/>
      <c r="I579" s="105"/>
      <c r="J579"/>
    </row>
    <row r="580" spans="2:10" s="287" customFormat="1" ht="0" hidden="1" customHeight="1" x14ac:dyDescent="0.25">
      <c r="B580" s="288"/>
      <c r="C580" s="289"/>
      <c r="G580" s="290"/>
      <c r="I580" s="105"/>
      <c r="J580"/>
    </row>
    <row r="581" spans="2:10" s="287" customFormat="1" ht="0" hidden="1" customHeight="1" x14ac:dyDescent="0.25">
      <c r="B581" s="288"/>
      <c r="C581" s="289"/>
      <c r="G581" s="290"/>
      <c r="I581" s="105"/>
      <c r="J581"/>
    </row>
    <row r="582" spans="2:10" s="287" customFormat="1" ht="0" hidden="1" customHeight="1" x14ac:dyDescent="0.25">
      <c r="B582" s="288"/>
      <c r="C582" s="289"/>
      <c r="G582" s="290"/>
      <c r="I582" s="105"/>
      <c r="J582"/>
    </row>
    <row r="583" spans="2:10" s="287" customFormat="1" ht="0" hidden="1" customHeight="1" x14ac:dyDescent="0.25">
      <c r="B583" s="288"/>
      <c r="C583" s="289"/>
      <c r="G583" s="290"/>
      <c r="I583" s="105"/>
      <c r="J583"/>
    </row>
    <row r="584" spans="2:10" s="287" customFormat="1" ht="0" hidden="1" customHeight="1" x14ac:dyDescent="0.25">
      <c r="B584" s="288"/>
      <c r="C584" s="289"/>
      <c r="G584" s="290"/>
      <c r="I584" s="105"/>
      <c r="J584"/>
    </row>
    <row r="585" spans="2:10" s="287" customFormat="1" ht="0" hidden="1" customHeight="1" x14ac:dyDescent="0.25">
      <c r="B585" s="288"/>
      <c r="C585" s="289"/>
      <c r="G585" s="290"/>
      <c r="I585" s="105"/>
      <c r="J585"/>
    </row>
    <row r="586" spans="2:10" s="287" customFormat="1" ht="0" hidden="1" customHeight="1" x14ac:dyDescent="0.25">
      <c r="B586" s="288"/>
      <c r="C586" s="289"/>
      <c r="G586" s="290"/>
      <c r="I586" s="105"/>
      <c r="J586"/>
    </row>
    <row r="587" spans="2:10" s="287" customFormat="1" ht="0" hidden="1" customHeight="1" x14ac:dyDescent="0.25">
      <c r="B587" s="288"/>
      <c r="C587" s="289"/>
      <c r="G587" s="290"/>
      <c r="I587" s="105"/>
      <c r="J587"/>
    </row>
    <row r="588" spans="2:10" s="287" customFormat="1" ht="0" hidden="1" customHeight="1" x14ac:dyDescent="0.25">
      <c r="B588" s="288"/>
      <c r="C588" s="289"/>
      <c r="G588" s="290"/>
      <c r="I588" s="105"/>
      <c r="J588"/>
    </row>
    <row r="589" spans="2:10" s="287" customFormat="1" ht="0" hidden="1" customHeight="1" x14ac:dyDescent="0.25">
      <c r="B589" s="288"/>
      <c r="C589" s="289"/>
      <c r="G589" s="290"/>
      <c r="I589" s="105"/>
      <c r="J589"/>
    </row>
    <row r="590" spans="2:10" s="287" customFormat="1" ht="0" hidden="1" customHeight="1" x14ac:dyDescent="0.25">
      <c r="B590" s="288"/>
      <c r="C590" s="289"/>
      <c r="G590" s="290"/>
      <c r="I590" s="105"/>
      <c r="J590"/>
    </row>
    <row r="591" spans="2:10" s="287" customFormat="1" ht="0" hidden="1" customHeight="1" x14ac:dyDescent="0.25">
      <c r="B591" s="288"/>
      <c r="C591" s="289"/>
      <c r="G591" s="290"/>
      <c r="I591" s="105"/>
      <c r="J591"/>
    </row>
    <row r="592" spans="2:10" s="287" customFormat="1" ht="0" hidden="1" customHeight="1" x14ac:dyDescent="0.25">
      <c r="B592" s="288"/>
      <c r="C592" s="289"/>
      <c r="G592" s="290"/>
      <c r="I592" s="105"/>
      <c r="J592"/>
    </row>
    <row r="593" spans="2:10" s="287" customFormat="1" ht="0" hidden="1" customHeight="1" x14ac:dyDescent="0.25">
      <c r="B593" s="288"/>
      <c r="C593" s="289"/>
      <c r="G593" s="290"/>
      <c r="I593" s="105"/>
      <c r="J593"/>
    </row>
    <row r="594" spans="2:10" s="287" customFormat="1" ht="0" hidden="1" customHeight="1" x14ac:dyDescent="0.25">
      <c r="B594" s="288"/>
      <c r="C594" s="289"/>
      <c r="G594" s="290"/>
      <c r="I594" s="105"/>
      <c r="J594"/>
    </row>
    <row r="595" spans="2:10" s="287" customFormat="1" ht="0" hidden="1" customHeight="1" x14ac:dyDescent="0.25">
      <c r="B595" s="288"/>
      <c r="C595" s="289"/>
      <c r="G595" s="290"/>
      <c r="I595" s="105"/>
      <c r="J595"/>
    </row>
    <row r="596" spans="2:10" s="287" customFormat="1" ht="0" hidden="1" customHeight="1" x14ac:dyDescent="0.25">
      <c r="B596" s="288"/>
      <c r="C596" s="289"/>
      <c r="G596" s="290"/>
      <c r="I596" s="105"/>
      <c r="J596"/>
    </row>
    <row r="597" spans="2:10" s="287" customFormat="1" ht="0" hidden="1" customHeight="1" x14ac:dyDescent="0.25">
      <c r="B597" s="288"/>
      <c r="C597" s="289"/>
      <c r="G597" s="290"/>
      <c r="I597" s="105"/>
      <c r="J597"/>
    </row>
    <row r="598" spans="2:10" s="287" customFormat="1" ht="0" hidden="1" customHeight="1" x14ac:dyDescent="0.25">
      <c r="B598" s="288"/>
      <c r="C598" s="289"/>
      <c r="G598" s="290"/>
      <c r="I598" s="105"/>
      <c r="J598"/>
    </row>
    <row r="599" spans="2:10" s="287" customFormat="1" ht="0" hidden="1" customHeight="1" x14ac:dyDescent="0.25">
      <c r="B599" s="288"/>
      <c r="C599" s="289"/>
      <c r="G599" s="290"/>
      <c r="I599" s="105"/>
      <c r="J599"/>
    </row>
    <row r="600" spans="2:10" s="287" customFormat="1" ht="0" hidden="1" customHeight="1" x14ac:dyDescent="0.25">
      <c r="B600" s="288"/>
      <c r="C600" s="289"/>
      <c r="G600" s="290"/>
      <c r="I600" s="105"/>
      <c r="J600"/>
    </row>
    <row r="601" spans="2:10" s="287" customFormat="1" ht="0" hidden="1" customHeight="1" x14ac:dyDescent="0.25">
      <c r="B601" s="288"/>
      <c r="C601" s="289"/>
      <c r="G601" s="290"/>
      <c r="I601" s="105"/>
      <c r="J601"/>
    </row>
    <row r="602" spans="2:10" s="287" customFormat="1" ht="0" hidden="1" customHeight="1" x14ac:dyDescent="0.25">
      <c r="B602" s="288"/>
      <c r="C602" s="289"/>
      <c r="G602" s="290"/>
      <c r="I602" s="105"/>
      <c r="J602"/>
    </row>
    <row r="603" spans="2:10" s="287" customFormat="1" ht="0" hidden="1" customHeight="1" x14ac:dyDescent="0.25">
      <c r="B603" s="288"/>
      <c r="C603" s="289"/>
      <c r="G603" s="290"/>
      <c r="I603" s="105"/>
      <c r="J603"/>
    </row>
    <row r="604" spans="2:10" s="287" customFormat="1" ht="0" hidden="1" customHeight="1" x14ac:dyDescent="0.25">
      <c r="B604" s="288"/>
      <c r="C604" s="289"/>
      <c r="G604" s="290"/>
      <c r="I604" s="105"/>
      <c r="J604"/>
    </row>
    <row r="605" spans="2:10" s="287" customFormat="1" ht="0" hidden="1" customHeight="1" x14ac:dyDescent="0.25">
      <c r="B605" s="288"/>
      <c r="C605" s="289"/>
      <c r="G605" s="290"/>
      <c r="I605" s="105"/>
      <c r="J605"/>
    </row>
    <row r="606" spans="2:10" s="287" customFormat="1" ht="0" hidden="1" customHeight="1" x14ac:dyDescent="0.25">
      <c r="B606" s="288"/>
      <c r="C606" s="289"/>
      <c r="G606" s="290"/>
      <c r="I606" s="105"/>
      <c r="J606"/>
    </row>
    <row r="607" spans="2:10" s="287" customFormat="1" ht="0" hidden="1" customHeight="1" x14ac:dyDescent="0.25">
      <c r="B607" s="288"/>
      <c r="C607" s="289"/>
      <c r="G607" s="290"/>
      <c r="I607" s="105"/>
      <c r="J607"/>
    </row>
    <row r="608" spans="2:10" s="287" customFormat="1" ht="0" hidden="1" customHeight="1" x14ac:dyDescent="0.25">
      <c r="B608" s="288"/>
      <c r="C608" s="289"/>
      <c r="G608" s="290"/>
      <c r="I608" s="105"/>
      <c r="J608"/>
    </row>
    <row r="609" spans="2:10" s="287" customFormat="1" ht="0" hidden="1" customHeight="1" x14ac:dyDescent="0.25">
      <c r="B609" s="288"/>
      <c r="C609" s="289"/>
      <c r="G609" s="290"/>
      <c r="I609" s="105"/>
      <c r="J609"/>
    </row>
    <row r="610" spans="2:10" s="287" customFormat="1" ht="0" hidden="1" customHeight="1" x14ac:dyDescent="0.25">
      <c r="B610" s="288"/>
      <c r="C610" s="289"/>
      <c r="G610" s="290"/>
      <c r="I610" s="105"/>
      <c r="J610"/>
    </row>
    <row r="611" spans="2:10" s="287" customFormat="1" ht="0" hidden="1" customHeight="1" x14ac:dyDescent="0.25">
      <c r="B611" s="288"/>
      <c r="C611" s="289"/>
      <c r="G611" s="290"/>
      <c r="I611" s="105"/>
      <c r="J611"/>
    </row>
    <row r="612" spans="2:10" s="287" customFormat="1" ht="0" hidden="1" customHeight="1" x14ac:dyDescent="0.25">
      <c r="B612" s="288"/>
      <c r="C612" s="289"/>
      <c r="G612" s="290"/>
      <c r="I612" s="105"/>
      <c r="J612"/>
    </row>
    <row r="613" spans="2:10" s="287" customFormat="1" ht="0" hidden="1" customHeight="1" x14ac:dyDescent="0.25">
      <c r="B613" s="288"/>
      <c r="C613" s="289"/>
      <c r="G613" s="290"/>
      <c r="I613" s="105"/>
      <c r="J613"/>
    </row>
    <row r="614" spans="2:10" s="287" customFormat="1" ht="0" hidden="1" customHeight="1" x14ac:dyDescent="0.25">
      <c r="B614" s="288"/>
      <c r="C614" s="289"/>
      <c r="G614" s="290"/>
      <c r="I614" s="105"/>
      <c r="J614"/>
    </row>
    <row r="615" spans="2:10" s="287" customFormat="1" ht="0" hidden="1" customHeight="1" x14ac:dyDescent="0.25">
      <c r="B615" s="288"/>
      <c r="C615" s="289"/>
      <c r="G615" s="290"/>
      <c r="I615" s="105"/>
      <c r="J615"/>
    </row>
    <row r="616" spans="2:10" s="287" customFormat="1" ht="0" hidden="1" customHeight="1" x14ac:dyDescent="0.25">
      <c r="B616" s="288"/>
      <c r="C616" s="289"/>
      <c r="G616" s="290"/>
      <c r="I616" s="105"/>
      <c r="J616"/>
    </row>
    <row r="617" spans="2:10" s="287" customFormat="1" ht="0" hidden="1" customHeight="1" x14ac:dyDescent="0.25">
      <c r="B617" s="288"/>
      <c r="C617" s="289"/>
      <c r="G617" s="290"/>
      <c r="I617" s="105"/>
      <c r="J617"/>
    </row>
    <row r="618" spans="2:10" s="287" customFormat="1" ht="0" hidden="1" customHeight="1" x14ac:dyDescent="0.25">
      <c r="B618" s="288"/>
      <c r="C618" s="289"/>
      <c r="G618" s="290"/>
      <c r="I618" s="105"/>
      <c r="J618"/>
    </row>
    <row r="619" spans="2:10" s="287" customFormat="1" ht="0" hidden="1" customHeight="1" x14ac:dyDescent="0.25">
      <c r="B619" s="288"/>
      <c r="C619" s="289"/>
      <c r="G619" s="290"/>
      <c r="I619" s="105"/>
      <c r="J619"/>
    </row>
    <row r="620" spans="2:10" s="287" customFormat="1" ht="0" hidden="1" customHeight="1" x14ac:dyDescent="0.25">
      <c r="B620" s="288"/>
      <c r="C620" s="289"/>
      <c r="G620" s="290"/>
      <c r="I620" s="105"/>
      <c r="J620"/>
    </row>
    <row r="621" spans="2:10" s="287" customFormat="1" ht="0" hidden="1" customHeight="1" x14ac:dyDescent="0.25">
      <c r="B621" s="288"/>
      <c r="C621" s="289"/>
      <c r="G621" s="290"/>
      <c r="I621" s="105"/>
      <c r="J621"/>
    </row>
    <row r="622" spans="2:10" s="287" customFormat="1" ht="0" hidden="1" customHeight="1" x14ac:dyDescent="0.25">
      <c r="B622" s="288"/>
      <c r="C622" s="289"/>
      <c r="G622" s="290"/>
      <c r="I622" s="105"/>
      <c r="J622"/>
    </row>
    <row r="623" spans="2:10" s="287" customFormat="1" ht="0" hidden="1" customHeight="1" x14ac:dyDescent="0.25">
      <c r="B623" s="288"/>
      <c r="C623" s="289"/>
      <c r="G623" s="290"/>
      <c r="I623" s="105"/>
      <c r="J623"/>
    </row>
    <row r="624" spans="2:10" s="287" customFormat="1" ht="0" hidden="1" customHeight="1" x14ac:dyDescent="0.25">
      <c r="B624" s="288"/>
      <c r="C624" s="289"/>
      <c r="G624" s="290"/>
      <c r="I624" s="105"/>
      <c r="J624"/>
    </row>
    <row r="625" spans="2:10" s="287" customFormat="1" ht="0" hidden="1" customHeight="1" x14ac:dyDescent="0.25">
      <c r="B625" s="288"/>
      <c r="C625" s="289"/>
      <c r="G625" s="290"/>
      <c r="I625" s="105"/>
      <c r="J625"/>
    </row>
    <row r="626" spans="2:10" s="287" customFormat="1" ht="0" hidden="1" customHeight="1" x14ac:dyDescent="0.25">
      <c r="B626" s="288"/>
      <c r="C626" s="289"/>
      <c r="G626" s="290"/>
      <c r="I626" s="105"/>
      <c r="J626"/>
    </row>
    <row r="627" spans="2:10" s="287" customFormat="1" ht="0" hidden="1" customHeight="1" x14ac:dyDescent="0.25">
      <c r="B627" s="288"/>
      <c r="C627" s="289"/>
      <c r="G627" s="290"/>
      <c r="I627" s="105"/>
      <c r="J627"/>
    </row>
    <row r="628" spans="2:10" s="287" customFormat="1" ht="0" hidden="1" customHeight="1" x14ac:dyDescent="0.25">
      <c r="B628" s="288"/>
      <c r="C628" s="289"/>
      <c r="G628" s="290"/>
      <c r="I628" s="105"/>
      <c r="J628"/>
    </row>
    <row r="629" spans="2:10" s="287" customFormat="1" ht="0" hidden="1" customHeight="1" x14ac:dyDescent="0.25">
      <c r="B629" s="288"/>
      <c r="C629" s="289"/>
      <c r="G629" s="290"/>
      <c r="I629" s="105"/>
      <c r="J629"/>
    </row>
    <row r="630" spans="2:10" s="287" customFormat="1" ht="0" hidden="1" customHeight="1" x14ac:dyDescent="0.25">
      <c r="B630" s="288"/>
      <c r="C630" s="289"/>
      <c r="G630" s="290"/>
      <c r="I630" s="105"/>
      <c r="J630"/>
    </row>
    <row r="631" spans="2:10" s="287" customFormat="1" ht="0" hidden="1" customHeight="1" x14ac:dyDescent="0.25">
      <c r="B631" s="288"/>
      <c r="C631" s="289"/>
      <c r="G631" s="290"/>
      <c r="I631" s="105"/>
      <c r="J631"/>
    </row>
    <row r="632" spans="2:10" s="287" customFormat="1" ht="0" hidden="1" customHeight="1" x14ac:dyDescent="0.25">
      <c r="B632" s="288"/>
      <c r="C632" s="289"/>
      <c r="G632" s="290"/>
      <c r="I632" s="105"/>
      <c r="J632"/>
    </row>
    <row r="633" spans="2:10" s="287" customFormat="1" ht="0" hidden="1" customHeight="1" x14ac:dyDescent="0.25">
      <c r="B633" s="288"/>
      <c r="C633" s="289"/>
      <c r="G633" s="290"/>
      <c r="I633" s="105"/>
      <c r="J633"/>
    </row>
    <row r="634" spans="2:10" s="287" customFormat="1" ht="0" hidden="1" customHeight="1" x14ac:dyDescent="0.25">
      <c r="B634" s="288"/>
      <c r="C634" s="289"/>
      <c r="G634" s="290"/>
      <c r="I634" s="105"/>
      <c r="J634"/>
    </row>
    <row r="635" spans="2:10" s="287" customFormat="1" ht="0" hidden="1" customHeight="1" x14ac:dyDescent="0.25">
      <c r="B635" s="288"/>
      <c r="C635" s="289"/>
      <c r="G635" s="290"/>
      <c r="I635" s="105"/>
      <c r="J635"/>
    </row>
    <row r="636" spans="2:10" s="287" customFormat="1" ht="0" hidden="1" customHeight="1" x14ac:dyDescent="0.25">
      <c r="B636" s="288"/>
      <c r="C636" s="289"/>
      <c r="G636" s="290"/>
      <c r="I636" s="105"/>
      <c r="J636"/>
    </row>
    <row r="637" spans="2:10" s="287" customFormat="1" ht="0" hidden="1" customHeight="1" x14ac:dyDescent="0.25">
      <c r="B637" s="288"/>
      <c r="C637" s="289"/>
      <c r="G637" s="290"/>
      <c r="I637" s="105"/>
      <c r="J637"/>
    </row>
    <row r="638" spans="2:10" s="287" customFormat="1" ht="0" hidden="1" customHeight="1" x14ac:dyDescent="0.25">
      <c r="B638" s="288"/>
      <c r="C638" s="289"/>
      <c r="G638" s="290"/>
      <c r="I638" s="105"/>
      <c r="J638"/>
    </row>
    <row r="639" spans="2:10" s="287" customFormat="1" ht="0" hidden="1" customHeight="1" x14ac:dyDescent="0.25">
      <c r="B639" s="288"/>
      <c r="C639" s="289"/>
      <c r="G639" s="290"/>
      <c r="I639" s="105"/>
      <c r="J639"/>
    </row>
    <row r="640" spans="2:10" s="287" customFormat="1" ht="0" hidden="1" customHeight="1" x14ac:dyDescent="0.25">
      <c r="B640" s="288"/>
      <c r="C640" s="289"/>
      <c r="G640" s="290"/>
      <c r="I640" s="105"/>
      <c r="J640"/>
    </row>
    <row r="641" spans="2:10" s="287" customFormat="1" ht="0" hidden="1" customHeight="1" x14ac:dyDescent="0.25">
      <c r="B641" s="288"/>
      <c r="C641" s="289"/>
      <c r="G641" s="290"/>
      <c r="I641" s="105"/>
      <c r="J641"/>
    </row>
    <row r="642" spans="2:10" s="287" customFormat="1" ht="0" hidden="1" customHeight="1" x14ac:dyDescent="0.25">
      <c r="B642" s="288"/>
      <c r="C642" s="289"/>
      <c r="G642" s="290"/>
      <c r="I642" s="105"/>
      <c r="J642"/>
    </row>
    <row r="643" spans="2:10" s="287" customFormat="1" ht="0" hidden="1" customHeight="1" x14ac:dyDescent="0.25">
      <c r="B643" s="288"/>
      <c r="C643" s="289"/>
      <c r="G643" s="290"/>
      <c r="I643" s="105"/>
      <c r="J643"/>
    </row>
    <row r="644" spans="2:10" s="287" customFormat="1" ht="0" hidden="1" customHeight="1" x14ac:dyDescent="0.25">
      <c r="B644" s="288"/>
      <c r="C644" s="289"/>
      <c r="G644" s="290"/>
      <c r="I644" s="105"/>
      <c r="J644"/>
    </row>
    <row r="645" spans="2:10" s="287" customFormat="1" ht="0" hidden="1" customHeight="1" x14ac:dyDescent="0.25">
      <c r="B645" s="288"/>
      <c r="C645" s="289"/>
      <c r="G645" s="290"/>
      <c r="I645" s="105"/>
      <c r="J645"/>
    </row>
    <row r="646" spans="2:10" s="287" customFormat="1" ht="0" hidden="1" customHeight="1" x14ac:dyDescent="0.25">
      <c r="B646" s="288"/>
      <c r="C646" s="289"/>
      <c r="G646" s="290"/>
      <c r="I646" s="105"/>
      <c r="J646"/>
    </row>
    <row r="647" spans="2:10" s="287" customFormat="1" ht="0" hidden="1" customHeight="1" x14ac:dyDescent="0.25">
      <c r="B647" s="288"/>
      <c r="C647" s="289"/>
      <c r="G647" s="290"/>
      <c r="I647" s="105"/>
      <c r="J647"/>
    </row>
    <row r="648" spans="2:10" s="287" customFormat="1" ht="0" hidden="1" customHeight="1" x14ac:dyDescent="0.25">
      <c r="B648" s="288"/>
      <c r="C648" s="289"/>
      <c r="G648" s="290"/>
      <c r="I648" s="105"/>
      <c r="J648"/>
    </row>
    <row r="649" spans="2:10" s="287" customFormat="1" ht="0" hidden="1" customHeight="1" x14ac:dyDescent="0.25">
      <c r="B649" s="288"/>
      <c r="C649" s="289"/>
      <c r="G649" s="290"/>
      <c r="I649" s="105"/>
      <c r="J649"/>
    </row>
    <row r="650" spans="2:10" s="287" customFormat="1" ht="0" hidden="1" customHeight="1" x14ac:dyDescent="0.25">
      <c r="B650" s="288"/>
      <c r="C650" s="289"/>
      <c r="G650" s="290"/>
      <c r="I650" s="105"/>
      <c r="J650"/>
    </row>
    <row r="651" spans="2:10" s="287" customFormat="1" ht="0" hidden="1" customHeight="1" x14ac:dyDescent="0.25">
      <c r="B651" s="288"/>
      <c r="C651" s="289"/>
      <c r="G651" s="290"/>
      <c r="I651" s="105"/>
      <c r="J651"/>
    </row>
    <row r="652" spans="2:10" s="287" customFormat="1" ht="0" hidden="1" customHeight="1" x14ac:dyDescent="0.25">
      <c r="B652" s="288"/>
      <c r="C652" s="289"/>
      <c r="G652" s="290"/>
      <c r="I652" s="105"/>
      <c r="J652"/>
    </row>
    <row r="653" spans="2:10" s="287" customFormat="1" ht="0" hidden="1" customHeight="1" x14ac:dyDescent="0.25">
      <c r="B653" s="288"/>
      <c r="C653" s="289"/>
      <c r="G653" s="290"/>
      <c r="I653" s="105"/>
      <c r="J653"/>
    </row>
    <row r="654" spans="2:10" s="287" customFormat="1" ht="0" hidden="1" customHeight="1" x14ac:dyDescent="0.25">
      <c r="B654" s="288"/>
      <c r="C654" s="289"/>
      <c r="G654" s="290"/>
      <c r="I654" s="105"/>
      <c r="J654"/>
    </row>
    <row r="655" spans="2:10" s="287" customFormat="1" ht="0" hidden="1" customHeight="1" x14ac:dyDescent="0.25">
      <c r="B655" s="288"/>
      <c r="C655" s="289"/>
      <c r="G655" s="290"/>
      <c r="I655" s="105"/>
      <c r="J655"/>
    </row>
    <row r="656" spans="2:10" s="287" customFormat="1" ht="0" hidden="1" customHeight="1" x14ac:dyDescent="0.25">
      <c r="B656" s="288"/>
      <c r="C656" s="289"/>
      <c r="G656" s="290"/>
      <c r="I656" s="105"/>
      <c r="J656"/>
    </row>
    <row r="657" spans="2:10" s="287" customFormat="1" ht="0" hidden="1" customHeight="1" x14ac:dyDescent="0.25">
      <c r="B657" s="288"/>
      <c r="C657" s="289"/>
      <c r="G657" s="290"/>
      <c r="I657" s="105"/>
      <c r="J657"/>
    </row>
    <row r="658" spans="2:10" s="287" customFormat="1" ht="0" hidden="1" customHeight="1" x14ac:dyDescent="0.25">
      <c r="B658" s="288"/>
      <c r="C658" s="289"/>
      <c r="G658" s="290"/>
      <c r="I658" s="105"/>
      <c r="J658"/>
    </row>
    <row r="659" spans="2:10" s="287" customFormat="1" ht="0" hidden="1" customHeight="1" x14ac:dyDescent="0.25">
      <c r="B659" s="288"/>
      <c r="C659" s="289"/>
      <c r="G659" s="290"/>
      <c r="I659" s="105"/>
      <c r="J659"/>
    </row>
    <row r="660" spans="2:10" s="287" customFormat="1" ht="0" hidden="1" customHeight="1" x14ac:dyDescent="0.25">
      <c r="B660" s="288"/>
      <c r="C660" s="289"/>
      <c r="G660" s="290"/>
      <c r="I660" s="105"/>
      <c r="J660"/>
    </row>
    <row r="661" spans="2:10" s="287" customFormat="1" ht="0" hidden="1" customHeight="1" x14ac:dyDescent="0.25">
      <c r="B661" s="288"/>
      <c r="C661" s="289"/>
      <c r="G661" s="290"/>
      <c r="I661" s="105"/>
      <c r="J661"/>
    </row>
    <row r="662" spans="2:10" s="287" customFormat="1" ht="0" hidden="1" customHeight="1" x14ac:dyDescent="0.25">
      <c r="B662" s="288"/>
      <c r="C662" s="289"/>
      <c r="G662" s="290"/>
      <c r="I662" s="105"/>
      <c r="J662"/>
    </row>
    <row r="663" spans="2:10" s="287" customFormat="1" ht="0" hidden="1" customHeight="1" x14ac:dyDescent="0.25">
      <c r="B663" s="288"/>
      <c r="C663" s="289"/>
      <c r="G663" s="290"/>
      <c r="I663" s="105"/>
      <c r="J663"/>
    </row>
    <row r="664" spans="2:10" s="287" customFormat="1" ht="0" hidden="1" customHeight="1" x14ac:dyDescent="0.25">
      <c r="B664" s="288"/>
      <c r="C664" s="289"/>
      <c r="G664" s="290"/>
      <c r="I664" s="105"/>
      <c r="J664"/>
    </row>
    <row r="665" spans="2:10" s="287" customFormat="1" ht="0" hidden="1" customHeight="1" x14ac:dyDescent="0.25">
      <c r="B665" s="288"/>
      <c r="C665" s="289"/>
      <c r="G665" s="290"/>
      <c r="I665" s="105"/>
      <c r="J665"/>
    </row>
    <row r="666" spans="2:10" s="287" customFormat="1" ht="0" hidden="1" customHeight="1" x14ac:dyDescent="0.25">
      <c r="B666" s="288"/>
      <c r="C666" s="289"/>
      <c r="G666" s="290"/>
      <c r="I666" s="105"/>
      <c r="J666"/>
    </row>
    <row r="667" spans="2:10" s="287" customFormat="1" ht="0" hidden="1" customHeight="1" x14ac:dyDescent="0.25">
      <c r="B667" s="288"/>
      <c r="C667" s="289"/>
      <c r="G667" s="290"/>
      <c r="I667" s="105"/>
      <c r="J667"/>
    </row>
    <row r="668" spans="2:10" s="287" customFormat="1" ht="0" hidden="1" customHeight="1" x14ac:dyDescent="0.25">
      <c r="B668" s="288"/>
      <c r="C668" s="289"/>
      <c r="G668" s="290"/>
      <c r="I668" s="105"/>
      <c r="J668"/>
    </row>
    <row r="669" spans="2:10" s="287" customFormat="1" ht="0" hidden="1" customHeight="1" x14ac:dyDescent="0.25">
      <c r="B669" s="288"/>
      <c r="C669" s="289"/>
      <c r="G669" s="290"/>
      <c r="I669" s="105"/>
      <c r="J669"/>
    </row>
    <row r="670" spans="2:10" s="287" customFormat="1" ht="0" hidden="1" customHeight="1" x14ac:dyDescent="0.25">
      <c r="B670" s="288"/>
      <c r="C670" s="289"/>
      <c r="G670" s="290"/>
      <c r="I670" s="105"/>
      <c r="J670"/>
    </row>
    <row r="671" spans="2:10" s="287" customFormat="1" ht="0" hidden="1" customHeight="1" x14ac:dyDescent="0.25">
      <c r="B671" s="288"/>
      <c r="C671" s="289"/>
      <c r="G671" s="290"/>
      <c r="I671" s="105"/>
      <c r="J671"/>
    </row>
    <row r="672" spans="2:10" s="287" customFormat="1" ht="0" hidden="1" customHeight="1" x14ac:dyDescent="0.25">
      <c r="B672" s="288"/>
      <c r="C672" s="289"/>
      <c r="G672" s="290"/>
      <c r="I672" s="105"/>
      <c r="J672"/>
    </row>
    <row r="673" spans="2:10" s="287" customFormat="1" ht="0" hidden="1" customHeight="1" x14ac:dyDescent="0.25">
      <c r="B673" s="288"/>
      <c r="C673" s="289"/>
      <c r="G673" s="290"/>
      <c r="I673" s="105"/>
      <c r="J673"/>
    </row>
    <row r="674" spans="2:10" s="287" customFormat="1" ht="0" hidden="1" customHeight="1" x14ac:dyDescent="0.25">
      <c r="B674" s="288"/>
      <c r="C674" s="289"/>
      <c r="G674" s="290"/>
      <c r="I674" s="105"/>
      <c r="J674"/>
    </row>
    <row r="675" spans="2:10" s="287" customFormat="1" ht="0" hidden="1" customHeight="1" x14ac:dyDescent="0.25">
      <c r="B675" s="288"/>
      <c r="C675" s="289"/>
      <c r="G675" s="290"/>
      <c r="I675" s="105"/>
      <c r="J675"/>
    </row>
    <row r="676" spans="2:10" s="287" customFormat="1" ht="0" hidden="1" customHeight="1" x14ac:dyDescent="0.25">
      <c r="B676" s="288"/>
      <c r="C676" s="289"/>
      <c r="G676" s="290"/>
      <c r="I676" s="105"/>
      <c r="J676"/>
    </row>
    <row r="677" spans="2:10" s="287" customFormat="1" ht="0" hidden="1" customHeight="1" x14ac:dyDescent="0.25">
      <c r="B677" s="288"/>
      <c r="C677" s="289"/>
      <c r="G677" s="290"/>
      <c r="I677" s="105"/>
      <c r="J677"/>
    </row>
    <row r="678" spans="2:10" s="287" customFormat="1" ht="0" hidden="1" customHeight="1" x14ac:dyDescent="0.25">
      <c r="B678" s="288"/>
      <c r="C678" s="289"/>
      <c r="G678" s="290"/>
      <c r="I678" s="105"/>
      <c r="J678"/>
    </row>
    <row r="679" spans="2:10" s="287" customFormat="1" ht="0" hidden="1" customHeight="1" x14ac:dyDescent="0.25">
      <c r="B679" s="288"/>
      <c r="C679" s="289"/>
      <c r="G679" s="290"/>
      <c r="I679" s="105"/>
      <c r="J679"/>
    </row>
    <row r="680" spans="2:10" s="287" customFormat="1" ht="0" hidden="1" customHeight="1" x14ac:dyDescent="0.25">
      <c r="B680" s="288"/>
      <c r="C680" s="289"/>
      <c r="G680" s="290"/>
      <c r="I680" s="105"/>
      <c r="J680"/>
    </row>
    <row r="681" spans="2:10" s="287" customFormat="1" ht="0" hidden="1" customHeight="1" x14ac:dyDescent="0.25">
      <c r="B681" s="288"/>
      <c r="C681" s="289"/>
      <c r="G681" s="290"/>
      <c r="I681" s="105"/>
      <c r="J681"/>
    </row>
    <row r="682" spans="2:10" s="287" customFormat="1" ht="0" hidden="1" customHeight="1" x14ac:dyDescent="0.25">
      <c r="B682" s="288"/>
      <c r="C682" s="289"/>
      <c r="G682" s="290"/>
      <c r="I682" s="105"/>
      <c r="J682"/>
    </row>
    <row r="683" spans="2:10" s="287" customFormat="1" ht="0" hidden="1" customHeight="1" x14ac:dyDescent="0.25">
      <c r="B683" s="288"/>
      <c r="C683" s="289"/>
      <c r="G683" s="290"/>
      <c r="I683" s="105"/>
      <c r="J683"/>
    </row>
    <row r="684" spans="2:10" s="287" customFormat="1" ht="0" hidden="1" customHeight="1" x14ac:dyDescent="0.25">
      <c r="B684" s="288"/>
      <c r="C684" s="289"/>
      <c r="G684" s="290"/>
      <c r="I684" s="105"/>
      <c r="J684"/>
    </row>
    <row r="685" spans="2:10" s="287" customFormat="1" ht="0" hidden="1" customHeight="1" x14ac:dyDescent="0.25">
      <c r="B685" s="288"/>
      <c r="C685" s="289"/>
      <c r="G685" s="290"/>
      <c r="I685" s="105"/>
      <c r="J685"/>
    </row>
    <row r="686" spans="2:10" s="287" customFormat="1" ht="0" hidden="1" customHeight="1" x14ac:dyDescent="0.25">
      <c r="B686" s="288"/>
      <c r="C686" s="289"/>
      <c r="G686" s="290"/>
      <c r="I686" s="105"/>
      <c r="J686"/>
    </row>
    <row r="687" spans="2:10" s="287" customFormat="1" ht="0" hidden="1" customHeight="1" x14ac:dyDescent="0.25">
      <c r="B687" s="288"/>
      <c r="C687" s="289"/>
      <c r="G687" s="290"/>
      <c r="I687" s="105"/>
      <c r="J687"/>
    </row>
    <row r="688" spans="2:10" s="287" customFormat="1" ht="0" hidden="1" customHeight="1" x14ac:dyDescent="0.25">
      <c r="B688" s="288"/>
      <c r="C688" s="289"/>
      <c r="G688" s="290"/>
      <c r="I688" s="105"/>
      <c r="J688"/>
    </row>
    <row r="689" spans="2:10" s="287" customFormat="1" ht="0" hidden="1" customHeight="1" x14ac:dyDescent="0.25">
      <c r="B689" s="288"/>
      <c r="C689" s="289"/>
      <c r="G689" s="290"/>
      <c r="I689" s="105"/>
      <c r="J689"/>
    </row>
    <row r="690" spans="2:10" s="287" customFormat="1" ht="0" hidden="1" customHeight="1" x14ac:dyDescent="0.25">
      <c r="B690" s="288"/>
      <c r="C690" s="289"/>
      <c r="G690" s="290"/>
      <c r="I690" s="105"/>
      <c r="J690"/>
    </row>
    <row r="691" spans="2:10" s="287" customFormat="1" ht="0" hidden="1" customHeight="1" x14ac:dyDescent="0.25">
      <c r="B691" s="288"/>
      <c r="C691" s="289"/>
      <c r="G691" s="290"/>
      <c r="I691" s="105"/>
      <c r="J691"/>
    </row>
    <row r="692" spans="2:10" s="287" customFormat="1" ht="0" hidden="1" customHeight="1" x14ac:dyDescent="0.25">
      <c r="B692" s="288"/>
      <c r="C692" s="289"/>
      <c r="G692" s="290"/>
      <c r="I692" s="105"/>
      <c r="J692"/>
    </row>
    <row r="693" spans="2:10" s="287" customFormat="1" ht="0" hidden="1" customHeight="1" x14ac:dyDescent="0.25">
      <c r="B693" s="288"/>
      <c r="C693" s="289"/>
      <c r="G693" s="290"/>
      <c r="I693" s="105"/>
      <c r="J693"/>
    </row>
    <row r="694" spans="2:10" s="287" customFormat="1" ht="0" hidden="1" customHeight="1" x14ac:dyDescent="0.25">
      <c r="B694" s="288"/>
      <c r="C694" s="289"/>
      <c r="G694" s="290"/>
      <c r="I694" s="105"/>
      <c r="J694"/>
    </row>
    <row r="695" spans="2:10" s="287" customFormat="1" ht="0" hidden="1" customHeight="1" x14ac:dyDescent="0.25">
      <c r="B695" s="288"/>
      <c r="C695" s="289"/>
      <c r="G695" s="290"/>
      <c r="I695" s="105"/>
      <c r="J695"/>
    </row>
    <row r="696" spans="2:10" s="287" customFormat="1" ht="0" hidden="1" customHeight="1" x14ac:dyDescent="0.25">
      <c r="B696" s="288"/>
      <c r="C696" s="289"/>
      <c r="G696" s="290"/>
      <c r="I696" s="105"/>
      <c r="J696"/>
    </row>
    <row r="697" spans="2:10" s="287" customFormat="1" ht="0" hidden="1" customHeight="1" x14ac:dyDescent="0.25">
      <c r="B697" s="288"/>
      <c r="C697" s="289"/>
      <c r="G697" s="290"/>
      <c r="I697" s="105"/>
      <c r="J697"/>
    </row>
    <row r="698" spans="2:10" s="287" customFormat="1" ht="0" hidden="1" customHeight="1" x14ac:dyDescent="0.25">
      <c r="B698" s="288"/>
      <c r="C698" s="289"/>
      <c r="G698" s="290"/>
      <c r="I698" s="105"/>
      <c r="J698"/>
    </row>
    <row r="699" spans="2:10" s="287" customFormat="1" ht="0" hidden="1" customHeight="1" x14ac:dyDescent="0.25">
      <c r="B699" s="288"/>
      <c r="C699" s="289"/>
      <c r="G699" s="290"/>
      <c r="I699" s="105"/>
      <c r="J699"/>
    </row>
    <row r="700" spans="2:10" s="287" customFormat="1" ht="0" hidden="1" customHeight="1" x14ac:dyDescent="0.25">
      <c r="B700" s="288"/>
      <c r="C700" s="289"/>
      <c r="G700" s="290"/>
      <c r="I700" s="105"/>
      <c r="J700"/>
    </row>
    <row r="701" spans="2:10" s="287" customFormat="1" ht="0" hidden="1" customHeight="1" x14ac:dyDescent="0.25">
      <c r="B701" s="288"/>
      <c r="C701" s="289"/>
      <c r="G701" s="290"/>
      <c r="I701" s="105"/>
      <c r="J701"/>
    </row>
    <row r="702" spans="2:10" s="287" customFormat="1" ht="0" hidden="1" customHeight="1" x14ac:dyDescent="0.25">
      <c r="B702" s="288"/>
      <c r="C702" s="289"/>
      <c r="G702" s="290"/>
      <c r="I702" s="105"/>
      <c r="J702"/>
    </row>
    <row r="703" spans="2:10" s="287" customFormat="1" ht="0" hidden="1" customHeight="1" x14ac:dyDescent="0.25">
      <c r="B703" s="288"/>
      <c r="C703" s="289"/>
      <c r="G703" s="290"/>
      <c r="I703" s="105"/>
      <c r="J703"/>
    </row>
    <row r="704" spans="2:10" s="287" customFormat="1" ht="0" hidden="1" customHeight="1" x14ac:dyDescent="0.25">
      <c r="B704" s="288"/>
      <c r="C704" s="289"/>
      <c r="G704" s="290"/>
      <c r="I704" s="105"/>
      <c r="J704"/>
    </row>
    <row r="705" spans="2:10" s="287" customFormat="1" ht="0" hidden="1" customHeight="1" x14ac:dyDescent="0.25">
      <c r="B705" s="288"/>
      <c r="C705" s="289"/>
      <c r="G705" s="290"/>
      <c r="I705" s="105"/>
      <c r="J705"/>
    </row>
    <row r="706" spans="2:10" s="287" customFormat="1" ht="0" hidden="1" customHeight="1" x14ac:dyDescent="0.25">
      <c r="B706" s="288"/>
      <c r="C706" s="289"/>
      <c r="G706" s="290"/>
      <c r="I706" s="105"/>
      <c r="J706"/>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19476-D392-4DE6-98BC-6C9311F541CE}">
  <sheetPr>
    <tabColor rgb="FF517755"/>
  </sheetPr>
  <dimension ref="D11:S25"/>
  <sheetViews>
    <sheetView zoomScale="136" zoomScaleNormal="136" workbookViewId="0">
      <selection activeCell="L31" sqref="L31"/>
    </sheetView>
  </sheetViews>
  <sheetFormatPr defaultRowHeight="15" x14ac:dyDescent="0.25"/>
  <cols>
    <col min="17" max="17" width="15.140625" customWidth="1"/>
    <col min="18" max="18" width="14.42578125" bestFit="1" customWidth="1"/>
    <col min="19" max="19" width="17" customWidth="1"/>
  </cols>
  <sheetData>
    <row r="11" spans="16:19" x14ac:dyDescent="0.25">
      <c r="P11" t="s">
        <v>687</v>
      </c>
      <c r="R11" t="s">
        <v>164</v>
      </c>
      <c r="S11" t="s">
        <v>134</v>
      </c>
    </row>
    <row r="12" spans="16:19" x14ac:dyDescent="0.25">
      <c r="P12" s="96" t="s">
        <v>688</v>
      </c>
      <c r="Q12" t="s">
        <v>161</v>
      </c>
      <c r="R12" s="192">
        <f>10603317+2650829+3976244</f>
        <v>17230390</v>
      </c>
      <c r="S12" s="192">
        <f>R12/K.Deflator!$C$90*K.Deflator!$C$89</f>
        <v>16476639.835340381</v>
      </c>
    </row>
    <row r="13" spans="16:19" x14ac:dyDescent="0.25">
      <c r="P13" s="96">
        <v>4</v>
      </c>
      <c r="Q13" t="s">
        <v>264</v>
      </c>
      <c r="R13" s="192">
        <v>2650829</v>
      </c>
      <c r="S13" s="192">
        <f>R13/K.Deflator!$C$90*K.Deflator!$C$89</f>
        <v>2534867.4463013029</v>
      </c>
    </row>
    <row r="14" spans="16:19" x14ac:dyDescent="0.25">
      <c r="P14" s="96" t="s">
        <v>689</v>
      </c>
      <c r="Q14" t="s">
        <v>163</v>
      </c>
      <c r="R14" s="192">
        <f>R15-SUM(R12:R13)</f>
        <v>11928731</v>
      </c>
      <c r="S14" s="192">
        <f>R14/K.Deflator!$C$90*K.Deflator!$C$89</f>
        <v>11406903.986483166</v>
      </c>
    </row>
    <row r="15" spans="16:19" x14ac:dyDescent="0.25">
      <c r="Q15" t="s">
        <v>165</v>
      </c>
      <c r="R15" s="192">
        <v>31809950</v>
      </c>
      <c r="S15" s="192">
        <f>R15/K.Deflator!$C$90*K.Deflator!$C$89</f>
        <v>30418411.268124849</v>
      </c>
    </row>
    <row r="25" spans="4:4" x14ac:dyDescent="0.25">
      <c r="D25" t="s">
        <v>716</v>
      </c>
    </row>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987A7D-AC58-4BF8-9E6B-B0A54FA5A4FD}">
  <sheetPr>
    <tabColor theme="3"/>
  </sheetPr>
  <dimension ref="B1:AO33"/>
  <sheetViews>
    <sheetView workbookViewId="0">
      <selection activeCell="D1" sqref="D1"/>
    </sheetView>
  </sheetViews>
  <sheetFormatPr defaultRowHeight="15" x14ac:dyDescent="0.25"/>
  <cols>
    <col min="2" max="2" width="18.7109375" customWidth="1"/>
    <col min="3" max="3" width="39.5703125" bestFit="1" customWidth="1"/>
    <col min="4" max="4" width="19.85546875" customWidth="1"/>
    <col min="5" max="5" width="12.7109375" customWidth="1"/>
    <col min="6" max="6" width="12.5703125" customWidth="1"/>
    <col min="7" max="7" width="13" customWidth="1"/>
    <col min="8" max="8" width="12.28515625" customWidth="1"/>
    <col min="9" max="9" width="10.140625" bestFit="1" customWidth="1"/>
    <col min="10" max="10" width="15.42578125" customWidth="1"/>
    <col min="11" max="11" width="15.28515625" customWidth="1"/>
    <col min="12" max="12" width="13.42578125" customWidth="1"/>
    <col min="13" max="13" width="13.140625" customWidth="1"/>
    <col min="14" max="14" width="11.28515625" customWidth="1"/>
    <col min="15" max="15" width="13" customWidth="1"/>
    <col min="16" max="16" width="12.140625" customWidth="1"/>
    <col min="17" max="17" width="12" customWidth="1"/>
    <col min="18" max="18" width="11.42578125" customWidth="1"/>
    <col min="19" max="20" width="12.140625" customWidth="1"/>
    <col min="21" max="21" width="12.85546875" customWidth="1"/>
    <col min="22" max="22" width="11.85546875" customWidth="1"/>
    <col min="23" max="23" width="11.140625" customWidth="1"/>
    <col min="24" max="24" width="10.85546875" customWidth="1"/>
    <col min="25" max="25" width="11.28515625" customWidth="1"/>
    <col min="26" max="26" width="10.5703125" customWidth="1"/>
    <col min="27" max="27" width="14" customWidth="1"/>
    <col min="28" max="28" width="11.42578125" customWidth="1"/>
    <col min="29" max="29" width="12" customWidth="1"/>
    <col min="30" max="30" width="11" customWidth="1"/>
    <col min="31" max="31" width="12.5703125" customWidth="1"/>
    <col min="32" max="32" width="13.140625" customWidth="1"/>
    <col min="33" max="33" width="14.28515625" customWidth="1"/>
    <col min="34" max="34" width="12.140625" customWidth="1"/>
    <col min="35" max="35" width="15.42578125" customWidth="1"/>
    <col min="36" max="36" width="13.42578125" customWidth="1"/>
    <col min="37" max="37" width="13" customWidth="1"/>
    <col min="38" max="38" width="13.5703125" customWidth="1"/>
    <col min="39" max="39" width="13.140625" customWidth="1"/>
    <col min="40" max="40" width="11" customWidth="1"/>
    <col min="41" max="41" width="13.7109375" customWidth="1"/>
  </cols>
  <sheetData>
    <row r="1" spans="2:41" s="105" customFormat="1" x14ac:dyDescent="0.25">
      <c r="C1" s="415" t="s">
        <v>77</v>
      </c>
      <c r="D1" s="412" t="s">
        <v>586</v>
      </c>
    </row>
    <row r="2" spans="2:41" s="105" customFormat="1" x14ac:dyDescent="0.25">
      <c r="C2" s="415" t="s">
        <v>584</v>
      </c>
      <c r="D2" s="416" t="s">
        <v>717</v>
      </c>
    </row>
    <row r="3" spans="2:41" s="105" customFormat="1" x14ac:dyDescent="0.25">
      <c r="C3" s="415"/>
      <c r="D3" s="416"/>
    </row>
    <row r="4" spans="2:41" s="105" customFormat="1" x14ac:dyDescent="0.25"/>
    <row r="5" spans="2:41" ht="15.75" customHeight="1" x14ac:dyDescent="0.25">
      <c r="B5" s="753" t="s">
        <v>520</v>
      </c>
      <c r="C5" s="368" t="s">
        <v>521</v>
      </c>
      <c r="D5" s="368" t="s">
        <v>522</v>
      </c>
      <c r="E5" s="368" t="s">
        <v>523</v>
      </c>
      <c r="F5" s="369"/>
      <c r="G5" s="369"/>
      <c r="H5" s="369"/>
      <c r="I5" s="369"/>
      <c r="J5" s="369"/>
      <c r="K5" s="369"/>
      <c r="L5" s="369"/>
      <c r="M5" s="369"/>
      <c r="N5" s="369"/>
      <c r="O5" s="369"/>
      <c r="P5" s="370"/>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row>
    <row r="6" spans="2:41" ht="15.75" x14ac:dyDescent="0.25">
      <c r="B6" s="753"/>
      <c r="C6" s="754" t="s">
        <v>524</v>
      </c>
      <c r="D6" s="754"/>
      <c r="E6" s="755"/>
      <c r="F6" s="369"/>
      <c r="G6" s="369"/>
      <c r="H6" s="369"/>
      <c r="I6" s="369"/>
      <c r="J6" s="369"/>
      <c r="K6" s="369"/>
      <c r="L6" s="369"/>
      <c r="M6" s="369"/>
      <c r="N6" s="369"/>
      <c r="O6" s="369"/>
      <c r="P6" s="370"/>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row>
    <row r="7" spans="2:41" ht="15.75" x14ac:dyDescent="0.25">
      <c r="B7" s="753"/>
      <c r="C7" s="371" t="s">
        <v>592</v>
      </c>
      <c r="D7" s="371" t="s">
        <v>593</v>
      </c>
      <c r="E7" s="397">
        <v>365</v>
      </c>
      <c r="F7" s="369"/>
      <c r="G7" s="369"/>
      <c r="H7" s="369"/>
      <c r="I7" s="369"/>
      <c r="J7" s="369"/>
      <c r="K7" s="369"/>
      <c r="L7" s="369"/>
      <c r="M7" s="369"/>
      <c r="N7" s="369"/>
      <c r="O7" s="369"/>
      <c r="P7" s="370"/>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row>
    <row r="8" spans="2:41" ht="15.75" x14ac:dyDescent="0.25">
      <c r="B8" s="753"/>
      <c r="C8" s="371" t="s">
        <v>432</v>
      </c>
      <c r="D8" s="371" t="s">
        <v>594</v>
      </c>
      <c r="E8" s="371">
        <v>2024</v>
      </c>
      <c r="F8" s="369"/>
      <c r="G8" s="369"/>
      <c r="H8" s="369"/>
      <c r="I8" s="369"/>
      <c r="J8" s="369"/>
      <c r="K8" s="369"/>
      <c r="L8" s="369"/>
      <c r="M8" s="369"/>
      <c r="N8" s="369"/>
      <c r="O8" s="369"/>
      <c r="P8" s="370"/>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row>
    <row r="9" spans="2:41" ht="15.75" x14ac:dyDescent="0.25">
      <c r="B9" s="753"/>
      <c r="C9" s="371" t="s">
        <v>434</v>
      </c>
      <c r="D9" s="371" t="s">
        <v>594</v>
      </c>
      <c r="E9" s="371">
        <v>2022</v>
      </c>
      <c r="F9" s="369"/>
      <c r="G9" s="369"/>
      <c r="H9" s="369"/>
      <c r="I9" s="369"/>
      <c r="J9" s="369"/>
      <c r="K9" s="369"/>
      <c r="L9" s="369"/>
      <c r="M9" s="369"/>
      <c r="N9" s="369"/>
      <c r="O9" s="369"/>
      <c r="P9" s="370"/>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row>
    <row r="10" spans="2:41" ht="15.75" x14ac:dyDescent="0.25">
      <c r="B10" s="753"/>
      <c r="C10" s="754" t="s">
        <v>525</v>
      </c>
      <c r="D10" s="754"/>
      <c r="E10" s="755"/>
      <c r="F10" s="369"/>
      <c r="G10" s="369"/>
      <c r="H10" s="369"/>
      <c r="I10" s="369"/>
      <c r="J10" s="369"/>
      <c r="K10" s="369"/>
      <c r="L10" s="369"/>
      <c r="M10" s="369"/>
      <c r="N10" s="369"/>
      <c r="O10" s="369"/>
      <c r="P10" s="369"/>
      <c r="Q10" s="369"/>
      <c r="R10" s="370"/>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row>
    <row r="11" spans="2:41" ht="15.75" x14ac:dyDescent="0.25">
      <c r="B11" s="753"/>
      <c r="C11" s="372" t="s">
        <v>595</v>
      </c>
      <c r="D11" s="372" t="s">
        <v>529</v>
      </c>
      <c r="E11" s="373">
        <v>26</v>
      </c>
      <c r="F11" s="369"/>
      <c r="G11" s="369"/>
      <c r="H11" s="369"/>
      <c r="I11" s="369"/>
      <c r="J11" s="369"/>
      <c r="K11" s="369"/>
      <c r="L11" s="369"/>
      <c r="M11" s="369"/>
      <c r="N11" s="369"/>
      <c r="O11" s="369"/>
      <c r="P11" s="369"/>
      <c r="Q11" s="369"/>
      <c r="R11" s="370"/>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row>
    <row r="12" spans="2:41" ht="15.75" x14ac:dyDescent="0.25">
      <c r="B12" s="753"/>
      <c r="C12" s="372" t="s">
        <v>596</v>
      </c>
      <c r="D12" s="372" t="s">
        <v>351</v>
      </c>
      <c r="E12" s="374">
        <f>Inputs!C36</f>
        <v>0.01</v>
      </c>
      <c r="F12" s="369"/>
      <c r="G12" s="369"/>
      <c r="H12" s="369"/>
      <c r="I12" s="369"/>
      <c r="J12" s="369"/>
      <c r="K12" s="369"/>
      <c r="L12" s="369"/>
      <c r="M12" s="369"/>
      <c r="N12" s="369"/>
      <c r="O12" s="369"/>
      <c r="P12" s="369"/>
      <c r="Q12" s="369"/>
      <c r="R12" s="370"/>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row>
    <row r="13" spans="2:41" ht="15.75" x14ac:dyDescent="0.25">
      <c r="B13" s="753"/>
      <c r="C13" s="372" t="s">
        <v>428</v>
      </c>
      <c r="D13" s="372" t="s">
        <v>529</v>
      </c>
      <c r="E13" s="373">
        <v>2</v>
      </c>
      <c r="F13" s="369"/>
      <c r="G13" s="369"/>
      <c r="H13" s="369"/>
      <c r="I13" s="369"/>
      <c r="J13" s="369"/>
      <c r="K13" s="369"/>
      <c r="L13" s="369"/>
      <c r="M13" s="369"/>
      <c r="N13" s="369"/>
      <c r="O13" s="369"/>
      <c r="P13" s="369"/>
      <c r="Q13" s="369"/>
      <c r="R13" s="370"/>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row>
    <row r="14" spans="2:41" ht="15.75" x14ac:dyDescent="0.25">
      <c r="B14" s="753"/>
      <c r="C14" s="372" t="s">
        <v>597</v>
      </c>
      <c r="D14" s="372" t="s">
        <v>351</v>
      </c>
      <c r="E14" s="374">
        <v>0</v>
      </c>
      <c r="F14" s="369"/>
      <c r="G14" s="369"/>
      <c r="H14" s="369"/>
      <c r="I14" s="369"/>
      <c r="J14" s="369"/>
      <c r="K14" s="369"/>
      <c r="L14" s="369"/>
      <c r="M14" s="369"/>
      <c r="N14" s="369"/>
      <c r="O14" s="369"/>
      <c r="P14" s="369"/>
      <c r="Q14" s="369"/>
      <c r="R14" s="370"/>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row>
    <row r="15" spans="2:41" ht="15.75" x14ac:dyDescent="0.25">
      <c r="B15" s="753"/>
      <c r="C15" s="754" t="s">
        <v>526</v>
      </c>
      <c r="D15" s="754"/>
      <c r="E15" s="755"/>
      <c r="F15" s="369"/>
      <c r="G15" s="369"/>
      <c r="H15" s="369"/>
      <c r="I15" s="369"/>
      <c r="J15" s="369"/>
      <c r="K15" s="369"/>
      <c r="L15" s="369"/>
      <c r="M15" s="369"/>
      <c r="N15" s="369"/>
      <c r="O15" s="369"/>
      <c r="P15" s="369"/>
      <c r="Q15" s="369"/>
      <c r="R15" s="370"/>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row>
    <row r="16" spans="2:41" ht="15.75" x14ac:dyDescent="0.25">
      <c r="B16" s="753"/>
      <c r="C16" s="372" t="s">
        <v>598</v>
      </c>
      <c r="D16" s="372" t="s">
        <v>351</v>
      </c>
      <c r="E16" s="374">
        <v>0.01</v>
      </c>
      <c r="F16" s="369"/>
      <c r="G16" s="369"/>
      <c r="H16" s="369"/>
      <c r="I16" s="369"/>
      <c r="J16" s="369"/>
      <c r="K16" s="369"/>
      <c r="L16" s="369"/>
      <c r="M16" s="369"/>
      <c r="N16" s="369"/>
      <c r="O16" s="369"/>
      <c r="P16" s="369"/>
      <c r="Q16" s="369"/>
      <c r="R16" s="370"/>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row>
    <row r="17" spans="2:41" ht="15.75" x14ac:dyDescent="0.25">
      <c r="B17" s="753"/>
      <c r="C17" s="372" t="s">
        <v>436</v>
      </c>
      <c r="D17" s="372" t="s">
        <v>535</v>
      </c>
      <c r="E17" s="375">
        <v>3433</v>
      </c>
      <c r="F17" s="369"/>
      <c r="G17" s="369"/>
      <c r="H17" s="369"/>
      <c r="I17" s="369"/>
      <c r="J17" s="369"/>
      <c r="K17" s="369"/>
      <c r="L17" s="369"/>
      <c r="M17" s="369"/>
      <c r="N17" s="369"/>
      <c r="O17" s="369"/>
      <c r="P17" s="369"/>
      <c r="Q17" s="369"/>
      <c r="R17" s="370"/>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row>
    <row r="18" spans="2:41" ht="15.75" x14ac:dyDescent="0.25">
      <c r="B18" s="753"/>
      <c r="C18" s="372" t="s">
        <v>437</v>
      </c>
      <c r="D18" s="372" t="s">
        <v>535</v>
      </c>
      <c r="E18" s="374">
        <v>0.87</v>
      </c>
      <c r="F18" s="369"/>
      <c r="G18" s="369"/>
      <c r="H18" s="369"/>
      <c r="I18" s="369"/>
      <c r="J18" s="369"/>
      <c r="K18" s="369"/>
      <c r="L18" s="369"/>
      <c r="M18" s="369"/>
      <c r="N18" s="369"/>
      <c r="O18" s="369"/>
      <c r="P18" s="369"/>
      <c r="Q18" s="369"/>
      <c r="R18" s="370"/>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row>
    <row r="19" spans="2:41" ht="15.75" x14ac:dyDescent="0.25">
      <c r="B19" s="753"/>
      <c r="C19" s="372" t="s">
        <v>439</v>
      </c>
      <c r="D19" s="372" t="s">
        <v>535</v>
      </c>
      <c r="E19" s="374">
        <v>0.13</v>
      </c>
      <c r="F19" s="369"/>
      <c r="G19" s="369"/>
      <c r="H19" s="369"/>
      <c r="I19" s="369"/>
      <c r="J19" s="369"/>
      <c r="K19" s="369"/>
      <c r="L19" s="369"/>
      <c r="M19" s="369"/>
      <c r="N19" s="369"/>
      <c r="O19" s="369"/>
      <c r="P19" s="369"/>
      <c r="Q19" s="369"/>
      <c r="R19" s="370"/>
      <c r="S19" s="369"/>
      <c r="T19" s="369"/>
      <c r="U19" s="369"/>
      <c r="V19" s="369"/>
      <c r="W19" s="369"/>
      <c r="X19" s="369"/>
      <c r="Y19" s="369"/>
      <c r="Z19" s="369"/>
      <c r="AA19" s="369"/>
      <c r="AB19" s="369"/>
      <c r="AC19" s="369"/>
      <c r="AD19" s="369"/>
      <c r="AE19" s="369"/>
      <c r="AF19" s="369"/>
      <c r="AG19" s="369"/>
      <c r="AH19" s="369"/>
      <c r="AI19" s="369"/>
      <c r="AJ19" s="369"/>
      <c r="AK19" s="369"/>
      <c r="AL19" s="369"/>
      <c r="AM19" s="369"/>
      <c r="AN19" s="369"/>
      <c r="AO19" s="369"/>
    </row>
    <row r="20" spans="2:41" ht="15.75" x14ac:dyDescent="0.25">
      <c r="B20" s="369"/>
      <c r="C20" s="369"/>
      <c r="D20" s="369"/>
      <c r="E20" s="376"/>
      <c r="F20" s="369"/>
      <c r="G20" s="369"/>
      <c r="H20" s="369"/>
      <c r="I20" s="369"/>
      <c r="J20" s="369"/>
      <c r="K20" s="369"/>
      <c r="L20" s="369"/>
      <c r="M20" s="369"/>
      <c r="N20" s="369"/>
      <c r="O20" s="369"/>
      <c r="P20" s="369"/>
      <c r="Q20" s="369"/>
      <c r="R20" s="369"/>
      <c r="S20" s="377"/>
      <c r="T20" s="369"/>
      <c r="U20" s="369"/>
      <c r="V20" s="369"/>
      <c r="W20" s="369"/>
      <c r="X20" s="369"/>
      <c r="Y20" s="369"/>
      <c r="Z20" s="369"/>
      <c r="AA20" s="369"/>
      <c r="AB20" s="369"/>
      <c r="AC20" s="369"/>
      <c r="AD20" s="369"/>
      <c r="AE20" s="369"/>
      <c r="AF20" s="369"/>
      <c r="AG20" s="369"/>
      <c r="AH20" s="369"/>
      <c r="AI20" s="369"/>
      <c r="AJ20" s="369"/>
      <c r="AK20" s="369"/>
      <c r="AL20" s="369"/>
      <c r="AM20" s="369"/>
      <c r="AN20" s="369"/>
      <c r="AO20" s="369"/>
    </row>
    <row r="21" spans="2:41" ht="15.75" customHeight="1" x14ac:dyDescent="0.25">
      <c r="B21" s="753" t="s">
        <v>527</v>
      </c>
      <c r="C21" s="368" t="s">
        <v>521</v>
      </c>
      <c r="D21" s="368" t="s">
        <v>522</v>
      </c>
      <c r="E21" s="378">
        <v>2024</v>
      </c>
      <c r="F21" s="378">
        <v>2025</v>
      </c>
      <c r="G21" s="378">
        <v>2026</v>
      </c>
      <c r="H21" s="378">
        <v>2027</v>
      </c>
      <c r="I21" s="378">
        <v>2028</v>
      </c>
      <c r="J21" s="378">
        <v>2029</v>
      </c>
      <c r="K21" s="378">
        <v>2030</v>
      </c>
      <c r="L21" s="378">
        <v>2031</v>
      </c>
      <c r="M21" s="378">
        <v>2032</v>
      </c>
      <c r="N21" s="378">
        <v>2033</v>
      </c>
      <c r="O21" s="378">
        <v>2034</v>
      </c>
      <c r="P21" s="378">
        <v>2035</v>
      </c>
      <c r="Q21" s="378">
        <v>2036</v>
      </c>
      <c r="R21" s="378">
        <v>2037</v>
      </c>
      <c r="S21" s="378">
        <v>2038</v>
      </c>
      <c r="T21" s="378">
        <v>2039</v>
      </c>
      <c r="U21" s="378">
        <v>2040</v>
      </c>
      <c r="V21" s="378">
        <v>2041</v>
      </c>
      <c r="W21" s="378">
        <v>2042</v>
      </c>
      <c r="X21" s="378">
        <v>2043</v>
      </c>
      <c r="Y21" s="378">
        <v>2044</v>
      </c>
      <c r="Z21" s="378">
        <v>2045</v>
      </c>
      <c r="AA21" s="378">
        <v>2046</v>
      </c>
      <c r="AB21" s="378">
        <v>2047</v>
      </c>
      <c r="AC21" s="378">
        <v>2048</v>
      </c>
      <c r="AD21" s="378">
        <v>2049</v>
      </c>
      <c r="AE21" s="378">
        <v>2050</v>
      </c>
      <c r="AF21" s="378">
        <v>2051</v>
      </c>
      <c r="AG21" s="378">
        <v>2052</v>
      </c>
      <c r="AH21" s="378">
        <v>2053</v>
      </c>
      <c r="AI21" s="378">
        <v>2054</v>
      </c>
      <c r="AJ21" s="378">
        <v>2055</v>
      </c>
      <c r="AK21" s="378">
        <v>2056</v>
      </c>
      <c r="AL21" s="378">
        <v>2057</v>
      </c>
      <c r="AM21" s="378">
        <v>2058</v>
      </c>
      <c r="AN21" s="378">
        <v>2059</v>
      </c>
      <c r="AO21" s="378">
        <v>2060</v>
      </c>
    </row>
    <row r="22" spans="2:41" ht="15.75" x14ac:dyDescent="0.25">
      <c r="B22" s="753"/>
      <c r="C22" s="371" t="s">
        <v>528</v>
      </c>
      <c r="D22" s="379" t="s">
        <v>529</v>
      </c>
      <c r="E22" s="380">
        <f>$E$11*(1+$E$12)^(E21-$E$8)</f>
        <v>26</v>
      </c>
      <c r="F22" s="380">
        <f t="shared" ref="F22:AO22" si="0">$E$11*(1+$E$12)^(F21-$E$8)</f>
        <v>26.26</v>
      </c>
      <c r="G22" s="380">
        <f t="shared" si="0"/>
        <v>26.522600000000001</v>
      </c>
      <c r="H22" s="380">
        <f t="shared" si="0"/>
        <v>26.787825999999999</v>
      </c>
      <c r="I22" s="380">
        <f t="shared" si="0"/>
        <v>27.055704259999999</v>
      </c>
      <c r="J22" s="380">
        <f t="shared" si="0"/>
        <v>27.326261302599999</v>
      </c>
      <c r="K22" s="380">
        <f t="shared" si="0"/>
        <v>27.599523915626005</v>
      </c>
      <c r="L22" s="380">
        <f t="shared" si="0"/>
        <v>27.875519154782257</v>
      </c>
      <c r="M22" s="380">
        <f t="shared" si="0"/>
        <v>28.154274346330087</v>
      </c>
      <c r="N22" s="380">
        <f t="shared" si="0"/>
        <v>28.435817089793389</v>
      </c>
      <c r="O22" s="380">
        <f t="shared" si="0"/>
        <v>28.720175260691324</v>
      </c>
      <c r="P22" s="380">
        <f t="shared" si="0"/>
        <v>29.007377013298232</v>
      </c>
      <c r="Q22" s="380">
        <f t="shared" si="0"/>
        <v>29.297450783431213</v>
      </c>
      <c r="R22" s="380">
        <f t="shared" si="0"/>
        <v>29.590425291265525</v>
      </c>
      <c r="S22" s="380">
        <f t="shared" si="0"/>
        <v>29.886329544178185</v>
      </c>
      <c r="T22" s="380">
        <f t="shared" si="0"/>
        <v>30.185192839619958</v>
      </c>
      <c r="U22" s="380">
        <f t="shared" si="0"/>
        <v>30.487044768016169</v>
      </c>
      <c r="V22" s="380">
        <f t="shared" si="0"/>
        <v>30.791915215696331</v>
      </c>
      <c r="W22" s="380">
        <f t="shared" si="0"/>
        <v>31.099834367853298</v>
      </c>
      <c r="X22" s="380">
        <f t="shared" si="0"/>
        <v>31.410832711531821</v>
      </c>
      <c r="Y22" s="380">
        <f t="shared" si="0"/>
        <v>31.724941038647142</v>
      </c>
      <c r="Z22" s="380">
        <f t="shared" si="0"/>
        <v>32.042190449033612</v>
      </c>
      <c r="AA22" s="380">
        <f t="shared" si="0"/>
        <v>32.362612353523957</v>
      </c>
      <c r="AB22" s="380">
        <f t="shared" si="0"/>
        <v>32.686238477059192</v>
      </c>
      <c r="AC22" s="380">
        <f t="shared" si="0"/>
        <v>33.013100861829791</v>
      </c>
      <c r="AD22" s="380">
        <f t="shared" si="0"/>
        <v>33.343231870448093</v>
      </c>
      <c r="AE22" s="380">
        <f t="shared" si="0"/>
        <v>33.676664189152568</v>
      </c>
      <c r="AF22" s="380">
        <f t="shared" si="0"/>
        <v>34.013430831044083</v>
      </c>
      <c r="AG22" s="380">
        <f t="shared" si="0"/>
        <v>34.353565139354529</v>
      </c>
      <c r="AH22" s="380">
        <f t="shared" si="0"/>
        <v>34.697100790748074</v>
      </c>
      <c r="AI22" s="380">
        <f t="shared" si="0"/>
        <v>35.044071798655565</v>
      </c>
      <c r="AJ22" s="380">
        <f t="shared" si="0"/>
        <v>35.394512516642109</v>
      </c>
      <c r="AK22" s="380">
        <f t="shared" si="0"/>
        <v>35.748457641808535</v>
      </c>
      <c r="AL22" s="380">
        <f t="shared" si="0"/>
        <v>36.105942218226623</v>
      </c>
      <c r="AM22" s="380">
        <f t="shared" si="0"/>
        <v>36.467001640408888</v>
      </c>
      <c r="AN22" s="380">
        <f t="shared" si="0"/>
        <v>36.831671656812972</v>
      </c>
      <c r="AO22" s="380">
        <f t="shared" si="0"/>
        <v>37.199988373381103</v>
      </c>
    </row>
    <row r="23" spans="2:41" ht="15.75" x14ac:dyDescent="0.25">
      <c r="B23" s="753"/>
      <c r="C23" s="371" t="s">
        <v>530</v>
      </c>
      <c r="D23" s="379" t="s">
        <v>531</v>
      </c>
      <c r="E23" s="380">
        <f>E22*$E$7</f>
        <v>9490</v>
      </c>
      <c r="F23" s="380">
        <f t="shared" ref="F23:AO23" si="1">F22*$E$7</f>
        <v>9584.9000000000015</v>
      </c>
      <c r="G23" s="380">
        <f t="shared" si="1"/>
        <v>9680.7489999999998</v>
      </c>
      <c r="H23" s="380">
        <f t="shared" si="1"/>
        <v>9777.556489999999</v>
      </c>
      <c r="I23" s="380">
        <f t="shared" si="1"/>
        <v>9875.3320549</v>
      </c>
      <c r="J23" s="380">
        <f t="shared" si="1"/>
        <v>9974.0853754489999</v>
      </c>
      <c r="K23" s="380">
        <f t="shared" si="1"/>
        <v>10073.826229203492</v>
      </c>
      <c r="L23" s="380">
        <f t="shared" si="1"/>
        <v>10174.564491495525</v>
      </c>
      <c r="M23" s="380">
        <f t="shared" si="1"/>
        <v>10276.310136410482</v>
      </c>
      <c r="N23" s="380">
        <f t="shared" si="1"/>
        <v>10379.073237774586</v>
      </c>
      <c r="O23" s="380">
        <f t="shared" si="1"/>
        <v>10482.863970152333</v>
      </c>
      <c r="P23" s="380">
        <f t="shared" si="1"/>
        <v>10587.692609853855</v>
      </c>
      <c r="Q23" s="380">
        <f t="shared" si="1"/>
        <v>10693.569535952392</v>
      </c>
      <c r="R23" s="380">
        <f t="shared" si="1"/>
        <v>10800.505231311916</v>
      </c>
      <c r="S23" s="380">
        <f t="shared" si="1"/>
        <v>10908.510283625037</v>
      </c>
      <c r="T23" s="380">
        <f t="shared" si="1"/>
        <v>11017.595386461286</v>
      </c>
      <c r="U23" s="380">
        <f t="shared" si="1"/>
        <v>11127.771340325902</v>
      </c>
      <c r="V23" s="380">
        <f t="shared" si="1"/>
        <v>11239.049053729161</v>
      </c>
      <c r="W23" s="380">
        <f t="shared" si="1"/>
        <v>11351.439544266454</v>
      </c>
      <c r="X23" s="380">
        <f t="shared" si="1"/>
        <v>11464.953939709114</v>
      </c>
      <c r="Y23" s="380">
        <f t="shared" si="1"/>
        <v>11579.603479106207</v>
      </c>
      <c r="Z23" s="380">
        <f t="shared" si="1"/>
        <v>11695.399513897268</v>
      </c>
      <c r="AA23" s="380">
        <f t="shared" si="1"/>
        <v>11812.353509036244</v>
      </c>
      <c r="AB23" s="380">
        <f t="shared" si="1"/>
        <v>11930.477044126605</v>
      </c>
      <c r="AC23" s="380">
        <f t="shared" si="1"/>
        <v>12049.781814567874</v>
      </c>
      <c r="AD23" s="380">
        <f t="shared" si="1"/>
        <v>12170.279632713555</v>
      </c>
      <c r="AE23" s="380">
        <f t="shared" si="1"/>
        <v>12291.982429040687</v>
      </c>
      <c r="AF23" s="380">
        <f t="shared" si="1"/>
        <v>12414.902253331091</v>
      </c>
      <c r="AG23" s="380">
        <f t="shared" si="1"/>
        <v>12539.051275864404</v>
      </c>
      <c r="AH23" s="380">
        <f t="shared" si="1"/>
        <v>12664.441788623048</v>
      </c>
      <c r="AI23" s="380">
        <f t="shared" si="1"/>
        <v>12791.086206509281</v>
      </c>
      <c r="AJ23" s="380">
        <f t="shared" si="1"/>
        <v>12918.99706857437</v>
      </c>
      <c r="AK23" s="380">
        <f t="shared" si="1"/>
        <v>13048.187039260116</v>
      </c>
      <c r="AL23" s="380">
        <f t="shared" si="1"/>
        <v>13178.668909652717</v>
      </c>
      <c r="AM23" s="380">
        <f t="shared" si="1"/>
        <v>13310.455598749244</v>
      </c>
      <c r="AN23" s="380">
        <f t="shared" si="1"/>
        <v>13443.560154736735</v>
      </c>
      <c r="AO23" s="380">
        <f t="shared" si="1"/>
        <v>13577.995756284103</v>
      </c>
    </row>
    <row r="24" spans="2:41" ht="15.75" x14ac:dyDescent="0.25">
      <c r="B24" s="753"/>
      <c r="C24" s="371" t="s">
        <v>532</v>
      </c>
      <c r="D24" s="379" t="s">
        <v>529</v>
      </c>
      <c r="E24" s="380">
        <f t="shared" ref="E24:AO24" si="2">$E$13*(1+$E$14)^(E21-$E$8)</f>
        <v>2</v>
      </c>
      <c r="F24" s="380">
        <f t="shared" si="2"/>
        <v>2</v>
      </c>
      <c r="G24" s="380">
        <f t="shared" si="2"/>
        <v>2</v>
      </c>
      <c r="H24" s="380">
        <f t="shared" si="2"/>
        <v>2</v>
      </c>
      <c r="I24" s="380">
        <f t="shared" si="2"/>
        <v>2</v>
      </c>
      <c r="J24" s="380">
        <f t="shared" si="2"/>
        <v>2</v>
      </c>
      <c r="K24" s="380">
        <f t="shared" si="2"/>
        <v>2</v>
      </c>
      <c r="L24" s="380">
        <f t="shared" si="2"/>
        <v>2</v>
      </c>
      <c r="M24" s="380">
        <f t="shared" si="2"/>
        <v>2</v>
      </c>
      <c r="N24" s="380">
        <f t="shared" si="2"/>
        <v>2</v>
      </c>
      <c r="O24" s="380">
        <f t="shared" si="2"/>
        <v>2</v>
      </c>
      <c r="P24" s="380">
        <f t="shared" si="2"/>
        <v>2</v>
      </c>
      <c r="Q24" s="380">
        <f t="shared" si="2"/>
        <v>2</v>
      </c>
      <c r="R24" s="380">
        <f t="shared" si="2"/>
        <v>2</v>
      </c>
      <c r="S24" s="380">
        <f t="shared" si="2"/>
        <v>2</v>
      </c>
      <c r="T24" s="380">
        <f t="shared" si="2"/>
        <v>2</v>
      </c>
      <c r="U24" s="380">
        <f t="shared" si="2"/>
        <v>2</v>
      </c>
      <c r="V24" s="380">
        <f t="shared" si="2"/>
        <v>2</v>
      </c>
      <c r="W24" s="380">
        <f t="shared" si="2"/>
        <v>2</v>
      </c>
      <c r="X24" s="380">
        <f t="shared" si="2"/>
        <v>2</v>
      </c>
      <c r="Y24" s="380">
        <f t="shared" si="2"/>
        <v>2</v>
      </c>
      <c r="Z24" s="380">
        <f t="shared" si="2"/>
        <v>2</v>
      </c>
      <c r="AA24" s="380">
        <f t="shared" si="2"/>
        <v>2</v>
      </c>
      <c r="AB24" s="380">
        <f t="shared" si="2"/>
        <v>2</v>
      </c>
      <c r="AC24" s="380">
        <f t="shared" si="2"/>
        <v>2</v>
      </c>
      <c r="AD24" s="380">
        <f t="shared" si="2"/>
        <v>2</v>
      </c>
      <c r="AE24" s="380">
        <f t="shared" si="2"/>
        <v>2</v>
      </c>
      <c r="AF24" s="380">
        <f t="shared" si="2"/>
        <v>2</v>
      </c>
      <c r="AG24" s="380">
        <f t="shared" si="2"/>
        <v>2</v>
      </c>
      <c r="AH24" s="380">
        <f t="shared" si="2"/>
        <v>2</v>
      </c>
      <c r="AI24" s="380">
        <f t="shared" si="2"/>
        <v>2</v>
      </c>
      <c r="AJ24" s="380">
        <f t="shared" si="2"/>
        <v>2</v>
      </c>
      <c r="AK24" s="380">
        <f t="shared" si="2"/>
        <v>2</v>
      </c>
      <c r="AL24" s="380">
        <f t="shared" si="2"/>
        <v>2</v>
      </c>
      <c r="AM24" s="380">
        <f t="shared" si="2"/>
        <v>2</v>
      </c>
      <c r="AN24" s="380">
        <f t="shared" si="2"/>
        <v>2</v>
      </c>
      <c r="AO24" s="380">
        <f t="shared" si="2"/>
        <v>2</v>
      </c>
    </row>
    <row r="25" spans="2:41" ht="15.75" x14ac:dyDescent="0.25">
      <c r="B25" s="753"/>
      <c r="C25" s="371" t="s">
        <v>533</v>
      </c>
      <c r="D25" s="379" t="s">
        <v>531</v>
      </c>
      <c r="E25" s="381">
        <f>E24*$E$7</f>
        <v>730</v>
      </c>
      <c r="F25" s="381">
        <f t="shared" ref="F25:AO25" si="3">F24*$E$7</f>
        <v>730</v>
      </c>
      <c r="G25" s="381">
        <f t="shared" si="3"/>
        <v>730</v>
      </c>
      <c r="H25" s="381">
        <f t="shared" si="3"/>
        <v>730</v>
      </c>
      <c r="I25" s="381">
        <f t="shared" si="3"/>
        <v>730</v>
      </c>
      <c r="J25" s="381">
        <f t="shared" si="3"/>
        <v>730</v>
      </c>
      <c r="K25" s="381">
        <f t="shared" si="3"/>
        <v>730</v>
      </c>
      <c r="L25" s="381">
        <f t="shared" si="3"/>
        <v>730</v>
      </c>
      <c r="M25" s="381">
        <f t="shared" si="3"/>
        <v>730</v>
      </c>
      <c r="N25" s="381">
        <f t="shared" si="3"/>
        <v>730</v>
      </c>
      <c r="O25" s="381">
        <f t="shared" si="3"/>
        <v>730</v>
      </c>
      <c r="P25" s="381">
        <f t="shared" si="3"/>
        <v>730</v>
      </c>
      <c r="Q25" s="381">
        <f t="shared" si="3"/>
        <v>730</v>
      </c>
      <c r="R25" s="381">
        <f t="shared" si="3"/>
        <v>730</v>
      </c>
      <c r="S25" s="381">
        <f t="shared" si="3"/>
        <v>730</v>
      </c>
      <c r="T25" s="381">
        <f t="shared" si="3"/>
        <v>730</v>
      </c>
      <c r="U25" s="381">
        <f t="shared" si="3"/>
        <v>730</v>
      </c>
      <c r="V25" s="381">
        <f t="shared" si="3"/>
        <v>730</v>
      </c>
      <c r="W25" s="381">
        <f t="shared" si="3"/>
        <v>730</v>
      </c>
      <c r="X25" s="381">
        <f t="shared" si="3"/>
        <v>730</v>
      </c>
      <c r="Y25" s="381">
        <f t="shared" si="3"/>
        <v>730</v>
      </c>
      <c r="Z25" s="381">
        <f t="shared" si="3"/>
        <v>730</v>
      </c>
      <c r="AA25" s="381">
        <f t="shared" si="3"/>
        <v>730</v>
      </c>
      <c r="AB25" s="381">
        <f t="shared" si="3"/>
        <v>730</v>
      </c>
      <c r="AC25" s="381">
        <f t="shared" si="3"/>
        <v>730</v>
      </c>
      <c r="AD25" s="381">
        <f t="shared" si="3"/>
        <v>730</v>
      </c>
      <c r="AE25" s="381">
        <f t="shared" si="3"/>
        <v>730</v>
      </c>
      <c r="AF25" s="381">
        <f t="shared" si="3"/>
        <v>730</v>
      </c>
      <c r="AG25" s="381">
        <f t="shared" si="3"/>
        <v>730</v>
      </c>
      <c r="AH25" s="381">
        <f t="shared" si="3"/>
        <v>730</v>
      </c>
      <c r="AI25" s="381">
        <f t="shared" si="3"/>
        <v>730</v>
      </c>
      <c r="AJ25" s="381">
        <f t="shared" si="3"/>
        <v>730</v>
      </c>
      <c r="AK25" s="381">
        <f t="shared" si="3"/>
        <v>730</v>
      </c>
      <c r="AL25" s="381">
        <f t="shared" si="3"/>
        <v>730</v>
      </c>
      <c r="AM25" s="381">
        <f t="shared" si="3"/>
        <v>730</v>
      </c>
      <c r="AN25" s="381">
        <f t="shared" si="3"/>
        <v>730</v>
      </c>
      <c r="AO25" s="381">
        <f t="shared" si="3"/>
        <v>730</v>
      </c>
    </row>
    <row r="26" spans="2:41" ht="15.75" x14ac:dyDescent="0.25">
      <c r="B26" s="369"/>
      <c r="C26" s="369"/>
      <c r="D26" s="369"/>
      <c r="E26" s="376"/>
      <c r="F26" s="369"/>
      <c r="G26" s="369"/>
      <c r="H26" s="369"/>
      <c r="I26" s="369"/>
      <c r="J26" s="369"/>
      <c r="K26" s="369"/>
      <c r="L26" s="369"/>
      <c r="M26" s="369"/>
      <c r="N26" s="369"/>
      <c r="O26" s="369"/>
      <c r="P26" s="369"/>
      <c r="Q26" s="369"/>
      <c r="R26" s="369"/>
      <c r="S26" s="377"/>
      <c r="T26" s="369"/>
      <c r="U26" s="369"/>
      <c r="V26" s="369"/>
      <c r="W26" s="369"/>
      <c r="X26" s="369"/>
      <c r="Y26" s="369"/>
      <c r="Z26" s="369"/>
      <c r="AA26" s="369"/>
      <c r="AB26" s="369"/>
      <c r="AC26" s="369"/>
      <c r="AD26" s="369"/>
      <c r="AE26" s="369"/>
      <c r="AF26" s="369"/>
      <c r="AG26" s="369"/>
      <c r="AH26" s="369"/>
      <c r="AI26" s="369"/>
      <c r="AJ26" s="369"/>
      <c r="AK26" s="369"/>
      <c r="AL26" s="369"/>
      <c r="AM26" s="369"/>
      <c r="AN26" s="369"/>
      <c r="AO26" s="369"/>
    </row>
    <row r="27" spans="2:41" ht="15.75" customHeight="1" x14ac:dyDescent="0.25">
      <c r="B27" s="753" t="s">
        <v>534</v>
      </c>
      <c r="C27" s="368" t="s">
        <v>521</v>
      </c>
      <c r="D27" s="368" t="s">
        <v>522</v>
      </c>
      <c r="E27" s="378">
        <v>2024</v>
      </c>
      <c r="F27" s="378">
        <v>2025</v>
      </c>
      <c r="G27" s="378">
        <v>2026</v>
      </c>
      <c r="H27" s="378">
        <v>2027</v>
      </c>
      <c r="I27" s="378">
        <v>2028</v>
      </c>
      <c r="J27" s="378">
        <v>2029</v>
      </c>
      <c r="K27" s="378">
        <v>2030</v>
      </c>
      <c r="L27" s="378">
        <v>2031</v>
      </c>
      <c r="M27" s="378">
        <v>2032</v>
      </c>
      <c r="N27" s="378">
        <v>2033</v>
      </c>
      <c r="O27" s="378">
        <v>2034</v>
      </c>
      <c r="P27" s="378">
        <v>2035</v>
      </c>
      <c r="Q27" s="378">
        <v>2036</v>
      </c>
      <c r="R27" s="378">
        <v>2037</v>
      </c>
      <c r="S27" s="378">
        <v>2038</v>
      </c>
      <c r="T27" s="378">
        <v>2039</v>
      </c>
      <c r="U27" s="378">
        <v>2040</v>
      </c>
      <c r="V27" s="378">
        <v>2041</v>
      </c>
      <c r="W27" s="378">
        <v>2042</v>
      </c>
      <c r="X27" s="378">
        <v>2043</v>
      </c>
      <c r="Y27" s="378">
        <v>2044</v>
      </c>
      <c r="Z27" s="378">
        <v>2045</v>
      </c>
      <c r="AA27" s="378">
        <v>2046</v>
      </c>
      <c r="AB27" s="378">
        <v>2047</v>
      </c>
      <c r="AC27" s="378">
        <v>2048</v>
      </c>
      <c r="AD27" s="378">
        <v>2049</v>
      </c>
      <c r="AE27" s="378">
        <v>2050</v>
      </c>
      <c r="AF27" s="378">
        <v>2051</v>
      </c>
      <c r="AG27" s="378">
        <v>2052</v>
      </c>
      <c r="AH27" s="378">
        <v>2053</v>
      </c>
      <c r="AI27" s="378">
        <v>2054</v>
      </c>
      <c r="AJ27" s="378">
        <v>2055</v>
      </c>
      <c r="AK27" s="378">
        <v>2056</v>
      </c>
      <c r="AL27" s="378">
        <v>2057</v>
      </c>
      <c r="AM27" s="378">
        <v>2058</v>
      </c>
      <c r="AN27" s="378">
        <v>2059</v>
      </c>
      <c r="AO27" s="378">
        <v>2060</v>
      </c>
    </row>
    <row r="28" spans="2:41" ht="15.75" x14ac:dyDescent="0.25">
      <c r="B28" s="753"/>
      <c r="C28" s="371" t="s">
        <v>436</v>
      </c>
      <c r="D28" s="379" t="s">
        <v>535</v>
      </c>
      <c r="E28" s="381">
        <f t="shared" ref="E28:AO28" si="4">$E$17*(1+$E$16)^(E27-$E$9)</f>
        <v>3502.0032999999999</v>
      </c>
      <c r="F28" s="381">
        <f t="shared" si="4"/>
        <v>3537.0233329999996</v>
      </c>
      <c r="G28" s="381">
        <f t="shared" si="4"/>
        <v>3572.3935663299999</v>
      </c>
      <c r="H28" s="381">
        <f t="shared" si="4"/>
        <v>3608.1175019932998</v>
      </c>
      <c r="I28" s="381">
        <f t="shared" si="4"/>
        <v>3644.1986770132335</v>
      </c>
      <c r="J28" s="381">
        <f t="shared" si="4"/>
        <v>3680.6406637833647</v>
      </c>
      <c r="K28" s="381">
        <f t="shared" si="4"/>
        <v>3717.4470704211994</v>
      </c>
      <c r="L28" s="381">
        <f t="shared" si="4"/>
        <v>3754.6215411254116</v>
      </c>
      <c r="M28" s="381">
        <f t="shared" si="4"/>
        <v>3792.1677565366658</v>
      </c>
      <c r="N28" s="381">
        <f t="shared" si="4"/>
        <v>3830.0894341020316</v>
      </c>
      <c r="O28" s="381">
        <f t="shared" si="4"/>
        <v>3868.3903284430521</v>
      </c>
      <c r="P28" s="381">
        <f t="shared" si="4"/>
        <v>3907.074231727483</v>
      </c>
      <c r="Q28" s="381">
        <f t="shared" si="4"/>
        <v>3946.1449740447583</v>
      </c>
      <c r="R28" s="381">
        <f t="shared" si="4"/>
        <v>3985.6064237852047</v>
      </c>
      <c r="S28" s="381">
        <f t="shared" si="4"/>
        <v>4025.4624880230581</v>
      </c>
      <c r="T28" s="381">
        <f t="shared" si="4"/>
        <v>4065.7171129032886</v>
      </c>
      <c r="U28" s="381">
        <f t="shared" si="4"/>
        <v>4106.3742840323221</v>
      </c>
      <c r="V28" s="381">
        <f t="shared" si="4"/>
        <v>4147.4380268726436</v>
      </c>
      <c r="W28" s="381">
        <f t="shared" si="4"/>
        <v>4188.9124071413707</v>
      </c>
      <c r="X28" s="381">
        <f t="shared" si="4"/>
        <v>4230.8015312127845</v>
      </c>
      <c r="Y28" s="381">
        <f t="shared" si="4"/>
        <v>4273.1095465249127</v>
      </c>
      <c r="Z28" s="381">
        <f t="shared" si="4"/>
        <v>4315.8406419901612</v>
      </c>
      <c r="AA28" s="381">
        <f t="shared" si="4"/>
        <v>4358.9990484100645</v>
      </c>
      <c r="AB28" s="381">
        <f t="shared" si="4"/>
        <v>4402.5890388941652</v>
      </c>
      <c r="AC28" s="381">
        <f t="shared" si="4"/>
        <v>4446.6149292831069</v>
      </c>
      <c r="AD28" s="381">
        <f t="shared" si="4"/>
        <v>4491.0810785759368</v>
      </c>
      <c r="AE28" s="381">
        <f t="shared" si="4"/>
        <v>4535.9918893616959</v>
      </c>
      <c r="AF28" s="381">
        <f t="shared" si="4"/>
        <v>4581.3518082553128</v>
      </c>
      <c r="AG28" s="381">
        <f t="shared" si="4"/>
        <v>4627.1653263378676</v>
      </c>
      <c r="AH28" s="381">
        <f t="shared" si="4"/>
        <v>4673.4369796012443</v>
      </c>
      <c r="AI28" s="381">
        <f t="shared" si="4"/>
        <v>4720.1713493972584</v>
      </c>
      <c r="AJ28" s="381">
        <f t="shared" si="4"/>
        <v>4767.3730628912308</v>
      </c>
      <c r="AK28" s="381">
        <f t="shared" si="4"/>
        <v>4815.0467935201432</v>
      </c>
      <c r="AL28" s="381">
        <f t="shared" si="4"/>
        <v>4863.1972614553433</v>
      </c>
      <c r="AM28" s="381">
        <f t="shared" si="4"/>
        <v>4911.8292340698972</v>
      </c>
      <c r="AN28" s="381">
        <f t="shared" si="4"/>
        <v>4960.9475264105968</v>
      </c>
      <c r="AO28" s="381">
        <f t="shared" si="4"/>
        <v>5010.5570016747033</v>
      </c>
    </row>
    <row r="29" spans="2:41" ht="15.75" x14ac:dyDescent="0.25">
      <c r="B29" s="753"/>
      <c r="C29" s="371" t="s">
        <v>536</v>
      </c>
      <c r="D29" s="379" t="s">
        <v>535</v>
      </c>
      <c r="E29" s="381">
        <f>E28*$E18</f>
        <v>3046.7428709999999</v>
      </c>
      <c r="F29" s="381">
        <f t="shared" ref="F29:AO30" si="5">F28*$E18</f>
        <v>3077.2102997099996</v>
      </c>
      <c r="G29" s="381">
        <f t="shared" si="5"/>
        <v>3107.9824027070999</v>
      </c>
      <c r="H29" s="381">
        <f t="shared" si="5"/>
        <v>3139.062226734171</v>
      </c>
      <c r="I29" s="381">
        <f t="shared" si="5"/>
        <v>3170.4528490015132</v>
      </c>
      <c r="J29" s="381">
        <f t="shared" si="5"/>
        <v>3202.1573774915273</v>
      </c>
      <c r="K29" s="381">
        <f t="shared" si="5"/>
        <v>3234.1789512664436</v>
      </c>
      <c r="L29" s="381">
        <f t="shared" si="5"/>
        <v>3266.5207407791081</v>
      </c>
      <c r="M29" s="381">
        <f t="shared" si="5"/>
        <v>3299.1859481868992</v>
      </c>
      <c r="N29" s="381">
        <f t="shared" si="5"/>
        <v>3332.1778076687674</v>
      </c>
      <c r="O29" s="381">
        <f t="shared" si="5"/>
        <v>3365.4995857454555</v>
      </c>
      <c r="P29" s="381">
        <f t="shared" si="5"/>
        <v>3399.1545816029102</v>
      </c>
      <c r="Q29" s="381">
        <f t="shared" si="5"/>
        <v>3433.1461274189396</v>
      </c>
      <c r="R29" s="381">
        <f t="shared" si="5"/>
        <v>3467.4775886931279</v>
      </c>
      <c r="S29" s="381">
        <f t="shared" si="5"/>
        <v>3502.1523645800603</v>
      </c>
      <c r="T29" s="381">
        <f t="shared" si="5"/>
        <v>3537.173888225861</v>
      </c>
      <c r="U29" s="381">
        <f t="shared" si="5"/>
        <v>3572.5456271081202</v>
      </c>
      <c r="V29" s="381">
        <f t="shared" si="5"/>
        <v>3608.2710833791998</v>
      </c>
      <c r="W29" s="381">
        <f t="shared" si="5"/>
        <v>3644.3537942129924</v>
      </c>
      <c r="X29" s="381">
        <f t="shared" si="5"/>
        <v>3680.7973321551226</v>
      </c>
      <c r="Y29" s="381">
        <f t="shared" si="5"/>
        <v>3717.6053054766739</v>
      </c>
      <c r="Z29" s="381">
        <f t="shared" si="5"/>
        <v>3754.7813585314402</v>
      </c>
      <c r="AA29" s="381">
        <f t="shared" si="5"/>
        <v>3792.3291721167561</v>
      </c>
      <c r="AB29" s="381">
        <f t="shared" si="5"/>
        <v>3830.2524638379236</v>
      </c>
      <c r="AC29" s="381">
        <f t="shared" si="5"/>
        <v>3868.5549884763032</v>
      </c>
      <c r="AD29" s="381">
        <f t="shared" si="5"/>
        <v>3907.2405383610649</v>
      </c>
      <c r="AE29" s="381">
        <f t="shared" si="5"/>
        <v>3946.3129437446755</v>
      </c>
      <c r="AF29" s="381">
        <f t="shared" si="5"/>
        <v>3985.7760731821222</v>
      </c>
      <c r="AG29" s="381">
        <f t="shared" si="5"/>
        <v>4025.6338339139447</v>
      </c>
      <c r="AH29" s="381">
        <f t="shared" si="5"/>
        <v>4065.8901722530827</v>
      </c>
      <c r="AI29" s="381">
        <f t="shared" si="5"/>
        <v>4106.5490739756151</v>
      </c>
      <c r="AJ29" s="381">
        <f t="shared" si="5"/>
        <v>4147.6145647153708</v>
      </c>
      <c r="AK29" s="381">
        <f t="shared" si="5"/>
        <v>4189.090710362525</v>
      </c>
      <c r="AL29" s="381">
        <f t="shared" si="5"/>
        <v>4230.9816174661482</v>
      </c>
      <c r="AM29" s="381">
        <f t="shared" si="5"/>
        <v>4273.2914336408103</v>
      </c>
      <c r="AN29" s="381">
        <f t="shared" si="5"/>
        <v>4316.0243479772189</v>
      </c>
      <c r="AO29" s="381">
        <f t="shared" si="5"/>
        <v>4359.1845914569922</v>
      </c>
    </row>
    <row r="30" spans="2:41" ht="15.75" x14ac:dyDescent="0.25">
      <c r="B30" s="753"/>
      <c r="C30" s="371" t="s">
        <v>537</v>
      </c>
      <c r="D30" s="379" t="s">
        <v>535</v>
      </c>
      <c r="E30" s="381">
        <f>E29*$E19</f>
        <v>396.07657323000001</v>
      </c>
      <c r="F30" s="381">
        <f>F29*$E19</f>
        <v>400.03733896229994</v>
      </c>
      <c r="G30" s="381">
        <f t="shared" si="5"/>
        <v>404.03771235192301</v>
      </c>
      <c r="H30" s="381">
        <f t="shared" si="5"/>
        <v>408.07808947544225</v>
      </c>
      <c r="I30" s="381">
        <f t="shared" si="5"/>
        <v>412.15887037019672</v>
      </c>
      <c r="J30" s="381">
        <f t="shared" si="5"/>
        <v>416.28045907389856</v>
      </c>
      <c r="K30" s="381">
        <f t="shared" si="5"/>
        <v>420.4432636646377</v>
      </c>
      <c r="L30" s="381">
        <f t="shared" si="5"/>
        <v>424.64769630128404</v>
      </c>
      <c r="M30" s="381">
        <f t="shared" si="5"/>
        <v>428.89417326429691</v>
      </c>
      <c r="N30" s="381">
        <f t="shared" si="5"/>
        <v>433.18311499693976</v>
      </c>
      <c r="O30" s="381">
        <f t="shared" si="5"/>
        <v>437.51494614690921</v>
      </c>
      <c r="P30" s="381">
        <f t="shared" si="5"/>
        <v>441.89009560837832</v>
      </c>
      <c r="Q30" s="381">
        <f t="shared" si="5"/>
        <v>446.30899656446218</v>
      </c>
      <c r="R30" s="381">
        <f t="shared" si="5"/>
        <v>450.77208653010666</v>
      </c>
      <c r="S30" s="381">
        <f t="shared" si="5"/>
        <v>455.27980739540783</v>
      </c>
      <c r="T30" s="381">
        <f t="shared" si="5"/>
        <v>459.83260546936197</v>
      </c>
      <c r="U30" s="381">
        <f t="shared" si="5"/>
        <v>464.43093152405567</v>
      </c>
      <c r="V30" s="381">
        <f t="shared" si="5"/>
        <v>469.07524083929599</v>
      </c>
      <c r="W30" s="381">
        <f t="shared" si="5"/>
        <v>473.76599324768904</v>
      </c>
      <c r="X30" s="381">
        <f t="shared" si="5"/>
        <v>478.50365318016594</v>
      </c>
      <c r="Y30" s="381">
        <f t="shared" si="5"/>
        <v>483.28868971196761</v>
      </c>
      <c r="Z30" s="381">
        <f t="shared" si="5"/>
        <v>488.12157660908724</v>
      </c>
      <c r="AA30" s="381">
        <f t="shared" si="5"/>
        <v>493.00279237517833</v>
      </c>
      <c r="AB30" s="381">
        <f t="shared" si="5"/>
        <v>497.9328202989301</v>
      </c>
      <c r="AC30" s="381">
        <f t="shared" si="5"/>
        <v>502.91214850191943</v>
      </c>
      <c r="AD30" s="381">
        <f t="shared" si="5"/>
        <v>507.94126998693844</v>
      </c>
      <c r="AE30" s="381">
        <f t="shared" si="5"/>
        <v>513.02068268680785</v>
      </c>
      <c r="AF30" s="381">
        <f t="shared" si="5"/>
        <v>518.15088951367591</v>
      </c>
      <c r="AG30" s="381">
        <f t="shared" si="5"/>
        <v>523.33239840881288</v>
      </c>
      <c r="AH30" s="381">
        <f t="shared" si="5"/>
        <v>528.56572239290074</v>
      </c>
      <c r="AI30" s="381">
        <f t="shared" si="5"/>
        <v>533.85137961682995</v>
      </c>
      <c r="AJ30" s="381">
        <f t="shared" si="5"/>
        <v>539.18989341299823</v>
      </c>
      <c r="AK30" s="381">
        <f t="shared" si="5"/>
        <v>544.58179234712827</v>
      </c>
      <c r="AL30" s="381">
        <f t="shared" si="5"/>
        <v>550.02761027059933</v>
      </c>
      <c r="AM30" s="381">
        <f t="shared" si="5"/>
        <v>555.52788637330536</v>
      </c>
      <c r="AN30" s="381">
        <f t="shared" si="5"/>
        <v>561.08316523703843</v>
      </c>
      <c r="AO30" s="381">
        <f t="shared" si="5"/>
        <v>566.69399688940905</v>
      </c>
    </row>
    <row r="31" spans="2:41" ht="15.75" x14ac:dyDescent="0.25">
      <c r="B31" s="753"/>
      <c r="C31" s="371" t="s">
        <v>538</v>
      </c>
      <c r="D31" s="379" t="s">
        <v>539</v>
      </c>
      <c r="E31" s="381">
        <f>E28*$E$7</f>
        <v>1278231.2045</v>
      </c>
      <c r="F31" s="381">
        <f t="shared" ref="F31:AO33" si="6">F28*$E$7</f>
        <v>1291013.5165449998</v>
      </c>
      <c r="G31" s="381">
        <f t="shared" si="6"/>
        <v>1303923.65171045</v>
      </c>
      <c r="H31" s="381">
        <f t="shared" si="6"/>
        <v>1316962.8882275545</v>
      </c>
      <c r="I31" s="381">
        <f t="shared" si="6"/>
        <v>1330132.5171098302</v>
      </c>
      <c r="J31" s="381">
        <f t="shared" si="6"/>
        <v>1343433.842280928</v>
      </c>
      <c r="K31" s="381">
        <f t="shared" si="6"/>
        <v>1356868.1807037378</v>
      </c>
      <c r="L31" s="381">
        <f t="shared" si="6"/>
        <v>1370436.8625107752</v>
      </c>
      <c r="M31" s="381">
        <f t="shared" si="6"/>
        <v>1384141.2311358831</v>
      </c>
      <c r="N31" s="381">
        <f t="shared" si="6"/>
        <v>1397982.6434472415</v>
      </c>
      <c r="O31" s="381">
        <f t="shared" si="6"/>
        <v>1411962.4698817141</v>
      </c>
      <c r="P31" s="381">
        <f t="shared" si="6"/>
        <v>1426082.0945805314</v>
      </c>
      <c r="Q31" s="381">
        <f t="shared" si="6"/>
        <v>1440342.9155263368</v>
      </c>
      <c r="R31" s="381">
        <f t="shared" si="6"/>
        <v>1454746.3446815996</v>
      </c>
      <c r="S31" s="381">
        <f t="shared" si="6"/>
        <v>1469293.8081284163</v>
      </c>
      <c r="T31" s="381">
        <f t="shared" si="6"/>
        <v>1483986.7462097004</v>
      </c>
      <c r="U31" s="381">
        <f t="shared" si="6"/>
        <v>1498826.6136717976</v>
      </c>
      <c r="V31" s="381">
        <f t="shared" si="6"/>
        <v>1513814.8798085148</v>
      </c>
      <c r="W31" s="381">
        <f t="shared" si="6"/>
        <v>1528953.0286066004</v>
      </c>
      <c r="X31" s="381">
        <f t="shared" si="6"/>
        <v>1544242.5588926664</v>
      </c>
      <c r="Y31" s="381">
        <f t="shared" si="6"/>
        <v>1559684.9844815931</v>
      </c>
      <c r="Z31" s="381">
        <f t="shared" si="6"/>
        <v>1575281.8343264088</v>
      </c>
      <c r="AA31" s="381">
        <f t="shared" si="6"/>
        <v>1591034.6526696736</v>
      </c>
      <c r="AB31" s="381">
        <f t="shared" si="6"/>
        <v>1606944.9991963704</v>
      </c>
      <c r="AC31" s="381">
        <f t="shared" si="6"/>
        <v>1623014.4491883339</v>
      </c>
      <c r="AD31" s="381">
        <f t="shared" si="6"/>
        <v>1639244.5936802169</v>
      </c>
      <c r="AE31" s="381">
        <f t="shared" si="6"/>
        <v>1655637.039617019</v>
      </c>
      <c r="AF31" s="381">
        <f t="shared" si="6"/>
        <v>1672193.4100131891</v>
      </c>
      <c r="AG31" s="381">
        <f t="shared" si="6"/>
        <v>1688915.3441133217</v>
      </c>
      <c r="AH31" s="381">
        <f t="shared" si="6"/>
        <v>1705804.4975544543</v>
      </c>
      <c r="AI31" s="381">
        <f t="shared" si="6"/>
        <v>1722862.5425299993</v>
      </c>
      <c r="AJ31" s="381">
        <f t="shared" si="6"/>
        <v>1740091.1679552991</v>
      </c>
      <c r="AK31" s="381">
        <f t="shared" si="6"/>
        <v>1757492.0796348522</v>
      </c>
      <c r="AL31" s="381">
        <f t="shared" si="6"/>
        <v>1775067.0004312003</v>
      </c>
      <c r="AM31" s="381">
        <f t="shared" si="6"/>
        <v>1792817.6704355124</v>
      </c>
      <c r="AN31" s="381">
        <f t="shared" si="6"/>
        <v>1810745.8471398677</v>
      </c>
      <c r="AO31" s="381">
        <f t="shared" si="6"/>
        <v>1828853.3056112668</v>
      </c>
    </row>
    <row r="32" spans="2:41" ht="15.75" x14ac:dyDescent="0.25">
      <c r="B32" s="753"/>
      <c r="C32" s="371" t="s">
        <v>540</v>
      </c>
      <c r="D32" s="379" t="s">
        <v>539</v>
      </c>
      <c r="E32" s="381">
        <f>E29*$E$7</f>
        <v>1112061.1479149999</v>
      </c>
      <c r="F32" s="381">
        <f t="shared" si="6"/>
        <v>1123181.7593941498</v>
      </c>
      <c r="G32" s="381">
        <f t="shared" si="6"/>
        <v>1134413.5769880915</v>
      </c>
      <c r="H32" s="381">
        <f t="shared" si="6"/>
        <v>1145757.7127579723</v>
      </c>
      <c r="I32" s="381">
        <f t="shared" si="6"/>
        <v>1157215.2898855524</v>
      </c>
      <c r="J32" s="381">
        <f t="shared" si="6"/>
        <v>1168787.4427844074</v>
      </c>
      <c r="K32" s="381">
        <f t="shared" si="6"/>
        <v>1180475.3172122519</v>
      </c>
      <c r="L32" s="381">
        <f t="shared" si="6"/>
        <v>1192280.0703843744</v>
      </c>
      <c r="M32" s="381">
        <f t="shared" si="6"/>
        <v>1204202.8710882182</v>
      </c>
      <c r="N32" s="381">
        <f t="shared" si="6"/>
        <v>1216244.8997991001</v>
      </c>
      <c r="O32" s="381">
        <f t="shared" si="6"/>
        <v>1228407.3487970913</v>
      </c>
      <c r="P32" s="381">
        <f t="shared" si="6"/>
        <v>1240691.4222850623</v>
      </c>
      <c r="Q32" s="381">
        <f t="shared" si="6"/>
        <v>1253098.336507913</v>
      </c>
      <c r="R32" s="381">
        <f t="shared" si="6"/>
        <v>1265629.3198729916</v>
      </c>
      <c r="S32" s="381">
        <f t="shared" si="6"/>
        <v>1278285.613071722</v>
      </c>
      <c r="T32" s="381">
        <f t="shared" si="6"/>
        <v>1291068.4692024393</v>
      </c>
      <c r="U32" s="381">
        <f t="shared" si="6"/>
        <v>1303979.1538944638</v>
      </c>
      <c r="V32" s="381">
        <f t="shared" si="6"/>
        <v>1317018.945433408</v>
      </c>
      <c r="W32" s="381">
        <f t="shared" si="6"/>
        <v>1330189.1348877421</v>
      </c>
      <c r="X32" s="381">
        <f t="shared" si="6"/>
        <v>1343491.0262366198</v>
      </c>
      <c r="Y32" s="381">
        <f t="shared" si="6"/>
        <v>1356925.9364989861</v>
      </c>
      <c r="Z32" s="381">
        <f t="shared" si="6"/>
        <v>1370495.1958639757</v>
      </c>
      <c r="AA32" s="381">
        <f t="shared" si="6"/>
        <v>1384200.1478226159</v>
      </c>
      <c r="AB32" s="381">
        <f t="shared" si="6"/>
        <v>1398042.1493008421</v>
      </c>
      <c r="AC32" s="381">
        <f t="shared" si="6"/>
        <v>1412022.5707938506</v>
      </c>
      <c r="AD32" s="381">
        <f t="shared" si="6"/>
        <v>1426142.7965017888</v>
      </c>
      <c r="AE32" s="381">
        <f t="shared" si="6"/>
        <v>1440404.2244668065</v>
      </c>
      <c r="AF32" s="381">
        <f t="shared" si="6"/>
        <v>1454808.2667114746</v>
      </c>
      <c r="AG32" s="381">
        <f t="shared" si="6"/>
        <v>1469356.3493785898</v>
      </c>
      <c r="AH32" s="381">
        <f t="shared" si="6"/>
        <v>1484049.9128723752</v>
      </c>
      <c r="AI32" s="381">
        <f t="shared" si="6"/>
        <v>1498890.4120010994</v>
      </c>
      <c r="AJ32" s="381">
        <f t="shared" si="6"/>
        <v>1513879.3161211102</v>
      </c>
      <c r="AK32" s="381">
        <f t="shared" si="6"/>
        <v>1529018.1092823215</v>
      </c>
      <c r="AL32" s="381">
        <f t="shared" si="6"/>
        <v>1544308.2903751442</v>
      </c>
      <c r="AM32" s="381">
        <f t="shared" si="6"/>
        <v>1559751.3732788959</v>
      </c>
      <c r="AN32" s="381">
        <f t="shared" si="6"/>
        <v>1575348.8870116849</v>
      </c>
      <c r="AO32" s="381">
        <f t="shared" si="6"/>
        <v>1591102.3758818021</v>
      </c>
    </row>
    <row r="33" spans="2:41" ht="15.75" x14ac:dyDescent="0.25">
      <c r="B33" s="753"/>
      <c r="C33" s="371" t="s">
        <v>541</v>
      </c>
      <c r="D33" s="379" t="s">
        <v>539</v>
      </c>
      <c r="E33" s="381">
        <f>E30*$E$7</f>
        <v>144567.94922894999</v>
      </c>
      <c r="F33" s="381">
        <f t="shared" si="6"/>
        <v>146013.62872123948</v>
      </c>
      <c r="G33" s="381">
        <f t="shared" si="6"/>
        <v>147473.76500845188</v>
      </c>
      <c r="H33" s="381">
        <f t="shared" si="6"/>
        <v>148948.50265853642</v>
      </c>
      <c r="I33" s="381">
        <f t="shared" si="6"/>
        <v>150437.9876851218</v>
      </c>
      <c r="J33" s="381">
        <f t="shared" si="6"/>
        <v>151942.36756197296</v>
      </c>
      <c r="K33" s="381">
        <f t="shared" si="6"/>
        <v>153461.79123759276</v>
      </c>
      <c r="L33" s="381">
        <f t="shared" si="6"/>
        <v>154996.40914996868</v>
      </c>
      <c r="M33" s="381">
        <f t="shared" si="6"/>
        <v>156546.37324146836</v>
      </c>
      <c r="N33" s="381">
        <f t="shared" si="6"/>
        <v>158111.83697388301</v>
      </c>
      <c r="O33" s="381">
        <f t="shared" si="6"/>
        <v>159692.95534362187</v>
      </c>
      <c r="P33" s="381">
        <f t="shared" si="6"/>
        <v>161289.88489705807</v>
      </c>
      <c r="Q33" s="381">
        <f t="shared" si="6"/>
        <v>162902.7837460287</v>
      </c>
      <c r="R33" s="381">
        <f t="shared" si="6"/>
        <v>164531.81158348892</v>
      </c>
      <c r="S33" s="381">
        <f t="shared" si="6"/>
        <v>166177.12969932385</v>
      </c>
      <c r="T33" s="381">
        <f t="shared" si="6"/>
        <v>167838.90099631713</v>
      </c>
      <c r="U33" s="381">
        <f t="shared" si="6"/>
        <v>169517.29000628032</v>
      </c>
      <c r="V33" s="381">
        <f t="shared" si="6"/>
        <v>171212.46290634305</v>
      </c>
      <c r="W33" s="381">
        <f t="shared" si="6"/>
        <v>172924.58753540649</v>
      </c>
      <c r="X33" s="381">
        <f t="shared" si="6"/>
        <v>174653.83341076056</v>
      </c>
      <c r="Y33" s="381">
        <f t="shared" si="6"/>
        <v>176400.37174486817</v>
      </c>
      <c r="Z33" s="381">
        <f t="shared" si="6"/>
        <v>178164.37546231685</v>
      </c>
      <c r="AA33" s="381">
        <f t="shared" si="6"/>
        <v>179946.0192169401</v>
      </c>
      <c r="AB33" s="381">
        <f t="shared" si="6"/>
        <v>181745.47940910948</v>
      </c>
      <c r="AC33" s="381">
        <f t="shared" si="6"/>
        <v>183562.9342032006</v>
      </c>
      <c r="AD33" s="381">
        <f t="shared" si="6"/>
        <v>185398.56354523252</v>
      </c>
      <c r="AE33" s="381">
        <f t="shared" si="6"/>
        <v>187252.54918068487</v>
      </c>
      <c r="AF33" s="381">
        <f t="shared" si="6"/>
        <v>189125.0746724917</v>
      </c>
      <c r="AG33" s="381">
        <f t="shared" si="6"/>
        <v>191016.32541921671</v>
      </c>
      <c r="AH33" s="381">
        <f t="shared" si="6"/>
        <v>192926.48867340878</v>
      </c>
      <c r="AI33" s="381">
        <f t="shared" si="6"/>
        <v>194855.75356014294</v>
      </c>
      <c r="AJ33" s="381">
        <f t="shared" si="6"/>
        <v>196804.31109574434</v>
      </c>
      <c r="AK33" s="381">
        <f t="shared" si="6"/>
        <v>198772.35420670183</v>
      </c>
      <c r="AL33" s="381">
        <f t="shared" si="6"/>
        <v>200760.07774876876</v>
      </c>
      <c r="AM33" s="381">
        <f t="shared" si="6"/>
        <v>202767.67852625647</v>
      </c>
      <c r="AN33" s="381">
        <f t="shared" si="6"/>
        <v>204795.35531151903</v>
      </c>
      <c r="AO33" s="381">
        <f t="shared" si="6"/>
        <v>206843.30886463431</v>
      </c>
    </row>
  </sheetData>
  <mergeCells count="6">
    <mergeCell ref="B27:B33"/>
    <mergeCell ref="B5:B19"/>
    <mergeCell ref="C6:E6"/>
    <mergeCell ref="C10:E10"/>
    <mergeCell ref="C15:E15"/>
    <mergeCell ref="B21:B25"/>
  </mergeCells>
  <pageMargins left="0.7" right="0.7" top="0.75" bottom="0.75" header="0.3" footer="0.3"/>
  <ignoredErrors>
    <ignoredError sqref="E24:R2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10257-87FA-477A-9C55-91551F2DE9E5}">
  <sheetPr>
    <pageSetUpPr fitToPage="1"/>
  </sheetPr>
  <dimension ref="B1:Q19"/>
  <sheetViews>
    <sheetView zoomScale="89" zoomScaleNormal="89" workbookViewId="0">
      <selection activeCell="E15" sqref="E15:G15"/>
    </sheetView>
  </sheetViews>
  <sheetFormatPr defaultColWidth="8.7109375" defaultRowHeight="12.75" x14ac:dyDescent="0.2"/>
  <cols>
    <col min="1" max="1" width="8.7109375" style="83"/>
    <col min="2" max="2" width="21.28515625" style="83" customWidth="1"/>
    <col min="3" max="3" width="30" style="83" customWidth="1"/>
    <col min="4" max="4" width="67.28515625" style="83" customWidth="1"/>
    <col min="5" max="5" width="27.7109375" style="90" customWidth="1"/>
    <col min="6" max="7" width="24.140625" style="83" customWidth="1"/>
    <col min="8" max="8" width="8.7109375" style="83"/>
    <col min="9" max="9" width="8.7109375" style="91"/>
    <col min="10" max="16384" width="8.7109375" style="83"/>
  </cols>
  <sheetData>
    <row r="1" spans="2:17" x14ac:dyDescent="0.2">
      <c r="F1" s="90"/>
    </row>
    <row r="2" spans="2:17" ht="30" x14ac:dyDescent="0.2">
      <c r="B2" s="579" t="s">
        <v>12</v>
      </c>
      <c r="C2" s="579" t="s">
        <v>13</v>
      </c>
      <c r="D2" s="579" t="s">
        <v>14</v>
      </c>
      <c r="E2" s="579" t="s">
        <v>15</v>
      </c>
      <c r="F2" s="544" t="s">
        <v>718</v>
      </c>
      <c r="G2" s="579" t="s">
        <v>16</v>
      </c>
      <c r="I2" s="84"/>
      <c r="J2" s="85"/>
      <c r="K2" s="86"/>
      <c r="L2" s="86"/>
      <c r="M2" s="86"/>
      <c r="N2" s="86"/>
      <c r="O2" s="86"/>
      <c r="P2" s="86"/>
      <c r="Q2" s="86"/>
    </row>
    <row r="3" spans="2:17" ht="15" x14ac:dyDescent="0.2">
      <c r="B3" s="579"/>
      <c r="C3" s="579"/>
      <c r="D3" s="579"/>
      <c r="E3" s="579"/>
      <c r="F3" s="544" t="s">
        <v>318</v>
      </c>
      <c r="G3" s="579"/>
      <c r="I3" s="84"/>
      <c r="J3" s="85"/>
      <c r="K3" s="86"/>
      <c r="L3" s="86"/>
      <c r="M3" s="86"/>
      <c r="N3" s="86"/>
      <c r="O3" s="86"/>
      <c r="P3" s="86"/>
      <c r="Q3" s="86"/>
    </row>
    <row r="4" spans="2:17" ht="30" customHeight="1" x14ac:dyDescent="0.2">
      <c r="B4" s="580" t="s">
        <v>725</v>
      </c>
      <c r="C4" s="581" t="s">
        <v>726</v>
      </c>
      <c r="D4" s="545" t="str">
        <f>Summary!C10</f>
        <v>Effects on System and Service Performance</v>
      </c>
      <c r="E4" s="546"/>
      <c r="F4" s="546"/>
      <c r="G4" s="547"/>
      <c r="I4" s="84"/>
      <c r="J4" s="85"/>
      <c r="K4" s="86"/>
      <c r="L4" s="86"/>
      <c r="M4" s="86"/>
      <c r="N4" s="86"/>
      <c r="O4" s="86"/>
      <c r="P4" s="86"/>
      <c r="Q4" s="86"/>
    </row>
    <row r="5" spans="2:17" ht="30" customHeight="1" x14ac:dyDescent="0.2">
      <c r="B5" s="580"/>
      <c r="C5" s="581"/>
      <c r="D5" s="548" t="str">
        <f>Summary!C11</f>
        <v>Train Operating Cost Savings</v>
      </c>
      <c r="E5" s="549" t="s">
        <v>720</v>
      </c>
      <c r="F5" s="550">
        <f>Summary!D11</f>
        <v>5.4381690503744737</v>
      </c>
      <c r="G5" s="551">
        <v>10</v>
      </c>
      <c r="I5" s="87"/>
      <c r="J5" s="85"/>
      <c r="K5" s="86"/>
      <c r="L5" s="86"/>
      <c r="M5" s="86"/>
      <c r="N5" s="86"/>
      <c r="O5" s="86"/>
      <c r="P5" s="86"/>
      <c r="Q5" s="86"/>
    </row>
    <row r="6" spans="2:17" ht="30" customHeight="1" x14ac:dyDescent="0.2">
      <c r="B6" s="580"/>
      <c r="C6" s="581"/>
      <c r="D6" s="548" t="str">
        <f>Summary!C12</f>
        <v>Avoided O&amp;M Cost</v>
      </c>
      <c r="E6" s="549" t="s">
        <v>71</v>
      </c>
      <c r="F6" s="550">
        <f>Summary!D12</f>
        <v>0.93544871163123466</v>
      </c>
      <c r="G6" s="551">
        <v>10</v>
      </c>
      <c r="I6" s="84"/>
      <c r="J6" s="85"/>
      <c r="K6" s="86"/>
      <c r="L6" s="86"/>
      <c r="M6" s="86"/>
      <c r="N6" s="86"/>
      <c r="O6" s="86"/>
      <c r="P6" s="86"/>
      <c r="Q6" s="86"/>
    </row>
    <row r="7" spans="2:17" ht="30" customHeight="1" x14ac:dyDescent="0.2">
      <c r="B7" s="580"/>
      <c r="C7" s="581"/>
      <c r="D7" s="548" t="str">
        <f>Summary!C13</f>
        <v>Residual Value</v>
      </c>
      <c r="E7" s="552" t="s">
        <v>719</v>
      </c>
      <c r="F7" s="550">
        <f>Summary!D13</f>
        <v>13.351723040283655</v>
      </c>
      <c r="G7" s="551">
        <v>10</v>
      </c>
      <c r="I7" s="84"/>
      <c r="J7" s="85"/>
      <c r="K7" s="85"/>
      <c r="L7" s="85"/>
      <c r="M7" s="85"/>
      <c r="N7" s="85"/>
      <c r="O7" s="85"/>
      <c r="P7" s="85"/>
      <c r="Q7" s="85"/>
    </row>
    <row r="8" spans="2:17" ht="30" customHeight="1" x14ac:dyDescent="0.2">
      <c r="B8" s="580"/>
      <c r="C8" s="581"/>
      <c r="D8" s="553" t="str">
        <f>Summary!C15</f>
        <v>Effects on Safety, Competitiveness, Reliability, Trip Time, and Resilience</v>
      </c>
      <c r="E8" s="552"/>
      <c r="F8" s="550"/>
      <c r="G8" s="551"/>
      <c r="I8" s="84"/>
      <c r="J8" s="85"/>
      <c r="K8" s="85"/>
      <c r="L8" s="85"/>
      <c r="M8" s="85"/>
      <c r="N8" s="85"/>
      <c r="O8" s="85"/>
      <c r="P8" s="85"/>
      <c r="Q8" s="85"/>
    </row>
    <row r="9" spans="2:17" ht="30" customHeight="1" x14ac:dyDescent="0.2">
      <c r="B9" s="580"/>
      <c r="C9" s="581"/>
      <c r="D9" s="548" t="str">
        <f>Summary!C16</f>
        <v>Travel Time Savings</v>
      </c>
      <c r="E9" s="552" t="s">
        <v>722</v>
      </c>
      <c r="F9" s="550">
        <f>Summary!D16</f>
        <v>31.751524566866252</v>
      </c>
      <c r="G9" s="551">
        <v>11</v>
      </c>
      <c r="I9" s="84"/>
      <c r="J9" s="85"/>
      <c r="K9" s="85"/>
      <c r="L9" s="85"/>
      <c r="M9" s="85"/>
      <c r="N9" s="85"/>
      <c r="O9" s="85"/>
      <c r="P9" s="85"/>
      <c r="Q9" s="85"/>
    </row>
    <row r="10" spans="2:17" ht="30" customHeight="1" x14ac:dyDescent="0.2">
      <c r="B10" s="580"/>
      <c r="C10" s="581"/>
      <c r="D10" s="548" t="str">
        <f>Summary!C17</f>
        <v>Emissions Reductions</v>
      </c>
      <c r="E10" s="552" t="s">
        <v>721</v>
      </c>
      <c r="F10" s="550">
        <f>Summary!D17</f>
        <v>17.347519327051863</v>
      </c>
      <c r="G10" s="551">
        <v>12</v>
      </c>
      <c r="I10" s="88"/>
      <c r="J10" s="85"/>
      <c r="K10" s="85"/>
      <c r="L10" s="85"/>
      <c r="M10" s="85"/>
      <c r="N10" s="85"/>
      <c r="O10" s="85"/>
      <c r="P10" s="85"/>
      <c r="Q10" s="85"/>
    </row>
    <row r="11" spans="2:17" ht="30" customHeight="1" x14ac:dyDescent="0.2">
      <c r="B11" s="580"/>
      <c r="C11" s="581"/>
      <c r="D11" s="548" t="str">
        <f>Summary!C18</f>
        <v>Auto and Truck Operating Cost Savings</v>
      </c>
      <c r="E11" s="549" t="s">
        <v>723</v>
      </c>
      <c r="F11" s="550">
        <f>Summary!D18</f>
        <v>7.6565329966650228</v>
      </c>
      <c r="G11" s="551">
        <v>13</v>
      </c>
      <c r="I11" s="88"/>
      <c r="J11" s="85"/>
      <c r="K11" s="85"/>
      <c r="L11" s="85"/>
      <c r="M11" s="85"/>
      <c r="N11" s="85"/>
      <c r="O11" s="85"/>
      <c r="P11" s="85"/>
      <c r="Q11" s="85"/>
    </row>
    <row r="12" spans="2:17" ht="30" customHeight="1" x14ac:dyDescent="0.2">
      <c r="B12" s="580"/>
      <c r="C12" s="581"/>
      <c r="D12" s="548" t="str">
        <f>Summary!C19</f>
        <v>Safety Savings</v>
      </c>
      <c r="E12" s="549" t="s">
        <v>723</v>
      </c>
      <c r="F12" s="550">
        <f>Summary!D19</f>
        <v>5.2418259808660812</v>
      </c>
      <c r="G12" s="551">
        <v>13</v>
      </c>
      <c r="I12" s="84"/>
      <c r="J12" s="85"/>
      <c r="K12" s="85"/>
      <c r="L12" s="85"/>
      <c r="M12" s="85"/>
      <c r="N12" s="85"/>
      <c r="O12" s="85"/>
      <c r="P12" s="85"/>
      <c r="Q12" s="85"/>
    </row>
    <row r="13" spans="2:17" ht="30" customHeight="1" x14ac:dyDescent="0.2">
      <c r="B13" s="580"/>
      <c r="C13" s="581"/>
      <c r="D13" s="548" t="str">
        <f>Summary!C20</f>
        <v>External Highway User Cost</v>
      </c>
      <c r="E13" s="549" t="s">
        <v>724</v>
      </c>
      <c r="F13" s="550">
        <f>Summary!D20</f>
        <v>2.0144039369822568</v>
      </c>
      <c r="G13" s="551">
        <v>14</v>
      </c>
      <c r="I13" s="84"/>
      <c r="J13" s="85"/>
      <c r="K13" s="85"/>
      <c r="L13" s="85"/>
      <c r="M13" s="85"/>
      <c r="N13" s="85"/>
      <c r="O13" s="85"/>
      <c r="P13" s="85"/>
      <c r="Q13" s="85"/>
    </row>
    <row r="14" spans="2:17" ht="30" customHeight="1" x14ac:dyDescent="0.2">
      <c r="B14" s="580"/>
      <c r="C14" s="581"/>
      <c r="D14" s="553" t="str">
        <f>Summary!C22</f>
        <v>Ability to Meet Existing or Anticipated Demand</v>
      </c>
      <c r="E14" s="549"/>
      <c r="F14" s="550"/>
      <c r="G14" s="551"/>
      <c r="I14" s="84"/>
      <c r="J14" s="85"/>
      <c r="K14" s="85"/>
      <c r="L14" s="85"/>
      <c r="M14" s="85"/>
      <c r="N14" s="85"/>
      <c r="O14" s="85"/>
      <c r="P14" s="85"/>
      <c r="Q14" s="85"/>
    </row>
    <row r="15" spans="2:17" ht="30" customHeight="1" x14ac:dyDescent="0.2">
      <c r="B15" s="580"/>
      <c r="C15" s="581"/>
      <c r="D15" s="552"/>
      <c r="E15" s="582" t="s">
        <v>8</v>
      </c>
      <c r="F15" s="582"/>
      <c r="G15" s="582"/>
      <c r="I15" s="84"/>
      <c r="J15" s="85"/>
      <c r="K15" s="85"/>
      <c r="L15" s="85"/>
      <c r="M15" s="85"/>
      <c r="N15" s="85"/>
      <c r="O15" s="85"/>
      <c r="P15" s="85"/>
      <c r="Q15" s="85"/>
    </row>
    <row r="16" spans="2:17" ht="15" x14ac:dyDescent="0.2">
      <c r="B16" s="554"/>
      <c r="C16" s="555"/>
      <c r="D16" s="556"/>
      <c r="E16" s="557"/>
      <c r="F16" s="558"/>
      <c r="G16" s="559"/>
      <c r="I16" s="84"/>
      <c r="J16" s="85"/>
      <c r="K16" s="85"/>
      <c r="L16" s="85"/>
      <c r="M16" s="85"/>
      <c r="N16" s="85"/>
      <c r="O16" s="85"/>
      <c r="P16" s="85"/>
      <c r="Q16" s="85"/>
    </row>
    <row r="17" spans="4:4" x14ac:dyDescent="0.2">
      <c r="D17" s="89"/>
    </row>
    <row r="18" spans="4:4" x14ac:dyDescent="0.2">
      <c r="D18" s="89"/>
    </row>
    <row r="19" spans="4:4" x14ac:dyDescent="0.2">
      <c r="D19" s="89"/>
    </row>
  </sheetData>
  <mergeCells count="8">
    <mergeCell ref="E2:E3"/>
    <mergeCell ref="G2:G3"/>
    <mergeCell ref="B4:B15"/>
    <mergeCell ref="C4:C15"/>
    <mergeCell ref="B2:B3"/>
    <mergeCell ref="C2:C3"/>
    <mergeCell ref="D2:D3"/>
    <mergeCell ref="E15:G15"/>
  </mergeCells>
  <pageMargins left="0.7" right="0.7" top="0.75" bottom="0.75" header="0.3" footer="0.3"/>
  <pageSetup scale="44" fitToHeight="0"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4BDC2-5DA9-4A44-A0F3-EE211D8C4486}">
  <sheetPr>
    <tabColor theme="3"/>
  </sheetPr>
  <dimension ref="B1:AO42"/>
  <sheetViews>
    <sheetView workbookViewId="0">
      <selection activeCell="D12" sqref="D12"/>
    </sheetView>
  </sheetViews>
  <sheetFormatPr defaultColWidth="11.140625" defaultRowHeight="15.75" x14ac:dyDescent="0.25"/>
  <cols>
    <col min="1" max="1" width="1.85546875" style="386" customWidth="1"/>
    <col min="2" max="2" width="23.85546875" style="386" customWidth="1"/>
    <col min="3" max="3" width="63.28515625" style="386" customWidth="1"/>
    <col min="4" max="4" width="22.140625" style="386" customWidth="1"/>
    <col min="5" max="18" width="20.140625" style="386" customWidth="1"/>
    <col min="19" max="41" width="20.140625" style="387" customWidth="1"/>
    <col min="42" max="16384" width="11.140625" style="386"/>
  </cols>
  <sheetData>
    <row r="1" spans="2:41" s="384" customFormat="1" ht="21.75" thickBot="1" x14ac:dyDescent="0.3">
      <c r="B1" s="382" t="s">
        <v>542</v>
      </c>
      <c r="C1" s="382"/>
      <c r="D1" s="382"/>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row>
    <row r="3" spans="2:41" ht="16.149999999999999" customHeight="1" x14ac:dyDescent="0.25">
      <c r="B3" s="756" t="s">
        <v>543</v>
      </c>
      <c r="C3" s="385" t="s">
        <v>521</v>
      </c>
      <c r="D3" s="385" t="s">
        <v>522</v>
      </c>
      <c r="E3" s="385" t="s">
        <v>523</v>
      </c>
      <c r="G3" s="415" t="s">
        <v>77</v>
      </c>
      <c r="H3" s="412" t="s">
        <v>586</v>
      </c>
      <c r="I3" s="105"/>
      <c r="M3" s="387"/>
      <c r="N3" s="387"/>
      <c r="O3" s="387"/>
      <c r="P3" s="387"/>
      <c r="Q3" s="387"/>
      <c r="R3" s="387"/>
      <c r="AA3" s="386"/>
      <c r="AB3" s="386"/>
      <c r="AC3" s="386"/>
      <c r="AD3" s="386"/>
      <c r="AE3" s="386"/>
      <c r="AF3" s="386"/>
      <c r="AG3" s="386"/>
      <c r="AH3" s="386"/>
      <c r="AI3" s="386"/>
      <c r="AJ3" s="386"/>
      <c r="AK3" s="386"/>
      <c r="AL3" s="386"/>
      <c r="AM3" s="386"/>
      <c r="AN3" s="386"/>
      <c r="AO3" s="386"/>
    </row>
    <row r="4" spans="2:41" x14ac:dyDescent="0.25">
      <c r="B4" s="756"/>
      <c r="C4" s="757" t="s">
        <v>524</v>
      </c>
      <c r="D4" s="757"/>
      <c r="E4" s="757"/>
      <c r="G4" s="415" t="s">
        <v>584</v>
      </c>
      <c r="H4" s="416" t="s">
        <v>717</v>
      </c>
      <c r="I4" s="105"/>
      <c r="M4" s="387"/>
      <c r="N4" s="387"/>
      <c r="O4" s="387"/>
      <c r="P4" s="387"/>
      <c r="Q4" s="387"/>
      <c r="R4" s="387"/>
      <c r="AA4" s="386"/>
      <c r="AB4" s="386"/>
      <c r="AC4" s="386"/>
      <c r="AD4" s="386"/>
      <c r="AE4" s="386"/>
      <c r="AF4" s="386"/>
      <c r="AG4" s="386"/>
      <c r="AH4" s="386"/>
      <c r="AI4" s="386"/>
      <c r="AJ4" s="386"/>
      <c r="AK4" s="386"/>
      <c r="AL4" s="386"/>
      <c r="AM4" s="386"/>
      <c r="AN4" s="386"/>
      <c r="AO4" s="386"/>
    </row>
    <row r="5" spans="2:41" x14ac:dyDescent="0.25">
      <c r="B5" s="756"/>
      <c r="C5" s="388" t="s">
        <v>674</v>
      </c>
      <c r="D5" s="388" t="s">
        <v>593</v>
      </c>
      <c r="E5" s="388">
        <v>365</v>
      </c>
      <c r="M5" s="387"/>
      <c r="N5" s="387"/>
      <c r="O5" s="387"/>
      <c r="P5" s="387"/>
      <c r="Q5" s="387"/>
      <c r="R5" s="387"/>
      <c r="AA5" s="386"/>
      <c r="AB5" s="386"/>
      <c r="AC5" s="386"/>
      <c r="AD5" s="386"/>
      <c r="AE5" s="386"/>
      <c r="AF5" s="386"/>
      <c r="AG5" s="386"/>
      <c r="AH5" s="386"/>
      <c r="AI5" s="386"/>
      <c r="AJ5" s="386"/>
      <c r="AK5" s="386"/>
      <c r="AL5" s="386"/>
      <c r="AM5" s="386"/>
      <c r="AN5" s="386"/>
      <c r="AO5" s="386"/>
    </row>
    <row r="6" spans="2:41" x14ac:dyDescent="0.25">
      <c r="B6" s="756"/>
      <c r="C6" s="388" t="s">
        <v>698</v>
      </c>
      <c r="D6" s="388" t="s">
        <v>608</v>
      </c>
      <c r="E6" s="388">
        <v>8760</v>
      </c>
      <c r="M6" s="387"/>
      <c r="N6" s="387"/>
      <c r="O6" s="387"/>
      <c r="P6" s="387"/>
      <c r="Q6" s="387"/>
      <c r="R6" s="387"/>
      <c r="AA6" s="386"/>
      <c r="AB6" s="386"/>
      <c r="AC6" s="386"/>
      <c r="AD6" s="386"/>
      <c r="AE6" s="386"/>
      <c r="AF6" s="386"/>
      <c r="AG6" s="386"/>
      <c r="AH6" s="386"/>
      <c r="AI6" s="386"/>
      <c r="AJ6" s="386"/>
      <c r="AK6" s="386"/>
      <c r="AL6" s="386"/>
      <c r="AM6" s="386"/>
      <c r="AN6" s="386"/>
      <c r="AO6" s="386"/>
    </row>
    <row r="7" spans="2:41" x14ac:dyDescent="0.25">
      <c r="B7" s="756"/>
      <c r="C7" s="388" t="s">
        <v>699</v>
      </c>
      <c r="D7" s="388" t="s">
        <v>700</v>
      </c>
      <c r="E7" s="389">
        <v>8.52</v>
      </c>
      <c r="M7" s="387"/>
      <c r="N7" s="387"/>
      <c r="O7" s="387"/>
      <c r="P7" s="387"/>
      <c r="Q7" s="387"/>
      <c r="R7" s="387"/>
      <c r="AA7" s="386"/>
      <c r="AB7" s="386"/>
      <c r="AC7" s="386"/>
      <c r="AD7" s="386"/>
      <c r="AE7" s="386"/>
      <c r="AF7" s="386"/>
      <c r="AG7" s="386"/>
      <c r="AH7" s="386"/>
      <c r="AI7" s="386"/>
      <c r="AJ7" s="386"/>
      <c r="AK7" s="386"/>
      <c r="AL7" s="386"/>
      <c r="AM7" s="386"/>
      <c r="AN7" s="386"/>
      <c r="AO7" s="386"/>
    </row>
    <row r="8" spans="2:41" x14ac:dyDescent="0.25">
      <c r="B8" s="756"/>
      <c r="C8" s="757" t="s">
        <v>544</v>
      </c>
      <c r="D8" s="757"/>
      <c r="E8" s="757"/>
      <c r="M8" s="387"/>
      <c r="N8" s="387"/>
      <c r="O8" s="387"/>
      <c r="P8" s="387"/>
      <c r="Q8" s="387"/>
      <c r="R8" s="387"/>
      <c r="AA8" s="386"/>
      <c r="AB8" s="386"/>
      <c r="AC8" s="386"/>
      <c r="AD8" s="386"/>
      <c r="AE8" s="386"/>
      <c r="AF8" s="386"/>
      <c r="AG8" s="386"/>
      <c r="AH8" s="386"/>
      <c r="AI8" s="386"/>
      <c r="AJ8" s="386"/>
      <c r="AK8" s="386"/>
      <c r="AL8" s="386"/>
      <c r="AM8" s="386"/>
      <c r="AN8" s="386"/>
      <c r="AO8" s="386"/>
    </row>
    <row r="9" spans="2:41" x14ac:dyDescent="0.25">
      <c r="B9" s="756"/>
      <c r="C9" s="390" t="s">
        <v>701</v>
      </c>
      <c r="D9" s="390" t="s">
        <v>605</v>
      </c>
      <c r="E9" s="391">
        <v>0.53349747474747478</v>
      </c>
      <c r="M9" s="387"/>
      <c r="N9" s="387"/>
      <c r="O9" s="387"/>
      <c r="P9" s="387"/>
      <c r="Q9" s="387"/>
      <c r="R9" s="387"/>
      <c r="AA9" s="386"/>
      <c r="AB9" s="386"/>
      <c r="AC9" s="386"/>
      <c r="AD9" s="386"/>
      <c r="AE9" s="386"/>
      <c r="AF9" s="386"/>
      <c r="AG9" s="386"/>
      <c r="AH9" s="386"/>
      <c r="AI9" s="386"/>
      <c r="AJ9" s="386"/>
      <c r="AK9" s="386"/>
      <c r="AL9" s="386"/>
      <c r="AM9" s="386"/>
      <c r="AN9" s="386"/>
      <c r="AO9" s="386"/>
    </row>
    <row r="10" spans="2:41" x14ac:dyDescent="0.25">
      <c r="B10" s="756"/>
      <c r="C10" s="390" t="s">
        <v>702</v>
      </c>
      <c r="D10" s="390" t="s">
        <v>605</v>
      </c>
      <c r="E10" s="391">
        <v>7.8333333333333338E-2</v>
      </c>
      <c r="M10" s="387"/>
      <c r="N10" s="387"/>
      <c r="O10" s="387"/>
      <c r="P10" s="387"/>
      <c r="Q10" s="387"/>
      <c r="R10" s="387"/>
      <c r="AA10" s="386"/>
      <c r="AB10" s="386"/>
      <c r="AC10" s="386"/>
      <c r="AD10" s="386"/>
      <c r="AE10" s="386"/>
      <c r="AF10" s="386"/>
      <c r="AG10" s="386"/>
      <c r="AH10" s="386"/>
      <c r="AI10" s="386"/>
      <c r="AJ10" s="386"/>
      <c r="AK10" s="386"/>
      <c r="AL10" s="386"/>
      <c r="AM10" s="386"/>
      <c r="AN10" s="386"/>
      <c r="AO10" s="386"/>
    </row>
    <row r="11" spans="2:41" x14ac:dyDescent="0.25">
      <c r="B11" s="756"/>
      <c r="C11" s="390" t="s">
        <v>667</v>
      </c>
      <c r="D11" s="390" t="s">
        <v>351</v>
      </c>
      <c r="E11" s="481">
        <v>0.01</v>
      </c>
      <c r="M11" s="387"/>
      <c r="N11" s="387"/>
      <c r="O11" s="387"/>
      <c r="P11" s="387"/>
      <c r="Q11" s="387"/>
      <c r="R11" s="387"/>
      <c r="AA11" s="386"/>
      <c r="AB11" s="386"/>
      <c r="AC11" s="386"/>
      <c r="AD11" s="386"/>
      <c r="AE11" s="386"/>
      <c r="AF11" s="386"/>
      <c r="AG11" s="386"/>
      <c r="AH11" s="386"/>
      <c r="AI11" s="386"/>
      <c r="AJ11" s="386"/>
      <c r="AK11" s="386"/>
      <c r="AL11" s="386"/>
      <c r="AM11" s="386"/>
      <c r="AN11" s="386"/>
      <c r="AO11" s="386"/>
    </row>
    <row r="12" spans="2:41" x14ac:dyDescent="0.25">
      <c r="B12" s="756"/>
      <c r="C12" s="390" t="s">
        <v>646</v>
      </c>
      <c r="D12" s="390" t="s">
        <v>735</v>
      </c>
      <c r="E12" s="391">
        <v>3.1428571428571428</v>
      </c>
      <c r="M12" s="387"/>
      <c r="N12" s="387"/>
      <c r="O12" s="387"/>
      <c r="P12" s="387"/>
      <c r="Q12" s="387"/>
      <c r="R12" s="387"/>
      <c r="AA12" s="386"/>
      <c r="AB12" s="386"/>
      <c r="AC12" s="386"/>
      <c r="AD12" s="386"/>
      <c r="AE12" s="386"/>
      <c r="AF12" s="386"/>
      <c r="AG12" s="386"/>
      <c r="AH12" s="386"/>
      <c r="AI12" s="386"/>
      <c r="AJ12" s="386"/>
      <c r="AK12" s="386"/>
      <c r="AL12" s="386"/>
      <c r="AM12" s="386"/>
      <c r="AN12" s="386"/>
      <c r="AO12" s="386"/>
    </row>
    <row r="13" spans="2:41" x14ac:dyDescent="0.25">
      <c r="B13" s="756"/>
      <c r="C13" s="390" t="s">
        <v>703</v>
      </c>
      <c r="D13" s="390" t="s">
        <v>351</v>
      </c>
      <c r="E13" s="481">
        <v>0.01</v>
      </c>
      <c r="M13" s="387"/>
      <c r="N13" s="387"/>
      <c r="O13" s="387"/>
      <c r="P13" s="387"/>
      <c r="Q13" s="387"/>
      <c r="R13" s="387"/>
      <c r="AA13" s="386"/>
      <c r="AB13" s="386"/>
      <c r="AC13" s="386"/>
      <c r="AD13" s="386"/>
      <c r="AE13" s="386"/>
      <c r="AF13" s="386"/>
      <c r="AG13" s="386"/>
      <c r="AH13" s="386"/>
      <c r="AI13" s="386"/>
      <c r="AJ13" s="386"/>
      <c r="AK13" s="386"/>
      <c r="AL13" s="386"/>
      <c r="AM13" s="386"/>
      <c r="AN13" s="386"/>
      <c r="AO13" s="386"/>
    </row>
    <row r="14" spans="2:41" x14ac:dyDescent="0.25">
      <c r="E14" s="392"/>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row>
    <row r="15" spans="2:41" x14ac:dyDescent="0.25">
      <c r="B15" s="756" t="s">
        <v>545</v>
      </c>
      <c r="C15" s="385" t="s">
        <v>521</v>
      </c>
      <c r="D15" s="385" t="s">
        <v>522</v>
      </c>
      <c r="E15" s="385">
        <v>2024</v>
      </c>
      <c r="F15" s="385">
        <v>2025</v>
      </c>
      <c r="G15" s="385">
        <v>2026</v>
      </c>
      <c r="H15" s="385">
        <v>2027</v>
      </c>
      <c r="I15" s="385">
        <v>2028</v>
      </c>
      <c r="J15" s="385">
        <v>2029</v>
      </c>
      <c r="K15" s="385">
        <v>2030</v>
      </c>
      <c r="L15" s="385">
        <v>2031</v>
      </c>
      <c r="M15" s="385">
        <v>2032</v>
      </c>
      <c r="N15" s="385">
        <v>2033</v>
      </c>
      <c r="O15" s="385">
        <v>2034</v>
      </c>
      <c r="P15" s="385">
        <v>2035</v>
      </c>
      <c r="Q15" s="385">
        <v>2036</v>
      </c>
      <c r="R15" s="385">
        <v>2037</v>
      </c>
      <c r="S15" s="385">
        <v>2038</v>
      </c>
      <c r="T15" s="385">
        <v>2039</v>
      </c>
      <c r="U15" s="385">
        <v>2040</v>
      </c>
      <c r="V15" s="385">
        <v>2041</v>
      </c>
      <c r="W15" s="385">
        <v>2042</v>
      </c>
      <c r="X15" s="385">
        <v>2043</v>
      </c>
      <c r="Y15" s="385">
        <v>2044</v>
      </c>
      <c r="Z15" s="385">
        <v>2045</v>
      </c>
      <c r="AA15" s="385">
        <v>2046</v>
      </c>
      <c r="AB15" s="385">
        <v>2047</v>
      </c>
      <c r="AC15" s="385">
        <v>2048</v>
      </c>
      <c r="AD15" s="385">
        <v>2049</v>
      </c>
      <c r="AE15" s="385">
        <v>2050</v>
      </c>
      <c r="AF15" s="385">
        <v>2051</v>
      </c>
      <c r="AG15" s="385">
        <v>2052</v>
      </c>
      <c r="AH15" s="385">
        <v>2053</v>
      </c>
      <c r="AI15" s="385">
        <v>2054</v>
      </c>
      <c r="AJ15" s="385">
        <v>2055</v>
      </c>
      <c r="AK15" s="385">
        <v>2056</v>
      </c>
      <c r="AL15" s="385">
        <v>2057</v>
      </c>
      <c r="AM15" s="385">
        <v>2058</v>
      </c>
      <c r="AN15" s="385">
        <v>2059</v>
      </c>
      <c r="AO15" s="385">
        <v>2060</v>
      </c>
    </row>
    <row r="16" spans="2:41" x14ac:dyDescent="0.25">
      <c r="B16" s="758"/>
      <c r="C16" s="390" t="s">
        <v>540</v>
      </c>
      <c r="D16" s="390" t="s">
        <v>539</v>
      </c>
      <c r="E16" s="388">
        <f>'F.ValleyView-Inputs'!E32</f>
        <v>1112061.1479149999</v>
      </c>
      <c r="F16" s="388">
        <f>'F.ValleyView-Inputs'!F32</f>
        <v>1123181.7593941498</v>
      </c>
      <c r="G16" s="388">
        <f>'F.ValleyView-Inputs'!G32</f>
        <v>1134413.5769880915</v>
      </c>
      <c r="H16" s="388">
        <f>'F.ValleyView-Inputs'!H32</f>
        <v>1145757.7127579723</v>
      </c>
      <c r="I16" s="388">
        <f>'F.ValleyView-Inputs'!I32</f>
        <v>1157215.2898855524</v>
      </c>
      <c r="J16" s="388">
        <f>'F.ValleyView-Inputs'!J32</f>
        <v>1168787.4427844074</v>
      </c>
      <c r="K16" s="388">
        <f>'F.ValleyView-Inputs'!K32</f>
        <v>1180475.3172122519</v>
      </c>
      <c r="L16" s="388">
        <f>'F.ValleyView-Inputs'!L32</f>
        <v>1192280.0703843744</v>
      </c>
      <c r="M16" s="388">
        <f>'F.ValleyView-Inputs'!M32</f>
        <v>1204202.8710882182</v>
      </c>
      <c r="N16" s="388">
        <f>'F.ValleyView-Inputs'!N32</f>
        <v>1216244.8997991001</v>
      </c>
      <c r="O16" s="388">
        <f>'F.ValleyView-Inputs'!O32</f>
        <v>1228407.3487970913</v>
      </c>
      <c r="P16" s="388">
        <f>'F.ValleyView-Inputs'!P32</f>
        <v>1240691.4222850623</v>
      </c>
      <c r="Q16" s="388">
        <f>'F.ValleyView-Inputs'!Q32</f>
        <v>1253098.336507913</v>
      </c>
      <c r="R16" s="388">
        <f>'F.ValleyView-Inputs'!R32</f>
        <v>1265629.3198729916</v>
      </c>
      <c r="S16" s="388">
        <f>'F.ValleyView-Inputs'!S32</f>
        <v>1278285.613071722</v>
      </c>
      <c r="T16" s="388">
        <f>'F.ValleyView-Inputs'!T32</f>
        <v>1291068.4692024393</v>
      </c>
      <c r="U16" s="388">
        <f>'F.ValleyView-Inputs'!U32</f>
        <v>1303979.1538944638</v>
      </c>
      <c r="V16" s="388">
        <f>'F.ValleyView-Inputs'!V32</f>
        <v>1317018.945433408</v>
      </c>
      <c r="W16" s="388">
        <f>'F.ValleyView-Inputs'!W32</f>
        <v>1330189.1348877421</v>
      </c>
      <c r="X16" s="388">
        <f>'F.ValleyView-Inputs'!X32</f>
        <v>1343491.0262366198</v>
      </c>
      <c r="Y16" s="388">
        <f>'F.ValleyView-Inputs'!Y32</f>
        <v>1356925.9364989861</v>
      </c>
      <c r="Z16" s="388">
        <f>'F.ValleyView-Inputs'!Z32</f>
        <v>1370495.1958639757</v>
      </c>
      <c r="AA16" s="388">
        <f>'F.ValleyView-Inputs'!AA32</f>
        <v>1384200.1478226159</v>
      </c>
      <c r="AB16" s="388">
        <f>'F.ValleyView-Inputs'!AB32</f>
        <v>1398042.1493008421</v>
      </c>
      <c r="AC16" s="388">
        <f>'F.ValleyView-Inputs'!AC32</f>
        <v>1412022.5707938506</v>
      </c>
      <c r="AD16" s="388">
        <f>'F.ValleyView-Inputs'!AD32</f>
        <v>1426142.7965017888</v>
      </c>
      <c r="AE16" s="388">
        <f>'F.ValleyView-Inputs'!AE32</f>
        <v>1440404.2244668065</v>
      </c>
      <c r="AF16" s="388">
        <f>'F.ValleyView-Inputs'!AF32</f>
        <v>1454808.2667114746</v>
      </c>
      <c r="AG16" s="388">
        <f>'F.ValleyView-Inputs'!AG32</f>
        <v>1469356.3493785898</v>
      </c>
      <c r="AH16" s="388">
        <f>'F.ValleyView-Inputs'!AH32</f>
        <v>1484049.9128723752</v>
      </c>
      <c r="AI16" s="388">
        <f>'F.ValleyView-Inputs'!AI32</f>
        <v>1498890.4120010994</v>
      </c>
      <c r="AJ16" s="388">
        <f>'F.ValleyView-Inputs'!AJ32</f>
        <v>1513879.3161211102</v>
      </c>
      <c r="AK16" s="388">
        <f>'F.ValleyView-Inputs'!AK32</f>
        <v>1529018.1092823215</v>
      </c>
      <c r="AL16" s="388">
        <f>'F.ValleyView-Inputs'!AL32</f>
        <v>1544308.2903751442</v>
      </c>
      <c r="AM16" s="388">
        <f>'F.ValleyView-Inputs'!AM32</f>
        <v>1559751.3732788959</v>
      </c>
      <c r="AN16" s="388">
        <f>'F.ValleyView-Inputs'!AN32</f>
        <v>1575348.8870116849</v>
      </c>
      <c r="AO16" s="388">
        <f>'F.ValleyView-Inputs'!AO32</f>
        <v>1591102.3758818021</v>
      </c>
    </row>
    <row r="17" spans="2:41" x14ac:dyDescent="0.25">
      <c r="B17" s="758"/>
      <c r="C17" s="390" t="s">
        <v>541</v>
      </c>
      <c r="D17" s="390" t="s">
        <v>539</v>
      </c>
      <c r="E17" s="388">
        <f>'F.ValleyView-Inputs'!E33</f>
        <v>144567.94922894999</v>
      </c>
      <c r="F17" s="388">
        <f>'F.ValleyView-Inputs'!F33</f>
        <v>146013.62872123948</v>
      </c>
      <c r="G17" s="388">
        <f>'F.ValleyView-Inputs'!G33</f>
        <v>147473.76500845188</v>
      </c>
      <c r="H17" s="388">
        <f>'F.ValleyView-Inputs'!H33</f>
        <v>148948.50265853642</v>
      </c>
      <c r="I17" s="388">
        <f>'F.ValleyView-Inputs'!I33</f>
        <v>150437.9876851218</v>
      </c>
      <c r="J17" s="388">
        <f>'F.ValleyView-Inputs'!J33</f>
        <v>151942.36756197296</v>
      </c>
      <c r="K17" s="388">
        <f>'F.ValleyView-Inputs'!K33</f>
        <v>153461.79123759276</v>
      </c>
      <c r="L17" s="388">
        <f>'F.ValleyView-Inputs'!L33</f>
        <v>154996.40914996868</v>
      </c>
      <c r="M17" s="388">
        <f>'F.ValleyView-Inputs'!M33</f>
        <v>156546.37324146836</v>
      </c>
      <c r="N17" s="388">
        <f>'F.ValleyView-Inputs'!N33</f>
        <v>158111.83697388301</v>
      </c>
      <c r="O17" s="388">
        <f>'F.ValleyView-Inputs'!O33</f>
        <v>159692.95534362187</v>
      </c>
      <c r="P17" s="388">
        <f>'F.ValleyView-Inputs'!P33</f>
        <v>161289.88489705807</v>
      </c>
      <c r="Q17" s="388">
        <f>'F.ValleyView-Inputs'!Q33</f>
        <v>162902.7837460287</v>
      </c>
      <c r="R17" s="388">
        <f>'F.ValleyView-Inputs'!R33</f>
        <v>164531.81158348892</v>
      </c>
      <c r="S17" s="388">
        <f>'F.ValleyView-Inputs'!S33</f>
        <v>166177.12969932385</v>
      </c>
      <c r="T17" s="388">
        <f>'F.ValleyView-Inputs'!T33</f>
        <v>167838.90099631713</v>
      </c>
      <c r="U17" s="388">
        <f>'F.ValleyView-Inputs'!U33</f>
        <v>169517.29000628032</v>
      </c>
      <c r="V17" s="388">
        <f>'F.ValleyView-Inputs'!V33</f>
        <v>171212.46290634305</v>
      </c>
      <c r="W17" s="388">
        <f>'F.ValleyView-Inputs'!W33</f>
        <v>172924.58753540649</v>
      </c>
      <c r="X17" s="388">
        <f>'F.ValleyView-Inputs'!X33</f>
        <v>174653.83341076056</v>
      </c>
      <c r="Y17" s="388">
        <f>'F.ValleyView-Inputs'!Y33</f>
        <v>176400.37174486817</v>
      </c>
      <c r="Z17" s="388">
        <f>'F.ValleyView-Inputs'!Z33</f>
        <v>178164.37546231685</v>
      </c>
      <c r="AA17" s="388">
        <f>'F.ValleyView-Inputs'!AA33</f>
        <v>179946.0192169401</v>
      </c>
      <c r="AB17" s="388">
        <f>'F.ValleyView-Inputs'!AB33</f>
        <v>181745.47940910948</v>
      </c>
      <c r="AC17" s="388">
        <f>'F.ValleyView-Inputs'!AC33</f>
        <v>183562.9342032006</v>
      </c>
      <c r="AD17" s="388">
        <f>'F.ValleyView-Inputs'!AD33</f>
        <v>185398.56354523252</v>
      </c>
      <c r="AE17" s="388">
        <f>'F.ValleyView-Inputs'!AE33</f>
        <v>187252.54918068487</v>
      </c>
      <c r="AF17" s="388">
        <f>'F.ValleyView-Inputs'!AF33</f>
        <v>189125.0746724917</v>
      </c>
      <c r="AG17" s="388">
        <f>'F.ValleyView-Inputs'!AG33</f>
        <v>191016.32541921671</v>
      </c>
      <c r="AH17" s="388">
        <f>'F.ValleyView-Inputs'!AH33</f>
        <v>192926.48867340878</v>
      </c>
      <c r="AI17" s="388">
        <f>'F.ValleyView-Inputs'!AI33</f>
        <v>194855.75356014294</v>
      </c>
      <c r="AJ17" s="388">
        <f>'F.ValleyView-Inputs'!AJ33</f>
        <v>196804.31109574434</v>
      </c>
      <c r="AK17" s="388">
        <f>'F.ValleyView-Inputs'!AK33</f>
        <v>198772.35420670183</v>
      </c>
      <c r="AL17" s="388">
        <f>'F.ValleyView-Inputs'!AL33</f>
        <v>200760.07774876876</v>
      </c>
      <c r="AM17" s="388">
        <f>'F.ValleyView-Inputs'!AM33</f>
        <v>202767.67852625647</v>
      </c>
      <c r="AN17" s="388">
        <f>'F.ValleyView-Inputs'!AN33</f>
        <v>204795.35531151903</v>
      </c>
      <c r="AO17" s="388">
        <f>'F.ValleyView-Inputs'!AO33</f>
        <v>206843.30886463431</v>
      </c>
    </row>
    <row r="18" spans="2:41" x14ac:dyDescent="0.25">
      <c r="B18" s="758"/>
      <c r="C18" s="390" t="s">
        <v>646</v>
      </c>
      <c r="D18" s="390" t="s">
        <v>647</v>
      </c>
      <c r="E18" s="389">
        <f>$E$12</f>
        <v>3.1428571428571428</v>
      </c>
      <c r="F18" s="389">
        <f>E18*(1+$E$13)</f>
        <v>3.1742857142857144</v>
      </c>
      <c r="G18" s="389">
        <f t="shared" ref="G18:AO18" si="0">F18*(1+$E$13)</f>
        <v>3.2060285714285714</v>
      </c>
      <c r="H18" s="389">
        <f t="shared" si="0"/>
        <v>3.238088857142857</v>
      </c>
      <c r="I18" s="389">
        <f t="shared" si="0"/>
        <v>3.2704697457142857</v>
      </c>
      <c r="J18" s="389">
        <f t="shared" si="0"/>
        <v>3.3031744431714287</v>
      </c>
      <c r="K18" s="389">
        <f t="shared" si="0"/>
        <v>3.336206187603143</v>
      </c>
      <c r="L18" s="389">
        <f t="shared" si="0"/>
        <v>3.3695682494791743</v>
      </c>
      <c r="M18" s="389">
        <f t="shared" si="0"/>
        <v>3.4032639319739659</v>
      </c>
      <c r="N18" s="389">
        <f t="shared" si="0"/>
        <v>3.4372965712937056</v>
      </c>
      <c r="O18" s="389">
        <f t="shared" si="0"/>
        <v>3.4716695370066426</v>
      </c>
      <c r="P18" s="389">
        <f t="shared" si="0"/>
        <v>3.506386232376709</v>
      </c>
      <c r="Q18" s="389">
        <f t="shared" si="0"/>
        <v>3.5414500947004761</v>
      </c>
      <c r="R18" s="389">
        <f t="shared" si="0"/>
        <v>3.5768645956474807</v>
      </c>
      <c r="S18" s="389">
        <f t="shared" si="0"/>
        <v>3.6126332416039557</v>
      </c>
      <c r="T18" s="389">
        <f t="shared" si="0"/>
        <v>3.6487595740199952</v>
      </c>
      <c r="U18" s="389">
        <f t="shared" si="0"/>
        <v>3.6852471697601952</v>
      </c>
      <c r="V18" s="389">
        <f t="shared" si="0"/>
        <v>3.7220996414577971</v>
      </c>
      <c r="W18" s="389">
        <f t="shared" si="0"/>
        <v>3.7593206378723751</v>
      </c>
      <c r="X18" s="389">
        <f t="shared" si="0"/>
        <v>3.7969138442510988</v>
      </c>
      <c r="Y18" s="389">
        <f t="shared" si="0"/>
        <v>3.8348829826936099</v>
      </c>
      <c r="Z18" s="389">
        <f t="shared" si="0"/>
        <v>3.873231812520546</v>
      </c>
      <c r="AA18" s="389">
        <f t="shared" si="0"/>
        <v>3.9119641306457513</v>
      </c>
      <c r="AB18" s="389">
        <f t="shared" si="0"/>
        <v>3.9510837719522089</v>
      </c>
      <c r="AC18" s="389">
        <f t="shared" si="0"/>
        <v>3.9905946096717311</v>
      </c>
      <c r="AD18" s="389">
        <f t="shared" si="0"/>
        <v>4.0305005557684481</v>
      </c>
      <c r="AE18" s="389">
        <f t="shared" si="0"/>
        <v>4.0708055613261322</v>
      </c>
      <c r="AF18" s="389">
        <f t="shared" si="0"/>
        <v>4.1115136169393933</v>
      </c>
      <c r="AG18" s="389">
        <f t="shared" si="0"/>
        <v>4.1526287531087869</v>
      </c>
      <c r="AH18" s="389">
        <f t="shared" si="0"/>
        <v>4.1941550406398749</v>
      </c>
      <c r="AI18" s="389">
        <f t="shared" si="0"/>
        <v>4.236096591046274</v>
      </c>
      <c r="AJ18" s="389">
        <f t="shared" si="0"/>
        <v>4.2784575569567371</v>
      </c>
      <c r="AK18" s="389">
        <f t="shared" si="0"/>
        <v>4.3212421325263044</v>
      </c>
      <c r="AL18" s="389">
        <f t="shared" si="0"/>
        <v>4.3644545538515676</v>
      </c>
      <c r="AM18" s="389">
        <f t="shared" si="0"/>
        <v>4.4080990993900837</v>
      </c>
      <c r="AN18" s="389">
        <f t="shared" si="0"/>
        <v>4.452180090383985</v>
      </c>
      <c r="AO18" s="389">
        <f t="shared" si="0"/>
        <v>4.4967018912878247</v>
      </c>
    </row>
    <row r="19" spans="2:41" x14ac:dyDescent="0.25">
      <c r="B19" s="758"/>
      <c r="C19" s="390" t="s">
        <v>648</v>
      </c>
      <c r="D19" s="390" t="s">
        <v>649</v>
      </c>
      <c r="E19" s="393">
        <f>E18*$E$5</f>
        <v>1147.1428571428571</v>
      </c>
      <c r="F19" s="393">
        <f t="shared" ref="F19:AO19" si="1">F18*$E$5</f>
        <v>1158.6142857142856</v>
      </c>
      <c r="G19" s="393">
        <f t="shared" si="1"/>
        <v>1170.2004285714286</v>
      </c>
      <c r="H19" s="393">
        <f t="shared" si="1"/>
        <v>1181.9024328571429</v>
      </c>
      <c r="I19" s="393">
        <f t="shared" si="1"/>
        <v>1193.7214571857144</v>
      </c>
      <c r="J19" s="393">
        <f t="shared" si="1"/>
        <v>1205.6586717575715</v>
      </c>
      <c r="K19" s="393">
        <f t="shared" si="1"/>
        <v>1217.7152584751473</v>
      </c>
      <c r="L19" s="393">
        <f t="shared" si="1"/>
        <v>1229.8924110598987</v>
      </c>
      <c r="M19" s="393">
        <f t="shared" si="1"/>
        <v>1242.1913351704975</v>
      </c>
      <c r="N19" s="393">
        <f t="shared" si="1"/>
        <v>1254.6132485222026</v>
      </c>
      <c r="O19" s="393">
        <f t="shared" si="1"/>
        <v>1267.1593810074246</v>
      </c>
      <c r="P19" s="393">
        <f t="shared" si="1"/>
        <v>1279.8309748174988</v>
      </c>
      <c r="Q19" s="393">
        <f t="shared" si="1"/>
        <v>1292.6292845656737</v>
      </c>
      <c r="R19" s="393">
        <f t="shared" si="1"/>
        <v>1305.5555774113304</v>
      </c>
      <c r="S19" s="393">
        <f t="shared" si="1"/>
        <v>1318.6111331854438</v>
      </c>
      <c r="T19" s="393">
        <f t="shared" si="1"/>
        <v>1331.7972445172982</v>
      </c>
      <c r="U19" s="393">
        <f t="shared" si="1"/>
        <v>1345.1152169624713</v>
      </c>
      <c r="V19" s="393">
        <f t="shared" si="1"/>
        <v>1358.566369132096</v>
      </c>
      <c r="W19" s="393">
        <f t="shared" si="1"/>
        <v>1372.1520328234169</v>
      </c>
      <c r="X19" s="393">
        <f t="shared" si="1"/>
        <v>1385.8735531516511</v>
      </c>
      <c r="Y19" s="393">
        <f t="shared" si="1"/>
        <v>1399.7322886831676</v>
      </c>
      <c r="Z19" s="393">
        <f t="shared" si="1"/>
        <v>1413.7296115699994</v>
      </c>
      <c r="AA19" s="393">
        <f t="shared" si="1"/>
        <v>1427.8669076856993</v>
      </c>
      <c r="AB19" s="393">
        <f t="shared" si="1"/>
        <v>1442.1455767625562</v>
      </c>
      <c r="AC19" s="393">
        <f t="shared" si="1"/>
        <v>1456.5670325301819</v>
      </c>
      <c r="AD19" s="393">
        <f t="shared" si="1"/>
        <v>1471.1327028554836</v>
      </c>
      <c r="AE19" s="393">
        <f t="shared" si="1"/>
        <v>1485.8440298840383</v>
      </c>
      <c r="AF19" s="393">
        <f t="shared" si="1"/>
        <v>1500.7024701828786</v>
      </c>
      <c r="AG19" s="393">
        <f t="shared" si="1"/>
        <v>1515.7094948847073</v>
      </c>
      <c r="AH19" s="393">
        <f t="shared" si="1"/>
        <v>1530.8665898335544</v>
      </c>
      <c r="AI19" s="393">
        <f t="shared" si="1"/>
        <v>1546.17525573189</v>
      </c>
      <c r="AJ19" s="393">
        <f t="shared" si="1"/>
        <v>1561.637008289209</v>
      </c>
      <c r="AK19" s="393">
        <f t="shared" si="1"/>
        <v>1577.253378372101</v>
      </c>
      <c r="AL19" s="393">
        <f t="shared" si="1"/>
        <v>1593.0259121558222</v>
      </c>
      <c r="AM19" s="393">
        <f t="shared" si="1"/>
        <v>1608.9561712773805</v>
      </c>
      <c r="AN19" s="393">
        <f t="shared" si="1"/>
        <v>1625.0457329901544</v>
      </c>
      <c r="AO19" s="393">
        <f t="shared" si="1"/>
        <v>1641.296190320056</v>
      </c>
    </row>
    <row r="20" spans="2:41" x14ac:dyDescent="0.25">
      <c r="B20" s="758"/>
      <c r="C20" s="390" t="s">
        <v>650</v>
      </c>
      <c r="D20" s="390" t="s">
        <v>608</v>
      </c>
      <c r="E20" s="389">
        <f>E19*$E$9</f>
        <v>611.99781746031749</v>
      </c>
      <c r="F20" s="389">
        <f>F19*$E$9*(1+$E$11)</f>
        <v>624.29897359126983</v>
      </c>
      <c r="G20" s="389">
        <f t="shared" ref="G20:AO20" si="2">G19*$E$9*(1+$E$11)</f>
        <v>630.54196332718254</v>
      </c>
      <c r="H20" s="389">
        <f t="shared" si="2"/>
        <v>636.84738296045452</v>
      </c>
      <c r="I20" s="389">
        <f t="shared" si="2"/>
        <v>643.21585679005898</v>
      </c>
      <c r="J20" s="389">
        <f t="shared" si="2"/>
        <v>649.64801535795959</v>
      </c>
      <c r="K20" s="389">
        <f t="shared" si="2"/>
        <v>656.14449551153916</v>
      </c>
      <c r="L20" s="389">
        <f t="shared" si="2"/>
        <v>662.70594046665451</v>
      </c>
      <c r="M20" s="389">
        <f t="shared" si="2"/>
        <v>669.33299987132102</v>
      </c>
      <c r="N20" s="389">
        <f t="shared" si="2"/>
        <v>676.02632987003437</v>
      </c>
      <c r="O20" s="389">
        <f t="shared" si="2"/>
        <v>682.78659316873461</v>
      </c>
      <c r="P20" s="389">
        <f t="shared" si="2"/>
        <v>689.61445910042198</v>
      </c>
      <c r="Q20" s="389">
        <f t="shared" si="2"/>
        <v>696.51060369142613</v>
      </c>
      <c r="R20" s="389">
        <f t="shared" si="2"/>
        <v>703.47570972834035</v>
      </c>
      <c r="S20" s="389">
        <f t="shared" si="2"/>
        <v>710.51046682562378</v>
      </c>
      <c r="T20" s="389">
        <f t="shared" si="2"/>
        <v>717.61557149388</v>
      </c>
      <c r="U20" s="389">
        <f t="shared" si="2"/>
        <v>724.79172720881888</v>
      </c>
      <c r="V20" s="389">
        <f t="shared" si="2"/>
        <v>732.0396444809071</v>
      </c>
      <c r="W20" s="389">
        <f t="shared" si="2"/>
        <v>739.36004092571602</v>
      </c>
      <c r="X20" s="389">
        <f t="shared" si="2"/>
        <v>746.75364133497328</v>
      </c>
      <c r="Y20" s="389">
        <f t="shared" si="2"/>
        <v>754.22117774832304</v>
      </c>
      <c r="Z20" s="389">
        <f t="shared" si="2"/>
        <v>761.76338952580625</v>
      </c>
      <c r="AA20" s="389">
        <f t="shared" si="2"/>
        <v>769.38102342106436</v>
      </c>
      <c r="AB20" s="389">
        <f t="shared" si="2"/>
        <v>777.07483365527492</v>
      </c>
      <c r="AC20" s="389">
        <f t="shared" si="2"/>
        <v>784.84558199182777</v>
      </c>
      <c r="AD20" s="389">
        <f t="shared" si="2"/>
        <v>792.69403781174594</v>
      </c>
      <c r="AE20" s="389">
        <f t="shared" si="2"/>
        <v>800.62097818986331</v>
      </c>
      <c r="AF20" s="389">
        <f t="shared" si="2"/>
        <v>808.62718797176194</v>
      </c>
      <c r="AG20" s="389">
        <f t="shared" si="2"/>
        <v>816.71345985147946</v>
      </c>
      <c r="AH20" s="389">
        <f t="shared" si="2"/>
        <v>824.88059444999431</v>
      </c>
      <c r="AI20" s="389">
        <f t="shared" si="2"/>
        <v>833.12940039449438</v>
      </c>
      <c r="AJ20" s="389">
        <f t="shared" si="2"/>
        <v>841.46069439843939</v>
      </c>
      <c r="AK20" s="389">
        <f t="shared" si="2"/>
        <v>849.87530134242365</v>
      </c>
      <c r="AL20" s="389">
        <f t="shared" si="2"/>
        <v>858.37405435584799</v>
      </c>
      <c r="AM20" s="389">
        <f t="shared" si="2"/>
        <v>866.95779489940651</v>
      </c>
      <c r="AN20" s="389">
        <f t="shared" si="2"/>
        <v>875.62737284840057</v>
      </c>
      <c r="AO20" s="389">
        <f t="shared" si="2"/>
        <v>884.38364657688453</v>
      </c>
    </row>
    <row r="21" spans="2:41" x14ac:dyDescent="0.25">
      <c r="B21" s="758"/>
      <c r="C21" s="390" t="s">
        <v>546</v>
      </c>
      <c r="D21" s="390" t="s">
        <v>351</v>
      </c>
      <c r="E21" s="394">
        <f>E20/$E$6</f>
        <v>6.986276455026455E-2</v>
      </c>
      <c r="F21" s="394">
        <f t="shared" ref="F21:AO21" si="3">F20/$E$6</f>
        <v>7.1267006117724865E-2</v>
      </c>
      <c r="G21" s="394">
        <f t="shared" si="3"/>
        <v>7.1979676178902122E-2</v>
      </c>
      <c r="H21" s="394">
        <f t="shared" si="3"/>
        <v>7.2699472940691151E-2</v>
      </c>
      <c r="I21" s="394">
        <f t="shared" si="3"/>
        <v>7.3426467670098056E-2</v>
      </c>
      <c r="J21" s="394">
        <f t="shared" si="3"/>
        <v>7.4160732346799041E-2</v>
      </c>
      <c r="K21" s="394">
        <f t="shared" si="3"/>
        <v>7.4902339670267021E-2</v>
      </c>
      <c r="L21" s="394">
        <f t="shared" si="3"/>
        <v>7.5651363066969693E-2</v>
      </c>
      <c r="M21" s="394">
        <f t="shared" si="3"/>
        <v>7.640787669763939E-2</v>
      </c>
      <c r="N21" s="394">
        <f t="shared" si="3"/>
        <v>7.7171955464615791E-2</v>
      </c>
      <c r="O21" s="394">
        <f t="shared" si="3"/>
        <v>7.7943675019261943E-2</v>
      </c>
      <c r="P21" s="394">
        <f t="shared" si="3"/>
        <v>7.8723111769454568E-2</v>
      </c>
      <c r="Q21" s="394">
        <f t="shared" si="3"/>
        <v>7.9510342887149102E-2</v>
      </c>
      <c r="R21" s="394">
        <f t="shared" si="3"/>
        <v>8.0305446316020587E-2</v>
      </c>
      <c r="S21" s="394">
        <f t="shared" si="3"/>
        <v>8.1108500779180803E-2</v>
      </c>
      <c r="T21" s="394">
        <f t="shared" si="3"/>
        <v>8.1919585786972601E-2</v>
      </c>
      <c r="U21" s="394">
        <f t="shared" si="3"/>
        <v>8.2738781644842344E-2</v>
      </c>
      <c r="V21" s="394">
        <f t="shared" si="3"/>
        <v>8.3566169461290765E-2</v>
      </c>
      <c r="W21" s="394">
        <f t="shared" si="3"/>
        <v>8.4401831155903662E-2</v>
      </c>
      <c r="X21" s="394">
        <f t="shared" si="3"/>
        <v>8.5245849467462706E-2</v>
      </c>
      <c r="Y21" s="394">
        <f t="shared" si="3"/>
        <v>8.6098307962137327E-2</v>
      </c>
      <c r="Z21" s="394">
        <f t="shared" si="3"/>
        <v>8.6959291041758702E-2</v>
      </c>
      <c r="AA21" s="394">
        <f t="shared" si="3"/>
        <v>8.7828883952176293E-2</v>
      </c>
      <c r="AB21" s="394">
        <f t="shared" si="3"/>
        <v>8.8707172791698055E-2</v>
      </c>
      <c r="AC21" s="394">
        <f t="shared" si="3"/>
        <v>8.9594244519615049E-2</v>
      </c>
      <c r="AD21" s="394">
        <f t="shared" si="3"/>
        <v>9.0490186964811176E-2</v>
      </c>
      <c r="AE21" s="394">
        <f t="shared" si="3"/>
        <v>9.1395088834459279E-2</v>
      </c>
      <c r="AF21" s="394">
        <f t="shared" si="3"/>
        <v>9.2309039722803868E-2</v>
      </c>
      <c r="AG21" s="394">
        <f t="shared" si="3"/>
        <v>9.3232130120031897E-2</v>
      </c>
      <c r="AH21" s="394">
        <f t="shared" si="3"/>
        <v>9.4164451421232226E-2</v>
      </c>
      <c r="AI21" s="394">
        <f t="shared" si="3"/>
        <v>9.5106095935444571E-2</v>
      </c>
      <c r="AJ21" s="394">
        <f t="shared" si="3"/>
        <v>9.6057156894799017E-2</v>
      </c>
      <c r="AK21" s="394">
        <f t="shared" si="3"/>
        <v>9.7017728463746997E-2</v>
      </c>
      <c r="AL21" s="394">
        <f t="shared" si="3"/>
        <v>9.798790574838448E-2</v>
      </c>
      <c r="AM21" s="394">
        <f t="shared" si="3"/>
        <v>9.896778480586832E-2</v>
      </c>
      <c r="AN21" s="394">
        <f t="shared" si="3"/>
        <v>9.9957462653927007E-2</v>
      </c>
      <c r="AO21" s="394">
        <f t="shared" si="3"/>
        <v>0.10095703728046627</v>
      </c>
    </row>
    <row r="22" spans="2:41" x14ac:dyDescent="0.25">
      <c r="B22" s="758"/>
      <c r="C22" s="390" t="s">
        <v>547</v>
      </c>
      <c r="D22" s="390" t="s">
        <v>539</v>
      </c>
      <c r="E22" s="388">
        <f>E16*E$21</f>
        <v>77691.666142282556</v>
      </c>
      <c r="F22" s="388">
        <f t="shared" ref="F22:AO23" si="4">F16*F$21</f>
        <v>80045.80131805985</v>
      </c>
      <c r="G22" s="388">
        <f t="shared" si="4"/>
        <v>81654.721924552869</v>
      </c>
      <c r="H22" s="388">
        <f t="shared" si="4"/>
        <v>83295.981835236395</v>
      </c>
      <c r="I22" s="388">
        <f t="shared" si="4"/>
        <v>84970.231070124661</v>
      </c>
      <c r="J22" s="388">
        <f t="shared" si="4"/>
        <v>86678.132714634135</v>
      </c>
      <c r="K22" s="388">
        <f t="shared" si="4"/>
        <v>88420.3631821983</v>
      </c>
      <c r="L22" s="388">
        <f t="shared" si="4"/>
        <v>90197.61248216049</v>
      </c>
      <c r="M22" s="388">
        <f t="shared" si="4"/>
        <v>92010.584493051923</v>
      </c>
      <c r="N22" s="388">
        <f t="shared" si="4"/>
        <v>93859.997241362245</v>
      </c>
      <c r="O22" s="388">
        <f t="shared" si="4"/>
        <v>95746.583185913638</v>
      </c>
      <c r="P22" s="388">
        <f t="shared" si="4"/>
        <v>97671.089507950514</v>
      </c>
      <c r="Q22" s="388">
        <f t="shared" si="4"/>
        <v>99634.278407060308</v>
      </c>
      <c r="R22" s="388">
        <f t="shared" si="4"/>
        <v>101636.92740304218</v>
      </c>
      <c r="S22" s="388">
        <f t="shared" si="4"/>
        <v>103679.82964384338</v>
      </c>
      <c r="T22" s="388">
        <f t="shared" si="4"/>
        <v>105763.79421968463</v>
      </c>
      <c r="U22" s="388">
        <f t="shared" si="4"/>
        <v>107889.64648350031</v>
      </c>
      <c r="V22" s="388">
        <f t="shared" si="4"/>
        <v>110058.22837781862</v>
      </c>
      <c r="W22" s="388">
        <f t="shared" si="4"/>
        <v>112270.39876821278</v>
      </c>
      <c r="X22" s="388">
        <f t="shared" si="4"/>
        <v>114527.03378345388</v>
      </c>
      <c r="Y22" s="388">
        <f t="shared" si="4"/>
        <v>116829.0271625013</v>
      </c>
      <c r="Z22" s="388">
        <f t="shared" si="4"/>
        <v>119177.29060846756</v>
      </c>
      <c r="AA22" s="388">
        <f t="shared" si="4"/>
        <v>121572.75414969781</v>
      </c>
      <c r="AB22" s="388">
        <f t="shared" si="4"/>
        <v>124016.36650810673</v>
      </c>
      <c r="AC22" s="388">
        <f t="shared" si="4"/>
        <v>126509.0954749197</v>
      </c>
      <c r="AD22" s="388">
        <f t="shared" si="4"/>
        <v>129051.92829396552</v>
      </c>
      <c r="AE22" s="388">
        <f t="shared" si="4"/>
        <v>131645.87205267421</v>
      </c>
      <c r="AF22" s="388">
        <f t="shared" si="4"/>
        <v>134291.95408093295</v>
      </c>
      <c r="AG22" s="388">
        <f t="shared" si="4"/>
        <v>136991.22235795972</v>
      </c>
      <c r="AH22" s="388">
        <f t="shared" si="4"/>
        <v>139744.7459273547</v>
      </c>
      <c r="AI22" s="388">
        <f t="shared" si="4"/>
        <v>142553.6153204946</v>
      </c>
      <c r="AJ22" s="388">
        <f t="shared" si="4"/>
        <v>145418.94298843652</v>
      </c>
      <c r="AK22" s="388">
        <f t="shared" si="4"/>
        <v>148341.86374250409</v>
      </c>
      <c r="AL22" s="388">
        <f t="shared" si="4"/>
        <v>151323.53520372839</v>
      </c>
      <c r="AM22" s="388">
        <f t="shared" si="4"/>
        <v>154365.13826132336</v>
      </c>
      <c r="AN22" s="388">
        <f t="shared" si="4"/>
        <v>157467.87754037598</v>
      </c>
      <c r="AO22" s="388">
        <f t="shared" si="4"/>
        <v>160632.98187893754</v>
      </c>
    </row>
    <row r="23" spans="2:41" x14ac:dyDescent="0.25">
      <c r="B23" s="758"/>
      <c r="C23" s="390" t="s">
        <v>548</v>
      </c>
      <c r="D23" s="390" t="s">
        <v>539</v>
      </c>
      <c r="E23" s="388">
        <f>E17*E$21</f>
        <v>10099.916598496733</v>
      </c>
      <c r="F23" s="388">
        <f t="shared" si="4"/>
        <v>10405.954171347781</v>
      </c>
      <c r="G23" s="388">
        <f t="shared" si="4"/>
        <v>10615.113850191874</v>
      </c>
      <c r="H23" s="388">
        <f t="shared" si="4"/>
        <v>10828.477638580733</v>
      </c>
      <c r="I23" s="388">
        <f t="shared" si="4"/>
        <v>11046.130039116206</v>
      </c>
      <c r="J23" s="388">
        <f t="shared" si="4"/>
        <v>11268.157252902438</v>
      </c>
      <c r="K23" s="388">
        <f t="shared" si="4"/>
        <v>11494.647213685779</v>
      </c>
      <c r="L23" s="388">
        <f t="shared" si="4"/>
        <v>11725.689622680864</v>
      </c>
      <c r="M23" s="388">
        <f t="shared" si="4"/>
        <v>11961.375984096749</v>
      </c>
      <c r="N23" s="388">
        <f t="shared" si="4"/>
        <v>12201.799641377092</v>
      </c>
      <c r="O23" s="388">
        <f t="shared" si="4"/>
        <v>12447.055814168772</v>
      </c>
      <c r="P23" s="388">
        <f t="shared" si="4"/>
        <v>12697.241636033565</v>
      </c>
      <c r="Q23" s="388">
        <f t="shared" si="4"/>
        <v>12952.456192917842</v>
      </c>
      <c r="R23" s="388">
        <f t="shared" si="4"/>
        <v>13212.800562395483</v>
      </c>
      <c r="S23" s="388">
        <f t="shared" si="4"/>
        <v>13478.377853699638</v>
      </c>
      <c r="T23" s="388">
        <f t="shared" si="4"/>
        <v>13749.293248559003</v>
      </c>
      <c r="U23" s="388">
        <f t="shared" si="4"/>
        <v>14025.654042855043</v>
      </c>
      <c r="V23" s="388">
        <f t="shared" si="4"/>
        <v>14307.569689116423</v>
      </c>
      <c r="W23" s="388">
        <f t="shared" si="4"/>
        <v>14595.151839867662</v>
      </c>
      <c r="X23" s="388">
        <f t="shared" si="4"/>
        <v>14888.514391849003</v>
      </c>
      <c r="Y23" s="388">
        <f t="shared" si="4"/>
        <v>15187.773531125167</v>
      </c>
      <c r="Z23" s="388">
        <f t="shared" si="4"/>
        <v>15493.047779100783</v>
      </c>
      <c r="AA23" s="388">
        <f t="shared" si="4"/>
        <v>15804.458039460716</v>
      </c>
      <c r="AB23" s="388">
        <f t="shared" si="4"/>
        <v>16122.127646053876</v>
      </c>
      <c r="AC23" s="388">
        <f t="shared" si="4"/>
        <v>16446.182411739563</v>
      </c>
      <c r="AD23" s="388">
        <f t="shared" si="4"/>
        <v>16776.750678215518</v>
      </c>
      <c r="AE23" s="388">
        <f t="shared" si="4"/>
        <v>17113.963366847649</v>
      </c>
      <c r="AF23" s="388">
        <f t="shared" si="4"/>
        <v>17457.954030521283</v>
      </c>
      <c r="AG23" s="388">
        <f t="shared" si="4"/>
        <v>17808.85890653477</v>
      </c>
      <c r="AH23" s="388">
        <f t="shared" si="4"/>
        <v>18166.816970556109</v>
      </c>
      <c r="AI23" s="388">
        <f t="shared" si="4"/>
        <v>18531.9699916643</v>
      </c>
      <c r="AJ23" s="388">
        <f t="shared" si="4"/>
        <v>18904.46258849675</v>
      </c>
      <c r="AK23" s="388">
        <f t="shared" si="4"/>
        <v>19284.442286525536</v>
      </c>
      <c r="AL23" s="388">
        <f t="shared" si="4"/>
        <v>19672.059576484695</v>
      </c>
      <c r="AM23" s="388">
        <f t="shared" si="4"/>
        <v>20067.467973972038</v>
      </c>
      <c r="AN23" s="388">
        <f t="shared" si="4"/>
        <v>20470.824080248876</v>
      </c>
      <c r="AO23" s="388">
        <f t="shared" si="4"/>
        <v>20882.287644261887</v>
      </c>
    </row>
    <row r="24" spans="2:41" x14ac:dyDescent="0.25">
      <c r="B24" s="758"/>
      <c r="C24" s="390" t="s">
        <v>549</v>
      </c>
      <c r="D24" s="390" t="s">
        <v>550</v>
      </c>
      <c r="E24" s="388">
        <f>E22*$E$7</f>
        <v>661932.99553224735</v>
      </c>
      <c r="F24" s="388">
        <f t="shared" ref="F24:AO25" si="5">F22*$E$7</f>
        <v>681990.22722986992</v>
      </c>
      <c r="G24" s="388">
        <f t="shared" si="5"/>
        <v>695698.23079719045</v>
      </c>
      <c r="H24" s="388">
        <f t="shared" si="5"/>
        <v>709681.76523621404</v>
      </c>
      <c r="I24" s="388">
        <f t="shared" si="5"/>
        <v>723946.36871746206</v>
      </c>
      <c r="J24" s="388">
        <f t="shared" si="5"/>
        <v>738497.69072868279</v>
      </c>
      <c r="K24" s="388">
        <f t="shared" si="5"/>
        <v>753341.49431232945</v>
      </c>
      <c r="L24" s="388">
        <f t="shared" si="5"/>
        <v>768483.65834800736</v>
      </c>
      <c r="M24" s="388">
        <f t="shared" si="5"/>
        <v>783930.1798808024</v>
      </c>
      <c r="N24" s="388">
        <f t="shared" si="5"/>
        <v>799687.17649640632</v>
      </c>
      <c r="O24" s="388">
        <f t="shared" si="5"/>
        <v>815760.88874398416</v>
      </c>
      <c r="P24" s="388">
        <f t="shared" si="5"/>
        <v>832157.6826077383</v>
      </c>
      <c r="Q24" s="388">
        <f t="shared" si="5"/>
        <v>848884.05202815379</v>
      </c>
      <c r="R24" s="388">
        <f t="shared" si="5"/>
        <v>865946.62147391937</v>
      </c>
      <c r="S24" s="388">
        <f t="shared" si="5"/>
        <v>883352.14856554556</v>
      </c>
      <c r="T24" s="388">
        <f t="shared" si="5"/>
        <v>901107.52675171301</v>
      </c>
      <c r="U24" s="388">
        <f t="shared" si="5"/>
        <v>919219.78803942259</v>
      </c>
      <c r="V24" s="388">
        <f t="shared" si="5"/>
        <v>937696.10577901464</v>
      </c>
      <c r="W24" s="388">
        <f t="shared" si="5"/>
        <v>956543.79750517278</v>
      </c>
      <c r="X24" s="388">
        <f t="shared" si="5"/>
        <v>975770.32783502701</v>
      </c>
      <c r="Y24" s="388">
        <f t="shared" si="5"/>
        <v>995383.31142451102</v>
      </c>
      <c r="Z24" s="388">
        <f t="shared" si="5"/>
        <v>1015390.5159841436</v>
      </c>
      <c r="AA24" s="388">
        <f t="shared" si="5"/>
        <v>1035799.8653554253</v>
      </c>
      <c r="AB24" s="388">
        <f t="shared" si="5"/>
        <v>1056619.4426490692</v>
      </c>
      <c r="AC24" s="388">
        <f t="shared" si="5"/>
        <v>1077857.4934463159</v>
      </c>
      <c r="AD24" s="388">
        <f t="shared" si="5"/>
        <v>1099522.4290645863</v>
      </c>
      <c r="AE24" s="388">
        <f t="shared" si="5"/>
        <v>1121622.8298887843</v>
      </c>
      <c r="AF24" s="388">
        <f t="shared" si="5"/>
        <v>1144167.4487695487</v>
      </c>
      <c r="AG24" s="388">
        <f t="shared" si="5"/>
        <v>1167165.2144898167</v>
      </c>
      <c r="AH24" s="388">
        <f t="shared" si="5"/>
        <v>1190625.235301062</v>
      </c>
      <c r="AI24" s="388">
        <f t="shared" si="5"/>
        <v>1214556.802530614</v>
      </c>
      <c r="AJ24" s="388">
        <f t="shared" si="5"/>
        <v>1238969.3942614791</v>
      </c>
      <c r="AK24" s="388">
        <f t="shared" si="5"/>
        <v>1263872.6790861348</v>
      </c>
      <c r="AL24" s="388">
        <f t="shared" si="5"/>
        <v>1289276.5199357658</v>
      </c>
      <c r="AM24" s="388">
        <f t="shared" si="5"/>
        <v>1315190.977986475</v>
      </c>
      <c r="AN24" s="388">
        <f t="shared" si="5"/>
        <v>1341626.3166440034</v>
      </c>
      <c r="AO24" s="388">
        <f t="shared" si="5"/>
        <v>1368593.0056085477</v>
      </c>
    </row>
    <row r="25" spans="2:41" x14ac:dyDescent="0.25">
      <c r="B25" s="758"/>
      <c r="C25" s="390" t="s">
        <v>551</v>
      </c>
      <c r="D25" s="390" t="s">
        <v>550</v>
      </c>
      <c r="E25" s="388">
        <f>E23*$E$7</f>
        <v>86051.289419192166</v>
      </c>
      <c r="F25" s="388">
        <f t="shared" si="5"/>
        <v>88658.72953988309</v>
      </c>
      <c r="G25" s="388">
        <f t="shared" si="5"/>
        <v>90440.770003634767</v>
      </c>
      <c r="H25" s="388">
        <f t="shared" si="5"/>
        <v>92258.629480707838</v>
      </c>
      <c r="I25" s="388">
        <f t="shared" si="5"/>
        <v>94113.027933270074</v>
      </c>
      <c r="J25" s="388">
        <f t="shared" si="5"/>
        <v>96004.69979472876</v>
      </c>
      <c r="K25" s="388">
        <f t="shared" si="5"/>
        <v>97934.394260602829</v>
      </c>
      <c r="L25" s="388">
        <f t="shared" si="5"/>
        <v>99902.875585240952</v>
      </c>
      <c r="M25" s="388">
        <f t="shared" si="5"/>
        <v>101910.92338450429</v>
      </c>
      <c r="N25" s="388">
        <f t="shared" si="5"/>
        <v>103959.33294453283</v>
      </c>
      <c r="O25" s="388">
        <f t="shared" si="5"/>
        <v>106048.91553671793</v>
      </c>
      <c r="P25" s="388">
        <f t="shared" si="5"/>
        <v>108180.49873900597</v>
      </c>
      <c r="Q25" s="388">
        <f t="shared" si="5"/>
        <v>110354.92676366001</v>
      </c>
      <c r="R25" s="388">
        <f t="shared" si="5"/>
        <v>112573.06079160952</v>
      </c>
      <c r="S25" s="388">
        <f t="shared" si="5"/>
        <v>114835.77931352091</v>
      </c>
      <c r="T25" s="388">
        <f t="shared" si="5"/>
        <v>117143.9784777227</v>
      </c>
      <c r="U25" s="388">
        <f t="shared" si="5"/>
        <v>119498.57244512497</v>
      </c>
      <c r="V25" s="388">
        <f t="shared" si="5"/>
        <v>121900.49375127192</v>
      </c>
      <c r="W25" s="388">
        <f t="shared" si="5"/>
        <v>124350.69367567248</v>
      </c>
      <c r="X25" s="388">
        <f t="shared" si="5"/>
        <v>126850.14261855349</v>
      </c>
      <c r="Y25" s="388">
        <f t="shared" si="5"/>
        <v>129399.83048518642</v>
      </c>
      <c r="Z25" s="388">
        <f t="shared" si="5"/>
        <v>132000.76707793865</v>
      </c>
      <c r="AA25" s="388">
        <f t="shared" si="5"/>
        <v>134653.98249620531</v>
      </c>
      <c r="AB25" s="388">
        <f t="shared" si="5"/>
        <v>137360.527544379</v>
      </c>
      <c r="AC25" s="388">
        <f t="shared" si="5"/>
        <v>140121.47414802108</v>
      </c>
      <c r="AD25" s="388">
        <f t="shared" si="5"/>
        <v>142937.91577839621</v>
      </c>
      <c r="AE25" s="388">
        <f t="shared" si="5"/>
        <v>145810.96788554196</v>
      </c>
      <c r="AF25" s="388">
        <f t="shared" si="5"/>
        <v>148741.76834004134</v>
      </c>
      <c r="AG25" s="388">
        <f t="shared" si="5"/>
        <v>151731.47788367624</v>
      </c>
      <c r="AH25" s="388">
        <f t="shared" si="5"/>
        <v>154781.28058913804</v>
      </c>
      <c r="AI25" s="388">
        <f t="shared" si="5"/>
        <v>157892.38432897982</v>
      </c>
      <c r="AJ25" s="388">
        <f t="shared" si="5"/>
        <v>161066.02125399231</v>
      </c>
      <c r="AK25" s="388">
        <f t="shared" si="5"/>
        <v>164303.44828119758</v>
      </c>
      <c r="AL25" s="388">
        <f t="shared" si="5"/>
        <v>167605.9475916496</v>
      </c>
      <c r="AM25" s="388">
        <f t="shared" si="5"/>
        <v>170974.82713824176</v>
      </c>
      <c r="AN25" s="388">
        <f t="shared" si="5"/>
        <v>174411.42116372043</v>
      </c>
      <c r="AO25" s="388">
        <f t="shared" si="5"/>
        <v>177917.09072911128</v>
      </c>
    </row>
    <row r="27" spans="2:41" x14ac:dyDescent="0.25">
      <c r="B27" s="756" t="s">
        <v>552</v>
      </c>
      <c r="C27" s="385" t="s">
        <v>521</v>
      </c>
      <c r="D27" s="385" t="s">
        <v>522</v>
      </c>
      <c r="E27" s="385">
        <v>2024</v>
      </c>
      <c r="F27" s="385">
        <v>2025</v>
      </c>
      <c r="G27" s="385">
        <v>2026</v>
      </c>
      <c r="H27" s="385">
        <v>2027</v>
      </c>
      <c r="I27" s="385">
        <v>2028</v>
      </c>
      <c r="J27" s="385">
        <v>2029</v>
      </c>
      <c r="K27" s="385">
        <v>2030</v>
      </c>
      <c r="L27" s="385">
        <v>2031</v>
      </c>
      <c r="M27" s="385">
        <v>2032</v>
      </c>
      <c r="N27" s="385">
        <v>2033</v>
      </c>
      <c r="O27" s="385">
        <v>2034</v>
      </c>
      <c r="P27" s="385">
        <v>2035</v>
      </c>
      <c r="Q27" s="385">
        <v>2036</v>
      </c>
      <c r="R27" s="385">
        <v>2037</v>
      </c>
      <c r="S27" s="385">
        <v>2038</v>
      </c>
      <c r="T27" s="385">
        <v>2039</v>
      </c>
      <c r="U27" s="385">
        <v>2040</v>
      </c>
      <c r="V27" s="385">
        <v>2041</v>
      </c>
      <c r="W27" s="385">
        <v>2042</v>
      </c>
      <c r="X27" s="385">
        <v>2043</v>
      </c>
      <c r="Y27" s="385">
        <v>2044</v>
      </c>
      <c r="Z27" s="385">
        <v>2045</v>
      </c>
      <c r="AA27" s="385">
        <v>2046</v>
      </c>
      <c r="AB27" s="385">
        <v>2047</v>
      </c>
      <c r="AC27" s="385">
        <v>2048</v>
      </c>
      <c r="AD27" s="385">
        <v>2049</v>
      </c>
      <c r="AE27" s="385">
        <v>2050</v>
      </c>
      <c r="AF27" s="385">
        <v>2051</v>
      </c>
      <c r="AG27" s="385">
        <v>2052</v>
      </c>
      <c r="AH27" s="385">
        <v>2053</v>
      </c>
      <c r="AI27" s="385">
        <v>2054</v>
      </c>
      <c r="AJ27" s="385">
        <v>2055</v>
      </c>
      <c r="AK27" s="385">
        <v>2056</v>
      </c>
      <c r="AL27" s="385">
        <v>2057</v>
      </c>
      <c r="AM27" s="385">
        <v>2058</v>
      </c>
      <c r="AN27" s="385">
        <v>2059</v>
      </c>
      <c r="AO27" s="385">
        <v>2060</v>
      </c>
    </row>
    <row r="28" spans="2:41" x14ac:dyDescent="0.25">
      <c r="B28" s="756"/>
      <c r="C28" s="390" t="str">
        <f>C16</f>
        <v>Annual Passenger Vehicles</v>
      </c>
      <c r="D28" s="390" t="str">
        <f>D16</f>
        <v>vehicles per year</v>
      </c>
      <c r="E28" s="388">
        <f t="shared" ref="E28:AO29" si="6">E16</f>
        <v>1112061.1479149999</v>
      </c>
      <c r="F28" s="388">
        <f t="shared" si="6"/>
        <v>1123181.7593941498</v>
      </c>
      <c r="G28" s="388">
        <f t="shared" si="6"/>
        <v>1134413.5769880915</v>
      </c>
      <c r="H28" s="388">
        <f t="shared" si="6"/>
        <v>1145757.7127579723</v>
      </c>
      <c r="I28" s="388">
        <f t="shared" si="6"/>
        <v>1157215.2898855524</v>
      </c>
      <c r="J28" s="388">
        <f t="shared" si="6"/>
        <v>1168787.4427844074</v>
      </c>
      <c r="K28" s="388">
        <f t="shared" si="6"/>
        <v>1180475.3172122519</v>
      </c>
      <c r="L28" s="388">
        <f t="shared" si="6"/>
        <v>1192280.0703843744</v>
      </c>
      <c r="M28" s="388">
        <f t="shared" si="6"/>
        <v>1204202.8710882182</v>
      </c>
      <c r="N28" s="388">
        <f t="shared" si="6"/>
        <v>1216244.8997991001</v>
      </c>
      <c r="O28" s="388">
        <f t="shared" si="6"/>
        <v>1228407.3487970913</v>
      </c>
      <c r="P28" s="388">
        <f t="shared" si="6"/>
        <v>1240691.4222850623</v>
      </c>
      <c r="Q28" s="388">
        <f t="shared" si="6"/>
        <v>1253098.336507913</v>
      </c>
      <c r="R28" s="388">
        <f t="shared" si="6"/>
        <v>1265629.3198729916</v>
      </c>
      <c r="S28" s="388">
        <f t="shared" si="6"/>
        <v>1278285.613071722</v>
      </c>
      <c r="T28" s="388">
        <f t="shared" si="6"/>
        <v>1291068.4692024393</v>
      </c>
      <c r="U28" s="388">
        <f t="shared" si="6"/>
        <v>1303979.1538944638</v>
      </c>
      <c r="V28" s="388">
        <f t="shared" si="6"/>
        <v>1317018.945433408</v>
      </c>
      <c r="W28" s="388">
        <f t="shared" si="6"/>
        <v>1330189.1348877421</v>
      </c>
      <c r="X28" s="388">
        <f t="shared" si="6"/>
        <v>1343491.0262366198</v>
      </c>
      <c r="Y28" s="388">
        <f t="shared" si="6"/>
        <v>1356925.9364989861</v>
      </c>
      <c r="Z28" s="388">
        <f t="shared" si="6"/>
        <v>1370495.1958639757</v>
      </c>
      <c r="AA28" s="388">
        <f t="shared" si="6"/>
        <v>1384200.1478226159</v>
      </c>
      <c r="AB28" s="388">
        <f t="shared" si="6"/>
        <v>1398042.1493008421</v>
      </c>
      <c r="AC28" s="388">
        <f t="shared" si="6"/>
        <v>1412022.5707938506</v>
      </c>
      <c r="AD28" s="388">
        <f t="shared" si="6"/>
        <v>1426142.7965017888</v>
      </c>
      <c r="AE28" s="388">
        <f t="shared" si="6"/>
        <v>1440404.2244668065</v>
      </c>
      <c r="AF28" s="388">
        <f t="shared" si="6"/>
        <v>1454808.2667114746</v>
      </c>
      <c r="AG28" s="388">
        <f t="shared" si="6"/>
        <v>1469356.3493785898</v>
      </c>
      <c r="AH28" s="388">
        <f t="shared" si="6"/>
        <v>1484049.9128723752</v>
      </c>
      <c r="AI28" s="388">
        <f t="shared" si="6"/>
        <v>1498890.4120010994</v>
      </c>
      <c r="AJ28" s="388">
        <f t="shared" si="6"/>
        <v>1513879.3161211102</v>
      </c>
      <c r="AK28" s="388">
        <f t="shared" si="6"/>
        <v>1529018.1092823215</v>
      </c>
      <c r="AL28" s="388">
        <f t="shared" si="6"/>
        <v>1544308.2903751442</v>
      </c>
      <c r="AM28" s="388">
        <f t="shared" si="6"/>
        <v>1559751.3732788959</v>
      </c>
      <c r="AN28" s="388">
        <f t="shared" si="6"/>
        <v>1575348.8870116849</v>
      </c>
      <c r="AO28" s="388">
        <f t="shared" si="6"/>
        <v>1591102.3758818021</v>
      </c>
    </row>
    <row r="29" spans="2:41" x14ac:dyDescent="0.25">
      <c r="B29" s="756"/>
      <c r="C29" s="390" t="str">
        <f t="shared" ref="C29:D37" si="7">C17</f>
        <v>Annual Trucks</v>
      </c>
      <c r="D29" s="390" t="str">
        <f t="shared" si="7"/>
        <v>vehicles per year</v>
      </c>
      <c r="E29" s="388">
        <f t="shared" si="6"/>
        <v>144567.94922894999</v>
      </c>
      <c r="F29" s="388">
        <f t="shared" si="6"/>
        <v>146013.62872123948</v>
      </c>
      <c r="G29" s="388">
        <f t="shared" si="6"/>
        <v>147473.76500845188</v>
      </c>
      <c r="H29" s="388">
        <f t="shared" si="6"/>
        <v>148948.50265853642</v>
      </c>
      <c r="I29" s="388">
        <f t="shared" si="6"/>
        <v>150437.9876851218</v>
      </c>
      <c r="J29" s="388">
        <f t="shared" si="6"/>
        <v>151942.36756197296</v>
      </c>
      <c r="K29" s="388">
        <f t="shared" si="6"/>
        <v>153461.79123759276</v>
      </c>
      <c r="L29" s="388">
        <f t="shared" si="6"/>
        <v>154996.40914996868</v>
      </c>
      <c r="M29" s="388">
        <f t="shared" si="6"/>
        <v>156546.37324146836</v>
      </c>
      <c r="N29" s="388">
        <f t="shared" si="6"/>
        <v>158111.83697388301</v>
      </c>
      <c r="O29" s="388">
        <f t="shared" si="6"/>
        <v>159692.95534362187</v>
      </c>
      <c r="P29" s="388">
        <f t="shared" si="6"/>
        <v>161289.88489705807</v>
      </c>
      <c r="Q29" s="388">
        <f t="shared" si="6"/>
        <v>162902.7837460287</v>
      </c>
      <c r="R29" s="388">
        <f t="shared" si="6"/>
        <v>164531.81158348892</v>
      </c>
      <c r="S29" s="388">
        <f t="shared" si="6"/>
        <v>166177.12969932385</v>
      </c>
      <c r="T29" s="388">
        <f t="shared" si="6"/>
        <v>167838.90099631713</v>
      </c>
      <c r="U29" s="388">
        <f t="shared" si="6"/>
        <v>169517.29000628032</v>
      </c>
      <c r="V29" s="388">
        <f t="shared" si="6"/>
        <v>171212.46290634305</v>
      </c>
      <c r="W29" s="388">
        <f t="shared" si="6"/>
        <v>172924.58753540649</v>
      </c>
      <c r="X29" s="388">
        <f t="shared" si="6"/>
        <v>174653.83341076056</v>
      </c>
      <c r="Y29" s="388">
        <f t="shared" si="6"/>
        <v>176400.37174486817</v>
      </c>
      <c r="Z29" s="388">
        <f t="shared" si="6"/>
        <v>178164.37546231685</v>
      </c>
      <c r="AA29" s="388">
        <f t="shared" si="6"/>
        <v>179946.0192169401</v>
      </c>
      <c r="AB29" s="388">
        <f t="shared" si="6"/>
        <v>181745.47940910948</v>
      </c>
      <c r="AC29" s="388">
        <f t="shared" si="6"/>
        <v>183562.9342032006</v>
      </c>
      <c r="AD29" s="388">
        <f t="shared" si="6"/>
        <v>185398.56354523252</v>
      </c>
      <c r="AE29" s="388">
        <f t="shared" si="6"/>
        <v>187252.54918068487</v>
      </c>
      <c r="AF29" s="388">
        <f t="shared" si="6"/>
        <v>189125.0746724917</v>
      </c>
      <c r="AG29" s="388">
        <f t="shared" si="6"/>
        <v>191016.32541921671</v>
      </c>
      <c r="AH29" s="388">
        <f t="shared" si="6"/>
        <v>192926.48867340878</v>
      </c>
      <c r="AI29" s="388">
        <f t="shared" si="6"/>
        <v>194855.75356014294</v>
      </c>
      <c r="AJ29" s="388">
        <f t="shared" si="6"/>
        <v>196804.31109574434</v>
      </c>
      <c r="AK29" s="388">
        <f t="shared" si="6"/>
        <v>198772.35420670183</v>
      </c>
      <c r="AL29" s="388">
        <f t="shared" si="6"/>
        <v>200760.07774876876</v>
      </c>
      <c r="AM29" s="388">
        <f t="shared" si="6"/>
        <v>202767.67852625647</v>
      </c>
      <c r="AN29" s="388">
        <f t="shared" si="6"/>
        <v>204795.35531151903</v>
      </c>
      <c r="AO29" s="388">
        <f t="shared" si="6"/>
        <v>206843.30886463431</v>
      </c>
    </row>
    <row r="30" spans="2:41" x14ac:dyDescent="0.25">
      <c r="B30" s="756"/>
      <c r="C30" s="390" t="str">
        <f t="shared" si="7"/>
        <v>Daily Train Meets</v>
      </c>
      <c r="D30" s="390" t="str">
        <f t="shared" si="7"/>
        <v>meets per day</v>
      </c>
      <c r="E30" s="389">
        <f>$E$12</f>
        <v>3.1428571428571428</v>
      </c>
      <c r="F30" s="389">
        <f>E30*(1+$E$13)</f>
        <v>3.1742857142857144</v>
      </c>
      <c r="G30" s="389">
        <f t="shared" ref="G30:AO30" si="8">F30*(1+$E$13)</f>
        <v>3.2060285714285714</v>
      </c>
      <c r="H30" s="389">
        <f t="shared" si="8"/>
        <v>3.238088857142857</v>
      </c>
      <c r="I30" s="389">
        <f t="shared" si="8"/>
        <v>3.2704697457142857</v>
      </c>
      <c r="J30" s="389">
        <f t="shared" si="8"/>
        <v>3.3031744431714287</v>
      </c>
      <c r="K30" s="389">
        <f t="shared" si="8"/>
        <v>3.336206187603143</v>
      </c>
      <c r="L30" s="389">
        <f t="shared" si="8"/>
        <v>3.3695682494791743</v>
      </c>
      <c r="M30" s="389">
        <f t="shared" si="8"/>
        <v>3.4032639319739659</v>
      </c>
      <c r="N30" s="389">
        <f t="shared" si="8"/>
        <v>3.4372965712937056</v>
      </c>
      <c r="O30" s="389">
        <f t="shared" si="8"/>
        <v>3.4716695370066426</v>
      </c>
      <c r="P30" s="389">
        <f t="shared" si="8"/>
        <v>3.506386232376709</v>
      </c>
      <c r="Q30" s="389">
        <f t="shared" si="8"/>
        <v>3.5414500947004761</v>
      </c>
      <c r="R30" s="389">
        <f t="shared" si="8"/>
        <v>3.5768645956474807</v>
      </c>
      <c r="S30" s="389">
        <f t="shared" si="8"/>
        <v>3.6126332416039557</v>
      </c>
      <c r="T30" s="389">
        <f t="shared" si="8"/>
        <v>3.6487595740199952</v>
      </c>
      <c r="U30" s="389">
        <f t="shared" si="8"/>
        <v>3.6852471697601952</v>
      </c>
      <c r="V30" s="389">
        <f t="shared" si="8"/>
        <v>3.7220996414577971</v>
      </c>
      <c r="W30" s="389">
        <f t="shared" si="8"/>
        <v>3.7593206378723751</v>
      </c>
      <c r="X30" s="389">
        <f t="shared" si="8"/>
        <v>3.7969138442510988</v>
      </c>
      <c r="Y30" s="389">
        <f t="shared" si="8"/>
        <v>3.8348829826936099</v>
      </c>
      <c r="Z30" s="389">
        <f t="shared" si="8"/>
        <v>3.873231812520546</v>
      </c>
      <c r="AA30" s="389">
        <f t="shared" si="8"/>
        <v>3.9119641306457513</v>
      </c>
      <c r="AB30" s="389">
        <f t="shared" si="8"/>
        <v>3.9510837719522089</v>
      </c>
      <c r="AC30" s="389">
        <f t="shared" si="8"/>
        <v>3.9905946096717311</v>
      </c>
      <c r="AD30" s="389">
        <f t="shared" si="8"/>
        <v>4.0305005557684481</v>
      </c>
      <c r="AE30" s="389">
        <f t="shared" si="8"/>
        <v>4.0708055613261322</v>
      </c>
      <c r="AF30" s="389">
        <f t="shared" si="8"/>
        <v>4.1115136169393933</v>
      </c>
      <c r="AG30" s="389">
        <f t="shared" si="8"/>
        <v>4.1526287531087869</v>
      </c>
      <c r="AH30" s="389">
        <f t="shared" si="8"/>
        <v>4.1941550406398749</v>
      </c>
      <c r="AI30" s="389">
        <f t="shared" si="8"/>
        <v>4.236096591046274</v>
      </c>
      <c r="AJ30" s="389">
        <f t="shared" si="8"/>
        <v>4.2784575569567371</v>
      </c>
      <c r="AK30" s="389">
        <f t="shared" si="8"/>
        <v>4.3212421325263044</v>
      </c>
      <c r="AL30" s="389">
        <f t="shared" si="8"/>
        <v>4.3644545538515676</v>
      </c>
      <c r="AM30" s="389">
        <f t="shared" si="8"/>
        <v>4.4080990993900837</v>
      </c>
      <c r="AN30" s="389">
        <f t="shared" si="8"/>
        <v>4.452180090383985</v>
      </c>
      <c r="AO30" s="389">
        <f t="shared" si="8"/>
        <v>4.4967018912878247</v>
      </c>
    </row>
    <row r="31" spans="2:41" x14ac:dyDescent="0.25">
      <c r="B31" s="756"/>
      <c r="C31" s="390" t="str">
        <f t="shared" si="7"/>
        <v>Annual Train Meets</v>
      </c>
      <c r="D31" s="390" t="str">
        <f t="shared" si="7"/>
        <v>meets per year</v>
      </c>
      <c r="E31" s="389">
        <f>E30*$E$5</f>
        <v>1147.1428571428571</v>
      </c>
      <c r="F31" s="389">
        <f t="shared" ref="F31:AO31" si="9">F30*$E$5</f>
        <v>1158.6142857142856</v>
      </c>
      <c r="G31" s="389">
        <f t="shared" si="9"/>
        <v>1170.2004285714286</v>
      </c>
      <c r="H31" s="389">
        <f t="shared" si="9"/>
        <v>1181.9024328571429</v>
      </c>
      <c r="I31" s="389">
        <f t="shared" si="9"/>
        <v>1193.7214571857144</v>
      </c>
      <c r="J31" s="389">
        <f t="shared" si="9"/>
        <v>1205.6586717575715</v>
      </c>
      <c r="K31" s="389">
        <f t="shared" si="9"/>
        <v>1217.7152584751473</v>
      </c>
      <c r="L31" s="389">
        <f t="shared" si="9"/>
        <v>1229.8924110598987</v>
      </c>
      <c r="M31" s="389">
        <f t="shared" si="9"/>
        <v>1242.1913351704975</v>
      </c>
      <c r="N31" s="389">
        <f t="shared" si="9"/>
        <v>1254.6132485222026</v>
      </c>
      <c r="O31" s="389">
        <f t="shared" si="9"/>
        <v>1267.1593810074246</v>
      </c>
      <c r="P31" s="389">
        <f t="shared" si="9"/>
        <v>1279.8309748174988</v>
      </c>
      <c r="Q31" s="389">
        <f t="shared" si="9"/>
        <v>1292.6292845656737</v>
      </c>
      <c r="R31" s="389">
        <f t="shared" si="9"/>
        <v>1305.5555774113304</v>
      </c>
      <c r="S31" s="389">
        <f t="shared" si="9"/>
        <v>1318.6111331854438</v>
      </c>
      <c r="T31" s="389">
        <f t="shared" si="9"/>
        <v>1331.7972445172982</v>
      </c>
      <c r="U31" s="389">
        <f t="shared" si="9"/>
        <v>1345.1152169624713</v>
      </c>
      <c r="V31" s="389">
        <f t="shared" si="9"/>
        <v>1358.566369132096</v>
      </c>
      <c r="W31" s="389">
        <f t="shared" si="9"/>
        <v>1372.1520328234169</v>
      </c>
      <c r="X31" s="389">
        <f t="shared" si="9"/>
        <v>1385.8735531516511</v>
      </c>
      <c r="Y31" s="389">
        <f t="shared" si="9"/>
        <v>1399.7322886831676</v>
      </c>
      <c r="Z31" s="389">
        <f t="shared" si="9"/>
        <v>1413.7296115699994</v>
      </c>
      <c r="AA31" s="389">
        <f t="shared" si="9"/>
        <v>1427.8669076856993</v>
      </c>
      <c r="AB31" s="389">
        <f t="shared" si="9"/>
        <v>1442.1455767625562</v>
      </c>
      <c r="AC31" s="389">
        <f t="shared" si="9"/>
        <v>1456.5670325301819</v>
      </c>
      <c r="AD31" s="389">
        <f t="shared" si="9"/>
        <v>1471.1327028554836</v>
      </c>
      <c r="AE31" s="389">
        <f t="shared" si="9"/>
        <v>1485.8440298840383</v>
      </c>
      <c r="AF31" s="389">
        <f t="shared" si="9"/>
        <v>1500.7024701828786</v>
      </c>
      <c r="AG31" s="389">
        <f t="shared" si="9"/>
        <v>1515.7094948847073</v>
      </c>
      <c r="AH31" s="389">
        <f t="shared" si="9"/>
        <v>1530.8665898335544</v>
      </c>
      <c r="AI31" s="389">
        <f t="shared" si="9"/>
        <v>1546.17525573189</v>
      </c>
      <c r="AJ31" s="389">
        <f t="shared" si="9"/>
        <v>1561.637008289209</v>
      </c>
      <c r="AK31" s="389">
        <f t="shared" si="9"/>
        <v>1577.253378372101</v>
      </c>
      <c r="AL31" s="389">
        <f t="shared" si="9"/>
        <v>1593.0259121558222</v>
      </c>
      <c r="AM31" s="389">
        <f t="shared" si="9"/>
        <v>1608.9561712773805</v>
      </c>
      <c r="AN31" s="389">
        <f t="shared" si="9"/>
        <v>1625.0457329901544</v>
      </c>
      <c r="AO31" s="389">
        <f t="shared" si="9"/>
        <v>1641.296190320056</v>
      </c>
    </row>
    <row r="32" spans="2:41" x14ac:dyDescent="0.25">
      <c r="B32" s="756"/>
      <c r="C32" s="390" t="str">
        <f t="shared" si="7"/>
        <v xml:space="preserve">Annual Crossing Occupancy Time </v>
      </c>
      <c r="D32" s="390" t="str">
        <f t="shared" si="7"/>
        <v>hours per year</v>
      </c>
      <c r="E32" s="389">
        <f>E31*$E$9</f>
        <v>611.99781746031749</v>
      </c>
      <c r="F32" s="389">
        <f>F31*$E$9*(1+$E$11)</f>
        <v>624.29897359126983</v>
      </c>
      <c r="G32" s="389">
        <f>G31*$E$9*(1+$E$11)</f>
        <v>630.54196332718254</v>
      </c>
      <c r="H32" s="389">
        <f>H31*$E$10*(1+$E$11)</f>
        <v>93.508180812880966</v>
      </c>
      <c r="I32" s="389">
        <f t="shared" ref="I32:AO32" si="10">I31*$E$10*(1+$E$11)</f>
        <v>94.443262621009779</v>
      </c>
      <c r="J32" s="389">
        <f t="shared" si="10"/>
        <v>95.387695247219867</v>
      </c>
      <c r="K32" s="389">
        <f t="shared" si="10"/>
        <v>96.341572199692081</v>
      </c>
      <c r="L32" s="389">
        <f t="shared" si="10"/>
        <v>97.304987921688991</v>
      </c>
      <c r="M32" s="389">
        <f t="shared" si="10"/>
        <v>98.278037800905864</v>
      </c>
      <c r="N32" s="389">
        <f t="shared" si="10"/>
        <v>99.260818178914931</v>
      </c>
      <c r="O32" s="389">
        <f t="shared" si="10"/>
        <v>100.25342636070408</v>
      </c>
      <c r="P32" s="389">
        <f t="shared" si="10"/>
        <v>101.25596062431113</v>
      </c>
      <c r="Q32" s="389">
        <f t="shared" si="10"/>
        <v>102.26852023055423</v>
      </c>
      <c r="R32" s="389">
        <f t="shared" si="10"/>
        <v>103.29120543285977</v>
      </c>
      <c r="S32" s="389">
        <f t="shared" si="10"/>
        <v>104.32411748718837</v>
      </c>
      <c r="T32" s="389">
        <f t="shared" si="10"/>
        <v>105.36735866206024</v>
      </c>
      <c r="U32" s="389">
        <f t="shared" si="10"/>
        <v>106.42103224868086</v>
      </c>
      <c r="V32" s="389">
        <f t="shared" si="10"/>
        <v>107.48524257116767</v>
      </c>
      <c r="W32" s="389">
        <f t="shared" si="10"/>
        <v>108.56009499687934</v>
      </c>
      <c r="X32" s="389">
        <f t="shared" si="10"/>
        <v>109.64569594684814</v>
      </c>
      <c r="Y32" s="389">
        <f t="shared" si="10"/>
        <v>110.74215290631662</v>
      </c>
      <c r="Z32" s="389">
        <f t="shared" si="10"/>
        <v>111.84957443537981</v>
      </c>
      <c r="AA32" s="389">
        <f t="shared" si="10"/>
        <v>112.96807017973357</v>
      </c>
      <c r="AB32" s="389">
        <f t="shared" si="10"/>
        <v>114.09775088153091</v>
      </c>
      <c r="AC32" s="389">
        <f t="shared" si="10"/>
        <v>115.23872839034624</v>
      </c>
      <c r="AD32" s="389">
        <f t="shared" si="10"/>
        <v>116.39111567424969</v>
      </c>
      <c r="AE32" s="389">
        <f t="shared" si="10"/>
        <v>117.55502683099218</v>
      </c>
      <c r="AF32" s="389">
        <f t="shared" si="10"/>
        <v>118.73057709930208</v>
      </c>
      <c r="AG32" s="389">
        <f t="shared" si="10"/>
        <v>119.9178828702951</v>
      </c>
      <c r="AH32" s="389">
        <f t="shared" si="10"/>
        <v>121.11706169899806</v>
      </c>
      <c r="AI32" s="389">
        <f t="shared" si="10"/>
        <v>122.32823231598803</v>
      </c>
      <c r="AJ32" s="389">
        <f t="shared" si="10"/>
        <v>123.55151463914792</v>
      </c>
      <c r="AK32" s="389">
        <f t="shared" si="10"/>
        <v>124.7870297855394</v>
      </c>
      <c r="AL32" s="389">
        <f t="shared" si="10"/>
        <v>126.03490008339482</v>
      </c>
      <c r="AM32" s="389">
        <f t="shared" si="10"/>
        <v>127.29524908422877</v>
      </c>
      <c r="AN32" s="389">
        <f t="shared" si="10"/>
        <v>128.56820157507107</v>
      </c>
      <c r="AO32" s="389">
        <f t="shared" si="10"/>
        <v>129.85388359082179</v>
      </c>
    </row>
    <row r="33" spans="2:41" x14ac:dyDescent="0.25">
      <c r="B33" s="756"/>
      <c r="C33" s="390" t="str">
        <f t="shared" si="7"/>
        <v>Probability of Detour</v>
      </c>
      <c r="D33" s="390" t="str">
        <f t="shared" si="7"/>
        <v>percentage</v>
      </c>
      <c r="E33" s="394">
        <f>E32/$E$6</f>
        <v>6.986276455026455E-2</v>
      </c>
      <c r="F33" s="394">
        <f t="shared" ref="F33:AO33" si="11">F32/$E$6</f>
        <v>7.1267006117724865E-2</v>
      </c>
      <c r="G33" s="394">
        <f t="shared" si="11"/>
        <v>7.1979676178902122E-2</v>
      </c>
      <c r="H33" s="394">
        <f t="shared" si="11"/>
        <v>1.0674449864484129E-2</v>
      </c>
      <c r="I33" s="394">
        <f t="shared" si="11"/>
        <v>1.078119436312897E-2</v>
      </c>
      <c r="J33" s="394">
        <f t="shared" si="11"/>
        <v>1.0889006306760259E-2</v>
      </c>
      <c r="K33" s="394">
        <f t="shared" si="11"/>
        <v>1.0997896369827863E-2</v>
      </c>
      <c r="L33" s="394">
        <f t="shared" si="11"/>
        <v>1.110787533352614E-2</v>
      </c>
      <c r="M33" s="394">
        <f t="shared" si="11"/>
        <v>1.12189540868614E-2</v>
      </c>
      <c r="N33" s="394">
        <f t="shared" si="11"/>
        <v>1.1331143627730016E-2</v>
      </c>
      <c r="O33" s="394">
        <f t="shared" si="11"/>
        <v>1.1444455064007316E-2</v>
      </c>
      <c r="P33" s="394">
        <f t="shared" si="11"/>
        <v>1.1558899614647389E-2</v>
      </c>
      <c r="Q33" s="394">
        <f t="shared" si="11"/>
        <v>1.1674488610793862E-2</v>
      </c>
      <c r="R33" s="394">
        <f t="shared" si="11"/>
        <v>1.1791233496901801E-2</v>
      </c>
      <c r="S33" s="394">
        <f t="shared" si="11"/>
        <v>1.1909145831870818E-2</v>
      </c>
      <c r="T33" s="394">
        <f t="shared" si="11"/>
        <v>1.2028237290189526E-2</v>
      </c>
      <c r="U33" s="394">
        <f t="shared" si="11"/>
        <v>1.2148519663091422E-2</v>
      </c>
      <c r="V33" s="394">
        <f t="shared" si="11"/>
        <v>1.2270004859722338E-2</v>
      </c>
      <c r="W33" s="394">
        <f t="shared" si="11"/>
        <v>1.2392704908319559E-2</v>
      </c>
      <c r="X33" s="394">
        <f t="shared" si="11"/>
        <v>1.2516631957402755E-2</v>
      </c>
      <c r="Y33" s="394">
        <f t="shared" si="11"/>
        <v>1.2641798276976783E-2</v>
      </c>
      <c r="Z33" s="394">
        <f t="shared" si="11"/>
        <v>1.2768216259746553E-2</v>
      </c>
      <c r="AA33" s="394">
        <f t="shared" si="11"/>
        <v>1.2895898422344015E-2</v>
      </c>
      <c r="AB33" s="394">
        <f t="shared" si="11"/>
        <v>1.3024857406567456E-2</v>
      </c>
      <c r="AC33" s="394">
        <f t="shared" si="11"/>
        <v>1.3155105980633132E-2</v>
      </c>
      <c r="AD33" s="394">
        <f t="shared" si="11"/>
        <v>1.3286657040439463E-2</v>
      </c>
      <c r="AE33" s="394">
        <f t="shared" si="11"/>
        <v>1.3419523610843856E-2</v>
      </c>
      <c r="AF33" s="394">
        <f t="shared" si="11"/>
        <v>1.3553718846952292E-2</v>
      </c>
      <c r="AG33" s="394">
        <f t="shared" si="11"/>
        <v>1.3689256035421815E-2</v>
      </c>
      <c r="AH33" s="394">
        <f t="shared" si="11"/>
        <v>1.3826148595776034E-2</v>
      </c>
      <c r="AI33" s="394">
        <f t="shared" si="11"/>
        <v>1.3964410081733793E-2</v>
      </c>
      <c r="AJ33" s="394">
        <f t="shared" si="11"/>
        <v>1.4104054182551133E-2</v>
      </c>
      <c r="AK33" s="394">
        <f t="shared" si="11"/>
        <v>1.4245094724376644E-2</v>
      </c>
      <c r="AL33" s="394">
        <f t="shared" si="11"/>
        <v>1.4387545671620414E-2</v>
      </c>
      <c r="AM33" s="394">
        <f t="shared" si="11"/>
        <v>1.4531421128336618E-2</v>
      </c>
      <c r="AN33" s="394">
        <f t="shared" si="11"/>
        <v>1.4676735339619985E-2</v>
      </c>
      <c r="AO33" s="394">
        <f t="shared" si="11"/>
        <v>1.4823502693016187E-2</v>
      </c>
    </row>
    <row r="34" spans="2:41" x14ac:dyDescent="0.25">
      <c r="B34" s="756"/>
      <c r="C34" s="390" t="str">
        <f t="shared" si="7"/>
        <v>Annual Passenger Vehicles Impacted by Trains</v>
      </c>
      <c r="D34" s="390" t="str">
        <f t="shared" si="7"/>
        <v>vehicles per year</v>
      </c>
      <c r="E34" s="388">
        <f>E28*E$33</f>
        <v>77691.666142282556</v>
      </c>
      <c r="F34" s="388">
        <f t="shared" ref="F34:AO35" si="12">F28*F$33</f>
        <v>80045.80131805985</v>
      </c>
      <c r="G34" s="388">
        <f t="shared" si="12"/>
        <v>81654.721924552869</v>
      </c>
      <c r="H34" s="388">
        <f t="shared" si="12"/>
        <v>12230.333261680984</v>
      </c>
      <c r="I34" s="388">
        <f t="shared" si="12"/>
        <v>12476.162960240774</v>
      </c>
      <c r="J34" s="388">
        <f t="shared" si="12"/>
        <v>12726.933835741607</v>
      </c>
      <c r="K34" s="388">
        <f t="shared" si="12"/>
        <v>12982.745205840021</v>
      </c>
      <c r="L34" s="388">
        <f t="shared" si="12"/>
        <v>13243.698384477402</v>
      </c>
      <c r="M34" s="388">
        <f t="shared" si="12"/>
        <v>13509.896722005396</v>
      </c>
      <c r="N34" s="388">
        <f t="shared" si="12"/>
        <v>13781.445646117705</v>
      </c>
      <c r="O34" s="388">
        <f t="shared" si="12"/>
        <v>14058.452703604673</v>
      </c>
      <c r="P34" s="388">
        <f t="shared" si="12"/>
        <v>14341.027602947128</v>
      </c>
      <c r="Q34" s="388">
        <f t="shared" si="12"/>
        <v>14629.282257766365</v>
      </c>
      <c r="R34" s="388">
        <f t="shared" si="12"/>
        <v>14923.330831147463</v>
      </c>
      <c r="S34" s="388">
        <f t="shared" si="12"/>
        <v>15223.289780853531</v>
      </c>
      <c r="T34" s="388">
        <f t="shared" si="12"/>
        <v>15529.277905448687</v>
      </c>
      <c r="U34" s="388">
        <f t="shared" si="12"/>
        <v>15841.416391348208</v>
      </c>
      <c r="V34" s="388">
        <f t="shared" si="12"/>
        <v>16159.828860814305</v>
      </c>
      <c r="W34" s="388">
        <f t="shared" si="12"/>
        <v>16484.641420916669</v>
      </c>
      <c r="X34" s="388">
        <f t="shared" si="12"/>
        <v>16815.982713477097</v>
      </c>
      <c r="Y34" s="388">
        <f t="shared" si="12"/>
        <v>17153.98396601799</v>
      </c>
      <c r="Z34" s="388">
        <f t="shared" si="12"/>
        <v>17498.77904373495</v>
      </c>
      <c r="AA34" s="388">
        <f t="shared" si="12"/>
        <v>17850.504502514024</v>
      </c>
      <c r="AB34" s="388">
        <f t="shared" si="12"/>
        <v>18209.299643014558</v>
      </c>
      <c r="AC34" s="388">
        <f t="shared" si="12"/>
        <v>18575.306565839153</v>
      </c>
      <c r="AD34" s="388">
        <f t="shared" si="12"/>
        <v>18948.670227812516</v>
      </c>
      <c r="AE34" s="388">
        <f t="shared" si="12"/>
        <v>19329.538499391543</v>
      </c>
      <c r="AF34" s="388">
        <f t="shared" si="12"/>
        <v>19718.06222322931</v>
      </c>
      <c r="AG34" s="388">
        <f t="shared" si="12"/>
        <v>20114.395273916227</v>
      </c>
      <c r="AH34" s="388">
        <f t="shared" si="12"/>
        <v>20518.694618921938</v>
      </c>
      <c r="AI34" s="388">
        <f t="shared" si="12"/>
        <v>20931.120380762273</v>
      </c>
      <c r="AJ34" s="388">
        <f t="shared" si="12"/>
        <v>21351.835900415594</v>
      </c>
      <c r="AK34" s="388">
        <f t="shared" si="12"/>
        <v>21781.007802013948</v>
      </c>
      <c r="AL34" s="388">
        <f t="shared" si="12"/>
        <v>22218.806058834427</v>
      </c>
      <c r="AM34" s="388">
        <f t="shared" si="12"/>
        <v>22665.404060617002</v>
      </c>
      <c r="AN34" s="388">
        <f t="shared" si="12"/>
        <v>23120.978682235407</v>
      </c>
      <c r="AO34" s="388">
        <f t="shared" si="12"/>
        <v>23585.710353748345</v>
      </c>
    </row>
    <row r="35" spans="2:41" x14ac:dyDescent="0.25">
      <c r="B35" s="756"/>
      <c r="C35" s="390" t="str">
        <f t="shared" si="7"/>
        <v>Annual Trucks Impacted by Trains</v>
      </c>
      <c r="D35" s="390" t="str">
        <f t="shared" si="7"/>
        <v>vehicles per year</v>
      </c>
      <c r="E35" s="388">
        <f>E29*E$33</f>
        <v>10099.916598496733</v>
      </c>
      <c r="F35" s="388">
        <f t="shared" si="12"/>
        <v>10405.954171347781</v>
      </c>
      <c r="G35" s="388">
        <f t="shared" si="12"/>
        <v>10615.113850191874</v>
      </c>
      <c r="H35" s="388">
        <f t="shared" si="12"/>
        <v>1589.9433240185281</v>
      </c>
      <c r="I35" s="388">
        <f t="shared" si="12"/>
        <v>1621.9011848313007</v>
      </c>
      <c r="J35" s="388">
        <f t="shared" si="12"/>
        <v>1654.5013986464089</v>
      </c>
      <c r="K35" s="388">
        <f t="shared" si="12"/>
        <v>1687.7568767592027</v>
      </c>
      <c r="L35" s="388">
        <f t="shared" si="12"/>
        <v>1721.6807899820624</v>
      </c>
      <c r="M35" s="388">
        <f t="shared" si="12"/>
        <v>1756.2865738607015</v>
      </c>
      <c r="N35" s="388">
        <f t="shared" si="12"/>
        <v>1791.5879339953015</v>
      </c>
      <c r="O35" s="388">
        <f t="shared" si="12"/>
        <v>1827.5988514686076</v>
      </c>
      <c r="P35" s="388">
        <f t="shared" si="12"/>
        <v>1864.3335883831264</v>
      </c>
      <c r="Q35" s="388">
        <f t="shared" si="12"/>
        <v>1901.8066935096274</v>
      </c>
      <c r="R35" s="388">
        <f t="shared" si="12"/>
        <v>1940.0330080491703</v>
      </c>
      <c r="S35" s="388">
        <f t="shared" si="12"/>
        <v>1979.027671510959</v>
      </c>
      <c r="T35" s="388">
        <f t="shared" si="12"/>
        <v>2018.8061277083295</v>
      </c>
      <c r="U35" s="388">
        <f t="shared" si="12"/>
        <v>2059.3841308752676</v>
      </c>
      <c r="V35" s="388">
        <f t="shared" si="12"/>
        <v>2100.7777519058595</v>
      </c>
      <c r="W35" s="388">
        <f t="shared" si="12"/>
        <v>2143.0033847191671</v>
      </c>
      <c r="X35" s="388">
        <f t="shared" si="12"/>
        <v>2186.0777527520227</v>
      </c>
      <c r="Y35" s="388">
        <f t="shared" si="12"/>
        <v>2230.0179155823384</v>
      </c>
      <c r="Z35" s="388">
        <f t="shared" si="12"/>
        <v>2274.8412756855437</v>
      </c>
      <c r="AA35" s="388">
        <f t="shared" si="12"/>
        <v>2320.5655853268236</v>
      </c>
      <c r="AB35" s="388">
        <f t="shared" si="12"/>
        <v>2367.2089535918926</v>
      </c>
      <c r="AC35" s="388">
        <f t="shared" si="12"/>
        <v>2414.7898535590903</v>
      </c>
      <c r="AD35" s="388">
        <f t="shared" si="12"/>
        <v>2463.3271296156267</v>
      </c>
      <c r="AE35" s="388">
        <f t="shared" si="12"/>
        <v>2512.8400049209008</v>
      </c>
      <c r="AF35" s="388">
        <f t="shared" si="12"/>
        <v>2563.3480890198102</v>
      </c>
      <c r="AG35" s="388">
        <f t="shared" si="12"/>
        <v>2614.8713856091099</v>
      </c>
      <c r="AH35" s="388">
        <f t="shared" si="12"/>
        <v>2667.4303004598519</v>
      </c>
      <c r="AI35" s="388">
        <f t="shared" si="12"/>
        <v>2721.0456494990954</v>
      </c>
      <c r="AJ35" s="388">
        <f t="shared" si="12"/>
        <v>2775.7386670540272</v>
      </c>
      <c r="AK35" s="388">
        <f t="shared" si="12"/>
        <v>2831.5310142618137</v>
      </c>
      <c r="AL35" s="388">
        <f t="shared" si="12"/>
        <v>2888.4447876484755</v>
      </c>
      <c r="AM35" s="388">
        <f t="shared" si="12"/>
        <v>2946.5025278802104</v>
      </c>
      <c r="AN35" s="388">
        <f t="shared" si="12"/>
        <v>3005.7272286906027</v>
      </c>
      <c r="AO35" s="388">
        <f t="shared" si="12"/>
        <v>3066.1423459872854</v>
      </c>
    </row>
    <row r="36" spans="2:41" x14ac:dyDescent="0.25">
      <c r="B36" s="756"/>
      <c r="C36" s="390" t="str">
        <f t="shared" si="7"/>
        <v>Annual Passenger Vehicles VMT due to Detours</v>
      </c>
      <c r="D36" s="390" t="str">
        <f t="shared" si="7"/>
        <v>VMT per year</v>
      </c>
      <c r="E36" s="388">
        <f>E34*$E$7</f>
        <v>661932.99553224735</v>
      </c>
      <c r="F36" s="388">
        <f t="shared" ref="F36:AO37" si="13">F34*$E$7</f>
        <v>681990.22722986992</v>
      </c>
      <c r="G36" s="388">
        <f t="shared" si="13"/>
        <v>695698.23079719045</v>
      </c>
      <c r="H36" s="388">
        <f t="shared" si="13"/>
        <v>104202.43938952198</v>
      </c>
      <c r="I36" s="388">
        <f t="shared" si="13"/>
        <v>106296.90842125138</v>
      </c>
      <c r="J36" s="388">
        <f t="shared" si="13"/>
        <v>108433.47628051849</v>
      </c>
      <c r="K36" s="388">
        <f t="shared" si="13"/>
        <v>110612.98915375698</v>
      </c>
      <c r="L36" s="388">
        <f t="shared" si="13"/>
        <v>112836.31023574746</v>
      </c>
      <c r="M36" s="388">
        <f t="shared" si="13"/>
        <v>115104.32007148597</v>
      </c>
      <c r="N36" s="388">
        <f t="shared" si="13"/>
        <v>117417.91690492284</v>
      </c>
      <c r="O36" s="388">
        <f t="shared" si="13"/>
        <v>119778.01703471181</v>
      </c>
      <c r="P36" s="388">
        <f t="shared" si="13"/>
        <v>122185.55517710952</v>
      </c>
      <c r="Q36" s="388">
        <f t="shared" si="13"/>
        <v>124641.48483616942</v>
      </c>
      <c r="R36" s="388">
        <f t="shared" si="13"/>
        <v>127146.77868137638</v>
      </c>
      <c r="S36" s="388">
        <f t="shared" si="13"/>
        <v>129702.42893287208</v>
      </c>
      <c r="T36" s="388">
        <f t="shared" si="13"/>
        <v>132309.44775442281</v>
      </c>
      <c r="U36" s="388">
        <f t="shared" si="13"/>
        <v>134968.86765428673</v>
      </c>
      <c r="V36" s="388">
        <f t="shared" si="13"/>
        <v>137681.74189413787</v>
      </c>
      <c r="W36" s="388">
        <f t="shared" si="13"/>
        <v>140449.14490621001</v>
      </c>
      <c r="X36" s="388">
        <f t="shared" si="13"/>
        <v>143272.17271882485</v>
      </c>
      <c r="Y36" s="388">
        <f t="shared" si="13"/>
        <v>146151.94339047326</v>
      </c>
      <c r="Z36" s="388">
        <f t="shared" si="13"/>
        <v>149089.59745262176</v>
      </c>
      <c r="AA36" s="388">
        <f t="shared" si="13"/>
        <v>152086.29836141947</v>
      </c>
      <c r="AB36" s="388">
        <f t="shared" si="13"/>
        <v>155143.23295848403</v>
      </c>
      <c r="AC36" s="388">
        <f t="shared" si="13"/>
        <v>158261.61194094957</v>
      </c>
      <c r="AD36" s="388">
        <f t="shared" si="13"/>
        <v>161442.67034096262</v>
      </c>
      <c r="AE36" s="388">
        <f t="shared" si="13"/>
        <v>164687.66801481595</v>
      </c>
      <c r="AF36" s="388">
        <f t="shared" si="13"/>
        <v>167997.89014191373</v>
      </c>
      <c r="AG36" s="388">
        <f t="shared" si="13"/>
        <v>171374.64773376624</v>
      </c>
      <c r="AH36" s="388">
        <f t="shared" si="13"/>
        <v>174819.27815321489</v>
      </c>
      <c r="AI36" s="388">
        <f t="shared" si="13"/>
        <v>178333.14564409456</v>
      </c>
      <c r="AJ36" s="388">
        <f t="shared" si="13"/>
        <v>181917.64187154084</v>
      </c>
      <c r="AK36" s="388">
        <f t="shared" si="13"/>
        <v>185574.18647315883</v>
      </c>
      <c r="AL36" s="388">
        <f t="shared" si="13"/>
        <v>189304.2276212693</v>
      </c>
      <c r="AM36" s="388">
        <f t="shared" si="13"/>
        <v>193109.24259645684</v>
      </c>
      <c r="AN36" s="388">
        <f t="shared" si="13"/>
        <v>196990.73837264566</v>
      </c>
      <c r="AO36" s="388">
        <f t="shared" si="13"/>
        <v>200950.25221393589</v>
      </c>
    </row>
    <row r="37" spans="2:41" x14ac:dyDescent="0.25">
      <c r="B37" s="756"/>
      <c r="C37" s="390" t="str">
        <f t="shared" si="7"/>
        <v>Annual Truck VMT due to Detours</v>
      </c>
      <c r="D37" s="390" t="str">
        <f t="shared" si="7"/>
        <v>VMT per year</v>
      </c>
      <c r="E37" s="388">
        <f>E35*$E$7</f>
        <v>86051.289419192166</v>
      </c>
      <c r="F37" s="388">
        <f t="shared" si="13"/>
        <v>88658.72953988309</v>
      </c>
      <c r="G37" s="388">
        <f t="shared" si="13"/>
        <v>90440.770003634767</v>
      </c>
      <c r="H37" s="388">
        <f t="shared" si="13"/>
        <v>13546.317120637859</v>
      </c>
      <c r="I37" s="388">
        <f t="shared" si="13"/>
        <v>13818.598094762681</v>
      </c>
      <c r="J37" s="388">
        <f t="shared" si="13"/>
        <v>14096.351916467403</v>
      </c>
      <c r="K37" s="388">
        <f t="shared" si="13"/>
        <v>14379.688589988406</v>
      </c>
      <c r="L37" s="388">
        <f t="shared" si="13"/>
        <v>14668.720330647171</v>
      </c>
      <c r="M37" s="388">
        <f t="shared" si="13"/>
        <v>14963.561609293176</v>
      </c>
      <c r="N37" s="388">
        <f t="shared" si="13"/>
        <v>15264.329197639967</v>
      </c>
      <c r="O37" s="388">
        <f t="shared" si="13"/>
        <v>15571.142214512536</v>
      </c>
      <c r="P37" s="388">
        <f t="shared" si="13"/>
        <v>15884.122173024236</v>
      </c>
      <c r="Q37" s="388">
        <f t="shared" si="13"/>
        <v>16203.393028702025</v>
      </c>
      <c r="R37" s="388">
        <f t="shared" si="13"/>
        <v>16529.081228578929</v>
      </c>
      <c r="S37" s="388">
        <f t="shared" si="13"/>
        <v>16861.31576127337</v>
      </c>
      <c r="T37" s="388">
        <f t="shared" si="13"/>
        <v>17200.228208074968</v>
      </c>
      <c r="U37" s="388">
        <f t="shared" si="13"/>
        <v>17545.952795057277</v>
      </c>
      <c r="V37" s="388">
        <f t="shared" si="13"/>
        <v>17898.626446237922</v>
      </c>
      <c r="W37" s="388">
        <f t="shared" si="13"/>
        <v>18258.388837807302</v>
      </c>
      <c r="X37" s="388">
        <f t="shared" si="13"/>
        <v>18625.382453447233</v>
      </c>
      <c r="Y37" s="388">
        <f t="shared" si="13"/>
        <v>18999.752640761522</v>
      </c>
      <c r="Z37" s="388">
        <f t="shared" si="13"/>
        <v>19381.647668840833</v>
      </c>
      <c r="AA37" s="388">
        <f t="shared" si="13"/>
        <v>19771.218786984537</v>
      </c>
      <c r="AB37" s="388">
        <f t="shared" si="13"/>
        <v>20168.620284602923</v>
      </c>
      <c r="AC37" s="388">
        <f t="shared" si="13"/>
        <v>20574.009552323449</v>
      </c>
      <c r="AD37" s="388">
        <f t="shared" si="13"/>
        <v>20987.547144325137</v>
      </c>
      <c r="AE37" s="388">
        <f t="shared" si="13"/>
        <v>21409.396841926075</v>
      </c>
      <c r="AF37" s="388">
        <f t="shared" si="13"/>
        <v>21839.725718448783</v>
      </c>
      <c r="AG37" s="388">
        <f t="shared" si="13"/>
        <v>22278.704205389615</v>
      </c>
      <c r="AH37" s="388">
        <f t="shared" si="13"/>
        <v>22726.506159917935</v>
      </c>
      <c r="AI37" s="388">
        <f t="shared" si="13"/>
        <v>23183.308933732293</v>
      </c>
      <c r="AJ37" s="388">
        <f t="shared" si="13"/>
        <v>23649.29344330031</v>
      </c>
      <c r="AK37" s="388">
        <f t="shared" si="13"/>
        <v>24124.64424151065</v>
      </c>
      <c r="AL37" s="388">
        <f t="shared" si="13"/>
        <v>24609.549590765011</v>
      </c>
      <c r="AM37" s="388">
        <f t="shared" si="13"/>
        <v>25104.201537539393</v>
      </c>
      <c r="AN37" s="388">
        <f t="shared" si="13"/>
        <v>25608.795988443933</v>
      </c>
      <c r="AO37" s="388">
        <f t="shared" si="13"/>
        <v>26123.53278781167</v>
      </c>
    </row>
    <row r="39" spans="2:41" x14ac:dyDescent="0.25">
      <c r="B39" s="756" t="s">
        <v>553</v>
      </c>
      <c r="C39" s="385" t="s">
        <v>521</v>
      </c>
      <c r="D39" s="385" t="s">
        <v>522</v>
      </c>
      <c r="E39" s="385">
        <v>2024</v>
      </c>
      <c r="F39" s="385">
        <v>2025</v>
      </c>
      <c r="G39" s="385">
        <v>2026</v>
      </c>
      <c r="H39" s="385">
        <v>2027</v>
      </c>
      <c r="I39" s="385">
        <v>2028</v>
      </c>
      <c r="J39" s="385">
        <v>2029</v>
      </c>
      <c r="K39" s="385">
        <v>2030</v>
      </c>
      <c r="L39" s="385">
        <v>2031</v>
      </c>
      <c r="M39" s="385">
        <v>2032</v>
      </c>
      <c r="N39" s="385">
        <v>2033</v>
      </c>
      <c r="O39" s="385">
        <v>2034</v>
      </c>
      <c r="P39" s="385">
        <v>2035</v>
      </c>
      <c r="Q39" s="385">
        <v>2036</v>
      </c>
      <c r="R39" s="385">
        <v>2037</v>
      </c>
      <c r="S39" s="385">
        <v>2038</v>
      </c>
      <c r="T39" s="385">
        <v>2039</v>
      </c>
      <c r="U39" s="385">
        <v>2040</v>
      </c>
      <c r="V39" s="385">
        <v>2041</v>
      </c>
      <c r="W39" s="385">
        <v>2042</v>
      </c>
      <c r="X39" s="385">
        <v>2043</v>
      </c>
      <c r="Y39" s="385">
        <v>2044</v>
      </c>
      <c r="Z39" s="385">
        <v>2045</v>
      </c>
      <c r="AA39" s="385">
        <v>2046</v>
      </c>
      <c r="AB39" s="385">
        <v>2047</v>
      </c>
      <c r="AC39" s="385">
        <v>2048</v>
      </c>
      <c r="AD39" s="385">
        <v>2049</v>
      </c>
      <c r="AE39" s="385">
        <v>2050</v>
      </c>
      <c r="AF39" s="385">
        <v>2051</v>
      </c>
      <c r="AG39" s="385">
        <v>2052</v>
      </c>
      <c r="AH39" s="385">
        <v>2053</v>
      </c>
      <c r="AI39" s="385">
        <v>2054</v>
      </c>
      <c r="AJ39" s="385">
        <v>2055</v>
      </c>
      <c r="AK39" s="385">
        <v>2056</v>
      </c>
      <c r="AL39" s="385">
        <v>2057</v>
      </c>
      <c r="AM39" s="385">
        <v>2058</v>
      </c>
      <c r="AN39" s="385">
        <v>2059</v>
      </c>
      <c r="AO39" s="385">
        <v>2060</v>
      </c>
    </row>
    <row r="40" spans="2:41" x14ac:dyDescent="0.25">
      <c r="B40" s="756"/>
      <c r="C40" s="395" t="s">
        <v>554</v>
      </c>
      <c r="D40" s="395" t="s">
        <v>555</v>
      </c>
      <c r="E40" s="396">
        <f>E24-E36</f>
        <v>0</v>
      </c>
      <c r="F40" s="396">
        <f t="shared" ref="F40:AO41" si="14">F24-F36</f>
        <v>0</v>
      </c>
      <c r="G40" s="396">
        <f t="shared" si="14"/>
        <v>0</v>
      </c>
      <c r="H40" s="396">
        <f t="shared" si="14"/>
        <v>605479.32584669208</v>
      </c>
      <c r="I40" s="396">
        <f t="shared" si="14"/>
        <v>617649.46029621072</v>
      </c>
      <c r="J40" s="396">
        <f t="shared" si="14"/>
        <v>630064.21444816433</v>
      </c>
      <c r="K40" s="396">
        <f t="shared" si="14"/>
        <v>642728.50515857246</v>
      </c>
      <c r="L40" s="396">
        <f t="shared" si="14"/>
        <v>655647.34811225988</v>
      </c>
      <c r="M40" s="396">
        <f t="shared" si="14"/>
        <v>668825.85980931646</v>
      </c>
      <c r="N40" s="396">
        <f t="shared" si="14"/>
        <v>682269.25959148351</v>
      </c>
      <c r="O40" s="396">
        <f t="shared" si="14"/>
        <v>695982.87170927238</v>
      </c>
      <c r="P40" s="396">
        <f t="shared" si="14"/>
        <v>709972.12743062875</v>
      </c>
      <c r="Q40" s="396">
        <f t="shared" si="14"/>
        <v>724242.56719198439</v>
      </c>
      <c r="R40" s="396">
        <f t="shared" si="14"/>
        <v>738799.842792543</v>
      </c>
      <c r="S40" s="396">
        <f t="shared" si="14"/>
        <v>753649.71963267354</v>
      </c>
      <c r="T40" s="396">
        <f t="shared" si="14"/>
        <v>768798.07899729023</v>
      </c>
      <c r="U40" s="396">
        <f t="shared" si="14"/>
        <v>784250.9203851358</v>
      </c>
      <c r="V40" s="396">
        <f t="shared" si="14"/>
        <v>800014.36388487672</v>
      </c>
      <c r="W40" s="396">
        <f t="shared" si="14"/>
        <v>816094.65259896277</v>
      </c>
      <c r="X40" s="396">
        <f t="shared" si="14"/>
        <v>832498.15511620219</v>
      </c>
      <c r="Y40" s="396">
        <f t="shared" si="14"/>
        <v>849231.36803403776</v>
      </c>
      <c r="Z40" s="396">
        <f t="shared" si="14"/>
        <v>866300.91853152181</v>
      </c>
      <c r="AA40" s="396">
        <f t="shared" si="14"/>
        <v>883713.56699400581</v>
      </c>
      <c r="AB40" s="396">
        <f t="shared" si="14"/>
        <v>901476.20969058527</v>
      </c>
      <c r="AC40" s="396">
        <f t="shared" si="14"/>
        <v>919595.8815053663</v>
      </c>
      <c r="AD40" s="396">
        <f t="shared" si="14"/>
        <v>938079.7587236237</v>
      </c>
      <c r="AE40" s="396">
        <f t="shared" si="14"/>
        <v>956935.16187396832</v>
      </c>
      <c r="AF40" s="396">
        <f t="shared" si="14"/>
        <v>976169.55862763501</v>
      </c>
      <c r="AG40" s="396">
        <f t="shared" si="14"/>
        <v>995790.56675605045</v>
      </c>
      <c r="AH40" s="396">
        <f t="shared" si="14"/>
        <v>1015805.9571478472</v>
      </c>
      <c r="AI40" s="396">
        <f t="shared" si="14"/>
        <v>1036223.6568865194</v>
      </c>
      <c r="AJ40" s="396">
        <f t="shared" si="14"/>
        <v>1057051.7523899383</v>
      </c>
      <c r="AK40" s="396">
        <f t="shared" si="14"/>
        <v>1078298.4926129759</v>
      </c>
      <c r="AL40" s="396">
        <f t="shared" si="14"/>
        <v>1099972.2923144964</v>
      </c>
      <c r="AM40" s="396">
        <f t="shared" si="14"/>
        <v>1122081.7353900182</v>
      </c>
      <c r="AN40" s="396">
        <f t="shared" si="14"/>
        <v>1144635.5782713578</v>
      </c>
      <c r="AO40" s="396">
        <f t="shared" si="14"/>
        <v>1167642.7533946119</v>
      </c>
    </row>
    <row r="41" spans="2:41" x14ac:dyDescent="0.25">
      <c r="B41" s="756"/>
      <c r="C41" s="395" t="s">
        <v>556</v>
      </c>
      <c r="D41" s="395" t="s">
        <v>555</v>
      </c>
      <c r="E41" s="396">
        <f>E25-E37</f>
        <v>0</v>
      </c>
      <c r="F41" s="396">
        <f t="shared" si="14"/>
        <v>0</v>
      </c>
      <c r="G41" s="396">
        <f t="shared" si="14"/>
        <v>0</v>
      </c>
      <c r="H41" s="396">
        <f t="shared" si="14"/>
        <v>78712.312360069976</v>
      </c>
      <c r="I41" s="396">
        <f t="shared" si="14"/>
        <v>80294.429838507393</v>
      </c>
      <c r="J41" s="396">
        <f t="shared" si="14"/>
        <v>81908.347878261353</v>
      </c>
      <c r="K41" s="396">
        <f t="shared" si="14"/>
        <v>83554.705670614421</v>
      </c>
      <c r="L41" s="396">
        <f t="shared" si="14"/>
        <v>85234.155254593788</v>
      </c>
      <c r="M41" s="396">
        <f t="shared" si="14"/>
        <v>86947.361775211117</v>
      </c>
      <c r="N41" s="396">
        <f t="shared" si="14"/>
        <v>88695.003746892864</v>
      </c>
      <c r="O41" s="396">
        <f t="shared" si="14"/>
        <v>90477.773322205394</v>
      </c>
      <c r="P41" s="396">
        <f t="shared" si="14"/>
        <v>92296.376565981729</v>
      </c>
      <c r="Q41" s="396">
        <f t="shared" si="14"/>
        <v>94151.533734957993</v>
      </c>
      <c r="R41" s="396">
        <f t="shared" si="14"/>
        <v>96043.979563030589</v>
      </c>
      <c r="S41" s="396">
        <f t="shared" si="14"/>
        <v>97974.463552247529</v>
      </c>
      <c r="T41" s="396">
        <f t="shared" si="14"/>
        <v>99943.750269647731</v>
      </c>
      <c r="U41" s="396">
        <f t="shared" si="14"/>
        <v>101952.61965006769</v>
      </c>
      <c r="V41" s="396">
        <f t="shared" si="14"/>
        <v>104001.867305034</v>
      </c>
      <c r="W41" s="396">
        <f t="shared" si="14"/>
        <v>106092.30483786517</v>
      </c>
      <c r="X41" s="396">
        <f t="shared" si="14"/>
        <v>108224.76016510626</v>
      </c>
      <c r="Y41" s="396">
        <f t="shared" si="14"/>
        <v>110400.0778444249</v>
      </c>
      <c r="Z41" s="396">
        <f t="shared" si="14"/>
        <v>112619.11940909782</v>
      </c>
      <c r="AA41" s="396">
        <f t="shared" si="14"/>
        <v>114882.76370922077</v>
      </c>
      <c r="AB41" s="396">
        <f t="shared" si="14"/>
        <v>117191.90725977608</v>
      </c>
      <c r="AC41" s="396">
        <f t="shared" si="14"/>
        <v>119547.46459569763</v>
      </c>
      <c r="AD41" s="396">
        <f t="shared" si="14"/>
        <v>121950.36863407108</v>
      </c>
      <c r="AE41" s="396">
        <f t="shared" si="14"/>
        <v>124401.57104361588</v>
      </c>
      <c r="AF41" s="396">
        <f t="shared" si="14"/>
        <v>126902.04262159255</v>
      </c>
      <c r="AG41" s="396">
        <f t="shared" si="14"/>
        <v>129452.77367828663</v>
      </c>
      <c r="AH41" s="396">
        <f t="shared" si="14"/>
        <v>132054.7744292201</v>
      </c>
      <c r="AI41" s="396">
        <f t="shared" si="14"/>
        <v>134709.07539524752</v>
      </c>
      <c r="AJ41" s="396">
        <f t="shared" si="14"/>
        <v>137416.72781069198</v>
      </c>
      <c r="AK41" s="396">
        <f t="shared" si="14"/>
        <v>140178.80403968692</v>
      </c>
      <c r="AL41" s="396">
        <f t="shared" si="14"/>
        <v>142996.3980008846</v>
      </c>
      <c r="AM41" s="396">
        <f t="shared" si="14"/>
        <v>145870.62560070236</v>
      </c>
      <c r="AN41" s="396">
        <f t="shared" si="14"/>
        <v>148802.62517527648</v>
      </c>
      <c r="AO41" s="396">
        <f t="shared" si="14"/>
        <v>151793.5579412996</v>
      </c>
    </row>
    <row r="42" spans="2:41" x14ac:dyDescent="0.25">
      <c r="B42" s="756"/>
      <c r="C42" s="395" t="s">
        <v>557</v>
      </c>
      <c r="D42" s="395" t="s">
        <v>555</v>
      </c>
      <c r="E42" s="396">
        <f>SUM(E40:E41)</f>
        <v>0</v>
      </c>
      <c r="F42" s="396">
        <f t="shared" ref="F42:AO42" si="15">SUM(F40:F41)</f>
        <v>0</v>
      </c>
      <c r="G42" s="396">
        <f t="shared" si="15"/>
        <v>0</v>
      </c>
      <c r="H42" s="396">
        <f t="shared" si="15"/>
        <v>684191.63820676203</v>
      </c>
      <c r="I42" s="396">
        <f t="shared" si="15"/>
        <v>697943.89013471815</v>
      </c>
      <c r="J42" s="396">
        <f t="shared" si="15"/>
        <v>711972.56232642569</v>
      </c>
      <c r="K42" s="396">
        <f t="shared" si="15"/>
        <v>726283.21082918684</v>
      </c>
      <c r="L42" s="396">
        <f t="shared" si="15"/>
        <v>740881.50336685369</v>
      </c>
      <c r="M42" s="396">
        <f t="shared" si="15"/>
        <v>755773.22158452752</v>
      </c>
      <c r="N42" s="396">
        <f t="shared" si="15"/>
        <v>770964.26333837642</v>
      </c>
      <c r="O42" s="396">
        <f t="shared" si="15"/>
        <v>786460.64503147779</v>
      </c>
      <c r="P42" s="396">
        <f t="shared" si="15"/>
        <v>802268.50399661053</v>
      </c>
      <c r="Q42" s="396">
        <f t="shared" si="15"/>
        <v>818394.10092694242</v>
      </c>
      <c r="R42" s="396">
        <f t="shared" si="15"/>
        <v>834843.82235557353</v>
      </c>
      <c r="S42" s="396">
        <f t="shared" si="15"/>
        <v>851624.18318492104</v>
      </c>
      <c r="T42" s="396">
        <f t="shared" si="15"/>
        <v>868741.82926693792</v>
      </c>
      <c r="U42" s="396">
        <f t="shared" si="15"/>
        <v>886203.54003520345</v>
      </c>
      <c r="V42" s="396">
        <f t="shared" si="15"/>
        <v>904016.23118991067</v>
      </c>
      <c r="W42" s="396">
        <f t="shared" si="15"/>
        <v>922186.95743682794</v>
      </c>
      <c r="X42" s="396">
        <f t="shared" si="15"/>
        <v>940722.91528130847</v>
      </c>
      <c r="Y42" s="396">
        <f t="shared" si="15"/>
        <v>959631.44587846263</v>
      </c>
      <c r="Z42" s="396">
        <f t="shared" si="15"/>
        <v>978920.03794061963</v>
      </c>
      <c r="AA42" s="396">
        <f t="shared" si="15"/>
        <v>998596.33070322662</v>
      </c>
      <c r="AB42" s="396">
        <f t="shared" si="15"/>
        <v>1018668.1169503613</v>
      </c>
      <c r="AC42" s="396">
        <f t="shared" si="15"/>
        <v>1039143.3461010639</v>
      </c>
      <c r="AD42" s="396">
        <f t="shared" si="15"/>
        <v>1060030.1273576948</v>
      </c>
      <c r="AE42" s="396">
        <f t="shared" si="15"/>
        <v>1081336.7329175842</v>
      </c>
      <c r="AF42" s="396">
        <f t="shared" si="15"/>
        <v>1103071.6012492275</v>
      </c>
      <c r="AG42" s="396">
        <f t="shared" si="15"/>
        <v>1125243.340434337</v>
      </c>
      <c r="AH42" s="396">
        <f t="shared" si="15"/>
        <v>1147860.7315770672</v>
      </c>
      <c r="AI42" s="396">
        <f t="shared" si="15"/>
        <v>1170932.7322817668</v>
      </c>
      <c r="AJ42" s="396">
        <f t="shared" si="15"/>
        <v>1194468.4802006304</v>
      </c>
      <c r="AK42" s="396">
        <f t="shared" si="15"/>
        <v>1218477.2966526628</v>
      </c>
      <c r="AL42" s="396">
        <f t="shared" si="15"/>
        <v>1242968.6903153809</v>
      </c>
      <c r="AM42" s="396">
        <f t="shared" si="15"/>
        <v>1267952.3609907206</v>
      </c>
      <c r="AN42" s="396">
        <f t="shared" si="15"/>
        <v>1293438.2034466343</v>
      </c>
      <c r="AO42" s="396">
        <f t="shared" si="15"/>
        <v>1319436.3113359115</v>
      </c>
    </row>
  </sheetData>
  <mergeCells count="6">
    <mergeCell ref="B39:B42"/>
    <mergeCell ref="B3:B13"/>
    <mergeCell ref="C4:E4"/>
    <mergeCell ref="C8:E8"/>
    <mergeCell ref="B15:B25"/>
    <mergeCell ref="B27:B3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AEAB3-098C-4F19-9294-C4C627342DA0}">
  <sheetPr>
    <tabColor theme="3"/>
  </sheetPr>
  <dimension ref="B1:AO23"/>
  <sheetViews>
    <sheetView workbookViewId="0">
      <selection activeCell="H3" sqref="H3"/>
    </sheetView>
  </sheetViews>
  <sheetFormatPr defaultColWidth="11.140625" defaultRowHeight="15.75" x14ac:dyDescent="0.25"/>
  <cols>
    <col min="1" max="1" width="1.85546875" style="386" customWidth="1"/>
    <col min="2" max="2" width="23.85546875" style="386" customWidth="1"/>
    <col min="3" max="3" width="64.7109375" style="386" bestFit="1" customWidth="1"/>
    <col min="4" max="4" width="22.140625" style="386" customWidth="1"/>
    <col min="5" max="18" width="20.140625" style="386" customWidth="1"/>
    <col min="19" max="41" width="20.140625" style="387" customWidth="1"/>
    <col min="42" max="16384" width="11.140625" style="386"/>
  </cols>
  <sheetData>
    <row r="1" spans="2:41" s="384" customFormat="1" ht="21.75" thickBot="1" x14ac:dyDescent="0.3">
      <c r="B1" s="382" t="s">
        <v>651</v>
      </c>
      <c r="C1" s="382"/>
      <c r="D1" s="382"/>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row>
    <row r="3" spans="2:41" ht="16.149999999999999" customHeight="1" x14ac:dyDescent="0.25">
      <c r="B3" s="756" t="s">
        <v>543</v>
      </c>
      <c r="C3" s="385" t="s">
        <v>521</v>
      </c>
      <c r="D3" s="385" t="s">
        <v>522</v>
      </c>
      <c r="E3" s="385" t="s">
        <v>523</v>
      </c>
      <c r="G3" s="415" t="s">
        <v>77</v>
      </c>
      <c r="H3" s="412" t="s">
        <v>586</v>
      </c>
      <c r="I3" s="105"/>
      <c r="M3" s="387"/>
      <c r="N3" s="387"/>
      <c r="O3" s="387"/>
      <c r="P3" s="387"/>
      <c r="Q3" s="387"/>
      <c r="R3" s="387"/>
      <c r="AA3" s="386"/>
      <c r="AB3" s="386"/>
      <c r="AC3" s="386"/>
      <c r="AD3" s="386"/>
      <c r="AE3" s="386"/>
      <c r="AF3" s="386"/>
      <c r="AG3" s="386"/>
      <c r="AH3" s="386"/>
      <c r="AI3" s="386"/>
      <c r="AJ3" s="386"/>
      <c r="AK3" s="386"/>
      <c r="AL3" s="386"/>
      <c r="AM3" s="386"/>
      <c r="AN3" s="386"/>
      <c r="AO3" s="386"/>
    </row>
    <row r="4" spans="2:41" x14ac:dyDescent="0.25">
      <c r="B4" s="756"/>
      <c r="C4" s="757" t="s">
        <v>524</v>
      </c>
      <c r="D4" s="757"/>
      <c r="E4" s="757"/>
      <c r="G4" s="415" t="s">
        <v>584</v>
      </c>
      <c r="H4" s="416" t="s">
        <v>717</v>
      </c>
      <c r="I4" s="105"/>
      <c r="M4" s="387"/>
      <c r="N4" s="387"/>
      <c r="O4" s="387"/>
      <c r="P4" s="387"/>
      <c r="Q4" s="387"/>
      <c r="R4" s="387"/>
      <c r="AA4" s="386"/>
      <c r="AB4" s="386"/>
      <c r="AC4" s="386"/>
      <c r="AD4" s="386"/>
      <c r="AE4" s="386"/>
      <c r="AF4" s="386"/>
      <c r="AG4" s="386"/>
      <c r="AH4" s="386"/>
      <c r="AI4" s="386"/>
      <c r="AJ4" s="386"/>
      <c r="AK4" s="386"/>
      <c r="AL4" s="386"/>
      <c r="AM4" s="386"/>
      <c r="AN4" s="386"/>
      <c r="AO4" s="386"/>
    </row>
    <row r="5" spans="2:41" x14ac:dyDescent="0.25">
      <c r="B5" s="756"/>
      <c r="C5" s="388" t="s">
        <v>674</v>
      </c>
      <c r="D5" s="388" t="s">
        <v>593</v>
      </c>
      <c r="E5" s="388">
        <v>365</v>
      </c>
      <c r="M5" s="387"/>
      <c r="N5" s="387"/>
      <c r="O5" s="387"/>
      <c r="P5" s="387"/>
      <c r="Q5" s="387"/>
      <c r="R5" s="387"/>
      <c r="AA5" s="386"/>
      <c r="AB5" s="386"/>
      <c r="AC5" s="386"/>
      <c r="AD5" s="386"/>
      <c r="AE5" s="386"/>
      <c r="AF5" s="386"/>
      <c r="AG5" s="386"/>
      <c r="AH5" s="386"/>
      <c r="AI5" s="386"/>
      <c r="AJ5" s="386"/>
      <c r="AK5" s="386"/>
      <c r="AL5" s="386"/>
      <c r="AM5" s="386"/>
      <c r="AN5" s="386"/>
      <c r="AO5" s="386"/>
    </row>
    <row r="6" spans="2:41" x14ac:dyDescent="0.25">
      <c r="B6" s="756"/>
      <c r="C6" s="757" t="s">
        <v>652</v>
      </c>
      <c r="D6" s="757"/>
      <c r="E6" s="757"/>
      <c r="M6" s="387"/>
      <c r="N6" s="387"/>
      <c r="O6" s="387"/>
      <c r="P6" s="387"/>
      <c r="Q6" s="387"/>
      <c r="R6" s="387"/>
      <c r="AA6" s="386"/>
      <c r="AB6" s="386"/>
      <c r="AC6" s="386"/>
      <c r="AD6" s="386"/>
      <c r="AE6" s="386"/>
      <c r="AF6" s="386"/>
      <c r="AG6" s="386"/>
      <c r="AH6" s="386"/>
      <c r="AI6" s="386"/>
      <c r="AJ6" s="386"/>
      <c r="AK6" s="386"/>
      <c r="AL6" s="386"/>
      <c r="AM6" s="386"/>
      <c r="AN6" s="386"/>
      <c r="AO6" s="386"/>
    </row>
    <row r="7" spans="2:41" x14ac:dyDescent="0.25">
      <c r="B7" s="756"/>
      <c r="C7" s="390" t="s">
        <v>653</v>
      </c>
      <c r="D7" s="390" t="s">
        <v>654</v>
      </c>
      <c r="E7" s="482">
        <v>1</v>
      </c>
      <c r="M7" s="387"/>
      <c r="N7" s="387"/>
      <c r="O7" s="387"/>
      <c r="P7" s="387"/>
      <c r="Q7" s="387"/>
      <c r="R7" s="387"/>
      <c r="AA7" s="386"/>
      <c r="AB7" s="386"/>
      <c r="AC7" s="386"/>
      <c r="AD7" s="386"/>
      <c r="AE7" s="386"/>
      <c r="AF7" s="386"/>
      <c r="AG7" s="386"/>
      <c r="AH7" s="386"/>
      <c r="AI7" s="386"/>
      <c r="AJ7" s="386"/>
      <c r="AK7" s="386"/>
      <c r="AL7" s="386"/>
      <c r="AM7" s="386"/>
      <c r="AN7" s="386"/>
      <c r="AO7" s="386"/>
    </row>
    <row r="8" spans="2:41" x14ac:dyDescent="0.25">
      <c r="B8" s="756"/>
      <c r="C8" s="390" t="s">
        <v>670</v>
      </c>
      <c r="D8" s="390" t="s">
        <v>591</v>
      </c>
      <c r="E8" s="390">
        <v>20</v>
      </c>
      <c r="M8" s="387"/>
      <c r="N8" s="387"/>
      <c r="O8" s="387"/>
      <c r="P8" s="387"/>
      <c r="Q8" s="387"/>
      <c r="R8" s="387"/>
      <c r="AA8" s="386"/>
      <c r="AB8" s="386"/>
      <c r="AC8" s="386"/>
      <c r="AD8" s="386"/>
      <c r="AE8" s="386"/>
      <c r="AF8" s="386"/>
      <c r="AG8" s="386"/>
      <c r="AH8" s="386"/>
      <c r="AI8" s="386"/>
      <c r="AJ8" s="386"/>
      <c r="AK8" s="386"/>
      <c r="AL8" s="386"/>
      <c r="AM8" s="386"/>
      <c r="AN8" s="386"/>
      <c r="AO8" s="386"/>
    </row>
    <row r="9" spans="2:41" x14ac:dyDescent="0.25">
      <c r="B9" s="756"/>
      <c r="C9" s="390" t="s">
        <v>671</v>
      </c>
      <c r="D9" s="390" t="s">
        <v>591</v>
      </c>
      <c r="E9" s="390">
        <v>40</v>
      </c>
      <c r="M9" s="387"/>
      <c r="N9" s="387"/>
      <c r="O9" s="387"/>
      <c r="P9" s="387"/>
      <c r="Q9" s="387"/>
      <c r="R9" s="387"/>
      <c r="AA9" s="386"/>
      <c r="AB9" s="386"/>
      <c r="AC9" s="386"/>
      <c r="AD9" s="386"/>
      <c r="AE9" s="386"/>
      <c r="AF9" s="386"/>
      <c r="AG9" s="386"/>
      <c r="AH9" s="386"/>
      <c r="AI9" s="386"/>
      <c r="AJ9" s="386"/>
      <c r="AK9" s="386"/>
      <c r="AL9" s="386"/>
      <c r="AM9" s="386"/>
      <c r="AN9" s="386"/>
      <c r="AO9" s="386"/>
    </row>
    <row r="10" spans="2:41" x14ac:dyDescent="0.25">
      <c r="B10" s="756"/>
      <c r="C10" s="390" t="s">
        <v>672</v>
      </c>
      <c r="D10" s="390" t="s">
        <v>673</v>
      </c>
      <c r="E10" s="391">
        <v>0.7007575757575758</v>
      </c>
      <c r="M10" s="387"/>
      <c r="N10" s="387"/>
      <c r="O10" s="387"/>
      <c r="P10" s="387"/>
      <c r="Q10" s="387"/>
      <c r="R10" s="387"/>
      <c r="AA10" s="386"/>
      <c r="AB10" s="386"/>
      <c r="AC10" s="386"/>
      <c r="AD10" s="386"/>
      <c r="AE10" s="386"/>
      <c r="AF10" s="386"/>
      <c r="AG10" s="386"/>
      <c r="AH10" s="386"/>
      <c r="AI10" s="386"/>
      <c r="AJ10" s="386"/>
      <c r="AK10" s="386"/>
      <c r="AL10" s="386"/>
      <c r="AM10" s="386"/>
      <c r="AN10" s="386"/>
      <c r="AO10" s="386"/>
    </row>
    <row r="11" spans="2:41" x14ac:dyDescent="0.25">
      <c r="E11" s="392"/>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row>
    <row r="12" spans="2:41" x14ac:dyDescent="0.25">
      <c r="B12" s="756" t="s">
        <v>545</v>
      </c>
      <c r="C12" s="385" t="s">
        <v>521</v>
      </c>
      <c r="D12" s="385" t="s">
        <v>522</v>
      </c>
      <c r="E12" s="385">
        <v>2024</v>
      </c>
      <c r="F12" s="385">
        <v>2025</v>
      </c>
      <c r="G12" s="385">
        <v>2026</v>
      </c>
      <c r="H12" s="385">
        <v>2027</v>
      </c>
      <c r="I12" s="385">
        <v>2028</v>
      </c>
      <c r="J12" s="385">
        <v>2029</v>
      </c>
      <c r="K12" s="385">
        <v>2030</v>
      </c>
      <c r="L12" s="385">
        <v>2031</v>
      </c>
      <c r="M12" s="385">
        <v>2032</v>
      </c>
      <c r="N12" s="385">
        <v>2033</v>
      </c>
      <c r="O12" s="385">
        <v>2034</v>
      </c>
      <c r="P12" s="385">
        <v>2035</v>
      </c>
      <c r="Q12" s="385">
        <v>2036</v>
      </c>
      <c r="R12" s="385">
        <v>2037</v>
      </c>
      <c r="S12" s="385">
        <v>2038</v>
      </c>
      <c r="T12" s="385">
        <v>2039</v>
      </c>
      <c r="U12" s="385">
        <v>2040</v>
      </c>
      <c r="V12" s="385">
        <v>2041</v>
      </c>
      <c r="W12" s="385">
        <v>2042</v>
      </c>
      <c r="X12" s="385">
        <v>2043</v>
      </c>
      <c r="Y12" s="385">
        <v>2044</v>
      </c>
      <c r="Z12" s="385">
        <v>2045</v>
      </c>
      <c r="AA12" s="385">
        <v>2046</v>
      </c>
      <c r="AB12" s="385">
        <v>2047</v>
      </c>
      <c r="AC12" s="385">
        <v>2048</v>
      </c>
      <c r="AD12" s="385">
        <v>2049</v>
      </c>
      <c r="AE12" s="385">
        <v>2050</v>
      </c>
      <c r="AF12" s="385">
        <v>2051</v>
      </c>
      <c r="AG12" s="385">
        <v>2052</v>
      </c>
      <c r="AH12" s="385">
        <v>2053</v>
      </c>
      <c r="AI12" s="385">
        <v>2054</v>
      </c>
      <c r="AJ12" s="385">
        <v>2055</v>
      </c>
      <c r="AK12" s="385">
        <v>2056</v>
      </c>
      <c r="AL12" s="385">
        <v>2057</v>
      </c>
      <c r="AM12" s="385">
        <v>2058</v>
      </c>
      <c r="AN12" s="385">
        <v>2059</v>
      </c>
      <c r="AO12" s="385">
        <v>2060</v>
      </c>
    </row>
    <row r="13" spans="2:41" x14ac:dyDescent="0.25">
      <c r="B13" s="758"/>
      <c r="C13" s="390" t="str">
        <f>'G. ValleyView-Avoided Detours'!C19</f>
        <v>Annual Train Meets</v>
      </c>
      <c r="D13" s="390" t="str">
        <f>'G. ValleyView-Avoided Detours'!D19</f>
        <v>meets per year</v>
      </c>
      <c r="E13" s="393">
        <f>'G. ValleyView-Avoided Detours'!E19</f>
        <v>1147.1428571428571</v>
      </c>
      <c r="F13" s="393">
        <f>'G. ValleyView-Avoided Detours'!F19</f>
        <v>1158.6142857142856</v>
      </c>
      <c r="G13" s="393">
        <f>'G. ValleyView-Avoided Detours'!G19</f>
        <v>1170.2004285714286</v>
      </c>
      <c r="H13" s="393">
        <f>'G. ValleyView-Avoided Detours'!H19</f>
        <v>1181.9024328571429</v>
      </c>
      <c r="I13" s="393">
        <f>'G. ValleyView-Avoided Detours'!I19</f>
        <v>1193.7214571857144</v>
      </c>
      <c r="J13" s="393">
        <f>'G. ValleyView-Avoided Detours'!J19</f>
        <v>1205.6586717575715</v>
      </c>
      <c r="K13" s="393">
        <f>'G. ValleyView-Avoided Detours'!K19</f>
        <v>1217.7152584751473</v>
      </c>
      <c r="L13" s="393">
        <f>'G. ValleyView-Avoided Detours'!L19</f>
        <v>1229.8924110598987</v>
      </c>
      <c r="M13" s="393">
        <f>'G. ValleyView-Avoided Detours'!M19</f>
        <v>1242.1913351704975</v>
      </c>
      <c r="N13" s="393">
        <f>'G. ValleyView-Avoided Detours'!N19</f>
        <v>1254.6132485222026</v>
      </c>
      <c r="O13" s="393">
        <f>'G. ValleyView-Avoided Detours'!O19</f>
        <v>1267.1593810074246</v>
      </c>
      <c r="P13" s="393">
        <f>'G. ValleyView-Avoided Detours'!P19</f>
        <v>1279.8309748174988</v>
      </c>
      <c r="Q13" s="393">
        <f>'G. ValleyView-Avoided Detours'!Q19</f>
        <v>1292.6292845656737</v>
      </c>
      <c r="R13" s="393">
        <f>'G. ValleyView-Avoided Detours'!R19</f>
        <v>1305.5555774113304</v>
      </c>
      <c r="S13" s="393">
        <f>'G. ValleyView-Avoided Detours'!S19</f>
        <v>1318.6111331854438</v>
      </c>
      <c r="T13" s="393">
        <f>'G. ValleyView-Avoided Detours'!T19</f>
        <v>1331.7972445172982</v>
      </c>
      <c r="U13" s="393">
        <f>'G. ValleyView-Avoided Detours'!U19</f>
        <v>1345.1152169624713</v>
      </c>
      <c r="V13" s="393">
        <f>'G. ValleyView-Avoided Detours'!V19</f>
        <v>1358.566369132096</v>
      </c>
      <c r="W13" s="393">
        <f>'G. ValleyView-Avoided Detours'!W19</f>
        <v>1372.1520328234169</v>
      </c>
      <c r="X13" s="393">
        <f>'G. ValleyView-Avoided Detours'!X19</f>
        <v>1385.8735531516511</v>
      </c>
      <c r="Y13" s="393">
        <f>'G. ValleyView-Avoided Detours'!Y19</f>
        <v>1399.7322886831676</v>
      </c>
      <c r="Z13" s="393">
        <f>'G. ValleyView-Avoided Detours'!Z19</f>
        <v>1413.7296115699994</v>
      </c>
      <c r="AA13" s="393">
        <f>'G. ValleyView-Avoided Detours'!AA19</f>
        <v>1427.8669076856993</v>
      </c>
      <c r="AB13" s="393">
        <f>'G. ValleyView-Avoided Detours'!AB19</f>
        <v>1442.1455767625562</v>
      </c>
      <c r="AC13" s="393">
        <f>'G. ValleyView-Avoided Detours'!AC19</f>
        <v>1456.5670325301819</v>
      </c>
      <c r="AD13" s="393">
        <f>'G. ValleyView-Avoided Detours'!AD19</f>
        <v>1471.1327028554836</v>
      </c>
      <c r="AE13" s="393">
        <f>'G. ValleyView-Avoided Detours'!AE19</f>
        <v>1485.8440298840383</v>
      </c>
      <c r="AF13" s="393">
        <f>'G. ValleyView-Avoided Detours'!AF19</f>
        <v>1500.7024701828786</v>
      </c>
      <c r="AG13" s="393">
        <f>'G. ValleyView-Avoided Detours'!AG19</f>
        <v>1515.7094948847073</v>
      </c>
      <c r="AH13" s="393">
        <f>'G. ValleyView-Avoided Detours'!AH19</f>
        <v>1530.8665898335544</v>
      </c>
      <c r="AI13" s="393">
        <f>'G. ValleyView-Avoided Detours'!AI19</f>
        <v>1546.17525573189</v>
      </c>
      <c r="AJ13" s="393">
        <f>'G. ValleyView-Avoided Detours'!AJ19</f>
        <v>1561.637008289209</v>
      </c>
      <c r="AK13" s="393">
        <f>'G. ValleyView-Avoided Detours'!AK19</f>
        <v>1577.253378372101</v>
      </c>
      <c r="AL13" s="393">
        <f>'G. ValleyView-Avoided Detours'!AL19</f>
        <v>1593.0259121558222</v>
      </c>
      <c r="AM13" s="393">
        <f>'G. ValleyView-Avoided Detours'!AM19</f>
        <v>1608.9561712773805</v>
      </c>
      <c r="AN13" s="393">
        <f>'G. ValleyView-Avoided Detours'!AN19</f>
        <v>1625.0457329901544</v>
      </c>
      <c r="AO13" s="393">
        <f>'G. ValleyView-Avoided Detours'!AO19</f>
        <v>1641.296190320056</v>
      </c>
    </row>
    <row r="14" spans="2:41" x14ac:dyDescent="0.25">
      <c r="B14" s="758"/>
      <c r="C14" s="390" t="s">
        <v>653</v>
      </c>
      <c r="D14" s="390" t="s">
        <v>654</v>
      </c>
      <c r="E14" s="393">
        <f>E13*$E$7</f>
        <v>1147.1428571428571</v>
      </c>
      <c r="F14" s="393">
        <f t="shared" ref="F14:AO14" si="0">F13*$E$7</f>
        <v>1158.6142857142856</v>
      </c>
      <c r="G14" s="393">
        <f t="shared" si="0"/>
        <v>1170.2004285714286</v>
      </c>
      <c r="H14" s="393">
        <f t="shared" si="0"/>
        <v>1181.9024328571429</v>
      </c>
      <c r="I14" s="393">
        <f t="shared" si="0"/>
        <v>1193.7214571857144</v>
      </c>
      <c r="J14" s="393">
        <f t="shared" si="0"/>
        <v>1205.6586717575715</v>
      </c>
      <c r="K14" s="393">
        <f t="shared" si="0"/>
        <v>1217.7152584751473</v>
      </c>
      <c r="L14" s="393">
        <f t="shared" si="0"/>
        <v>1229.8924110598987</v>
      </c>
      <c r="M14" s="393">
        <f t="shared" si="0"/>
        <v>1242.1913351704975</v>
      </c>
      <c r="N14" s="393">
        <f t="shared" si="0"/>
        <v>1254.6132485222026</v>
      </c>
      <c r="O14" s="393">
        <f t="shared" si="0"/>
        <v>1267.1593810074246</v>
      </c>
      <c r="P14" s="393">
        <f t="shared" si="0"/>
        <v>1279.8309748174988</v>
      </c>
      <c r="Q14" s="393">
        <f t="shared" si="0"/>
        <v>1292.6292845656737</v>
      </c>
      <c r="R14" s="393">
        <f t="shared" si="0"/>
        <v>1305.5555774113304</v>
      </c>
      <c r="S14" s="393">
        <f t="shared" si="0"/>
        <v>1318.6111331854438</v>
      </c>
      <c r="T14" s="393">
        <f t="shared" si="0"/>
        <v>1331.7972445172982</v>
      </c>
      <c r="U14" s="393">
        <f t="shared" si="0"/>
        <v>1345.1152169624713</v>
      </c>
      <c r="V14" s="393">
        <f t="shared" si="0"/>
        <v>1358.566369132096</v>
      </c>
      <c r="W14" s="393">
        <f t="shared" si="0"/>
        <v>1372.1520328234169</v>
      </c>
      <c r="X14" s="393">
        <f t="shared" si="0"/>
        <v>1385.8735531516511</v>
      </c>
      <c r="Y14" s="393">
        <f t="shared" si="0"/>
        <v>1399.7322886831676</v>
      </c>
      <c r="Z14" s="393">
        <f t="shared" si="0"/>
        <v>1413.7296115699994</v>
      </c>
      <c r="AA14" s="393">
        <f t="shared" si="0"/>
        <v>1427.8669076856993</v>
      </c>
      <c r="AB14" s="393">
        <f t="shared" si="0"/>
        <v>1442.1455767625562</v>
      </c>
      <c r="AC14" s="393">
        <f t="shared" si="0"/>
        <v>1456.5670325301819</v>
      </c>
      <c r="AD14" s="393">
        <f t="shared" si="0"/>
        <v>1471.1327028554836</v>
      </c>
      <c r="AE14" s="393">
        <f t="shared" si="0"/>
        <v>1485.8440298840383</v>
      </c>
      <c r="AF14" s="393">
        <f t="shared" si="0"/>
        <v>1500.7024701828786</v>
      </c>
      <c r="AG14" s="393">
        <f t="shared" si="0"/>
        <v>1515.7094948847073</v>
      </c>
      <c r="AH14" s="393">
        <f t="shared" si="0"/>
        <v>1530.8665898335544</v>
      </c>
      <c r="AI14" s="393">
        <f t="shared" si="0"/>
        <v>1546.17525573189</v>
      </c>
      <c r="AJ14" s="393">
        <f t="shared" si="0"/>
        <v>1561.637008289209</v>
      </c>
      <c r="AK14" s="393">
        <f t="shared" si="0"/>
        <v>1577.253378372101</v>
      </c>
      <c r="AL14" s="393">
        <f t="shared" si="0"/>
        <v>1593.0259121558222</v>
      </c>
      <c r="AM14" s="393">
        <f t="shared" si="0"/>
        <v>1608.9561712773805</v>
      </c>
      <c r="AN14" s="393">
        <f t="shared" si="0"/>
        <v>1625.0457329901544</v>
      </c>
      <c r="AO14" s="393">
        <f t="shared" si="0"/>
        <v>1641.296190320056</v>
      </c>
    </row>
    <row r="15" spans="2:41" x14ac:dyDescent="0.25">
      <c r="B15" s="758"/>
      <c r="C15" s="390" t="s">
        <v>655</v>
      </c>
      <c r="D15" s="390" t="s">
        <v>608</v>
      </c>
      <c r="E15" s="483">
        <f>E14*$E$10/$E$8</f>
        <v>40.19345238095238</v>
      </c>
      <c r="F15" s="483">
        <f>F14*$E$10/$E$8</f>
        <v>40.595386904761902</v>
      </c>
      <c r="G15" s="483">
        <f t="shared" ref="G15:AO15" si="1">G14*$E$10/$E$8</f>
        <v>41.001340773809531</v>
      </c>
      <c r="H15" s="483">
        <f t="shared" si="1"/>
        <v>41.411354181547622</v>
      </c>
      <c r="I15" s="483">
        <f t="shared" si="1"/>
        <v>41.825467723363104</v>
      </c>
      <c r="J15" s="483">
        <f t="shared" si="1"/>
        <v>42.243722400596731</v>
      </c>
      <c r="K15" s="483">
        <f t="shared" si="1"/>
        <v>42.666159624602699</v>
      </c>
      <c r="L15" s="483">
        <f t="shared" si="1"/>
        <v>43.092821220848727</v>
      </c>
      <c r="M15" s="483">
        <f t="shared" si="1"/>
        <v>43.523749433057205</v>
      </c>
      <c r="N15" s="483">
        <f t="shared" si="1"/>
        <v>43.958986927387784</v>
      </c>
      <c r="O15" s="483">
        <f t="shared" si="1"/>
        <v>44.398576796661658</v>
      </c>
      <c r="P15" s="483">
        <f t="shared" si="1"/>
        <v>44.842562564628274</v>
      </c>
      <c r="Q15" s="483">
        <f t="shared" si="1"/>
        <v>45.290988190274554</v>
      </c>
      <c r="R15" s="483">
        <f t="shared" si="1"/>
        <v>45.743898072177302</v>
      </c>
      <c r="S15" s="483">
        <f t="shared" si="1"/>
        <v>46.201337052899078</v>
      </c>
      <c r="T15" s="483">
        <f t="shared" si="1"/>
        <v>46.663350423428064</v>
      </c>
      <c r="U15" s="483">
        <f t="shared" si="1"/>
        <v>47.129983927662352</v>
      </c>
      <c r="V15" s="483">
        <f t="shared" si="1"/>
        <v>47.601283766938977</v>
      </c>
      <c r="W15" s="483">
        <f t="shared" si="1"/>
        <v>48.077296604608357</v>
      </c>
      <c r="X15" s="483">
        <f t="shared" si="1"/>
        <v>48.558069570654446</v>
      </c>
      <c r="Y15" s="483">
        <f t="shared" si="1"/>
        <v>49.043650266360984</v>
      </c>
      <c r="Z15" s="483">
        <f t="shared" si="1"/>
        <v>49.534086769024604</v>
      </c>
      <c r="AA15" s="483">
        <f t="shared" si="1"/>
        <v>50.02942763671485</v>
      </c>
      <c r="AB15" s="483">
        <f t="shared" si="1"/>
        <v>50.529721913081985</v>
      </c>
      <c r="AC15" s="483">
        <f t="shared" si="1"/>
        <v>51.035019132212817</v>
      </c>
      <c r="AD15" s="483">
        <f t="shared" si="1"/>
        <v>51.545369323534942</v>
      </c>
      <c r="AE15" s="483">
        <f t="shared" si="1"/>
        <v>52.060823016770279</v>
      </c>
      <c r="AF15" s="483">
        <f t="shared" si="1"/>
        <v>52.581431246937981</v>
      </c>
      <c r="AG15" s="483">
        <f t="shared" si="1"/>
        <v>53.10724555940736</v>
      </c>
      <c r="AH15" s="483">
        <f t="shared" si="1"/>
        <v>53.638318015001438</v>
      </c>
      <c r="AI15" s="483">
        <f t="shared" si="1"/>
        <v>54.174701195151457</v>
      </c>
      <c r="AJ15" s="483">
        <f t="shared" si="1"/>
        <v>54.716448207102971</v>
      </c>
      <c r="AK15" s="483">
        <f t="shared" si="1"/>
        <v>55.263612689173996</v>
      </c>
      <c r="AL15" s="483">
        <f t="shared" si="1"/>
        <v>55.816248816065738</v>
      </c>
      <c r="AM15" s="483">
        <f t="shared" si="1"/>
        <v>56.374411304226406</v>
      </c>
      <c r="AN15" s="483">
        <f t="shared" si="1"/>
        <v>56.938155417268675</v>
      </c>
      <c r="AO15" s="483">
        <f t="shared" si="1"/>
        <v>57.507536971441354</v>
      </c>
    </row>
    <row r="17" spans="2:41" x14ac:dyDescent="0.25">
      <c r="B17" s="756" t="s">
        <v>552</v>
      </c>
      <c r="C17" s="385" t="s">
        <v>521</v>
      </c>
      <c r="D17" s="385" t="s">
        <v>522</v>
      </c>
      <c r="E17" s="385">
        <v>2024</v>
      </c>
      <c r="F17" s="385">
        <v>2025</v>
      </c>
      <c r="G17" s="385">
        <v>2026</v>
      </c>
      <c r="H17" s="385">
        <v>2027</v>
      </c>
      <c r="I17" s="385">
        <v>2028</v>
      </c>
      <c r="J17" s="385">
        <v>2029</v>
      </c>
      <c r="K17" s="385">
        <v>2030</v>
      </c>
      <c r="L17" s="385">
        <v>2031</v>
      </c>
      <c r="M17" s="385">
        <v>2032</v>
      </c>
      <c r="N17" s="385">
        <v>2033</v>
      </c>
      <c r="O17" s="385">
        <v>2034</v>
      </c>
      <c r="P17" s="385">
        <v>2035</v>
      </c>
      <c r="Q17" s="385">
        <v>2036</v>
      </c>
      <c r="R17" s="385">
        <v>2037</v>
      </c>
      <c r="S17" s="385">
        <v>2038</v>
      </c>
      <c r="T17" s="385">
        <v>2039</v>
      </c>
      <c r="U17" s="385">
        <v>2040</v>
      </c>
      <c r="V17" s="385">
        <v>2041</v>
      </c>
      <c r="W17" s="385">
        <v>2042</v>
      </c>
      <c r="X17" s="385">
        <v>2043</v>
      </c>
      <c r="Y17" s="385">
        <v>2044</v>
      </c>
      <c r="Z17" s="385">
        <v>2045</v>
      </c>
      <c r="AA17" s="385">
        <v>2046</v>
      </c>
      <c r="AB17" s="385">
        <v>2047</v>
      </c>
      <c r="AC17" s="385">
        <v>2048</v>
      </c>
      <c r="AD17" s="385">
        <v>2049</v>
      </c>
      <c r="AE17" s="385">
        <v>2050</v>
      </c>
      <c r="AF17" s="385">
        <v>2051</v>
      </c>
      <c r="AG17" s="385">
        <v>2052</v>
      </c>
      <c r="AH17" s="385">
        <v>2053</v>
      </c>
      <c r="AI17" s="385">
        <v>2054</v>
      </c>
      <c r="AJ17" s="385">
        <v>2055</v>
      </c>
      <c r="AK17" s="385">
        <v>2056</v>
      </c>
      <c r="AL17" s="385">
        <v>2057</v>
      </c>
      <c r="AM17" s="385">
        <v>2058</v>
      </c>
      <c r="AN17" s="385">
        <v>2059</v>
      </c>
      <c r="AO17" s="385">
        <v>2060</v>
      </c>
    </row>
    <row r="18" spans="2:41" x14ac:dyDescent="0.25">
      <c r="B18" s="756"/>
      <c r="C18" s="390" t="str">
        <f>C13</f>
        <v>Annual Train Meets</v>
      </c>
      <c r="D18" s="390" t="str">
        <f t="shared" ref="D18:AO20" si="2">D13</f>
        <v>meets per year</v>
      </c>
      <c r="E18" s="393">
        <f t="shared" si="2"/>
        <v>1147.1428571428571</v>
      </c>
      <c r="F18" s="393">
        <f t="shared" si="2"/>
        <v>1158.6142857142856</v>
      </c>
      <c r="G18" s="393">
        <f t="shared" si="2"/>
        <v>1170.2004285714286</v>
      </c>
      <c r="H18" s="393">
        <f t="shared" si="2"/>
        <v>1181.9024328571429</v>
      </c>
      <c r="I18" s="393">
        <f t="shared" si="2"/>
        <v>1193.7214571857144</v>
      </c>
      <c r="J18" s="393">
        <f t="shared" si="2"/>
        <v>1205.6586717575715</v>
      </c>
      <c r="K18" s="393">
        <f t="shared" si="2"/>
        <v>1217.7152584751473</v>
      </c>
      <c r="L18" s="393">
        <f t="shared" si="2"/>
        <v>1229.8924110598987</v>
      </c>
      <c r="M18" s="393">
        <f t="shared" si="2"/>
        <v>1242.1913351704975</v>
      </c>
      <c r="N18" s="393">
        <f t="shared" si="2"/>
        <v>1254.6132485222026</v>
      </c>
      <c r="O18" s="393">
        <f t="shared" si="2"/>
        <v>1267.1593810074246</v>
      </c>
      <c r="P18" s="393">
        <f t="shared" si="2"/>
        <v>1279.8309748174988</v>
      </c>
      <c r="Q18" s="393">
        <f t="shared" si="2"/>
        <v>1292.6292845656737</v>
      </c>
      <c r="R18" s="393">
        <f t="shared" si="2"/>
        <v>1305.5555774113304</v>
      </c>
      <c r="S18" s="393">
        <f t="shared" si="2"/>
        <v>1318.6111331854438</v>
      </c>
      <c r="T18" s="393">
        <f t="shared" si="2"/>
        <v>1331.7972445172982</v>
      </c>
      <c r="U18" s="393">
        <f t="shared" si="2"/>
        <v>1345.1152169624713</v>
      </c>
      <c r="V18" s="393">
        <f t="shared" si="2"/>
        <v>1358.566369132096</v>
      </c>
      <c r="W18" s="393">
        <f t="shared" si="2"/>
        <v>1372.1520328234169</v>
      </c>
      <c r="X18" s="393">
        <f t="shared" si="2"/>
        <v>1385.8735531516511</v>
      </c>
      <c r="Y18" s="393">
        <f t="shared" si="2"/>
        <v>1399.7322886831676</v>
      </c>
      <c r="Z18" s="393">
        <f t="shared" si="2"/>
        <v>1413.7296115699994</v>
      </c>
      <c r="AA18" s="393">
        <f t="shared" si="2"/>
        <v>1427.8669076856993</v>
      </c>
      <c r="AB18" s="393">
        <f t="shared" si="2"/>
        <v>1442.1455767625562</v>
      </c>
      <c r="AC18" s="393">
        <f t="shared" si="2"/>
        <v>1456.5670325301819</v>
      </c>
      <c r="AD18" s="393">
        <f t="shared" si="2"/>
        <v>1471.1327028554836</v>
      </c>
      <c r="AE18" s="393">
        <f t="shared" si="2"/>
        <v>1485.8440298840383</v>
      </c>
      <c r="AF18" s="393">
        <f t="shared" si="2"/>
        <v>1500.7024701828786</v>
      </c>
      <c r="AG18" s="393">
        <f t="shared" si="2"/>
        <v>1515.7094948847073</v>
      </c>
      <c r="AH18" s="393">
        <f t="shared" si="2"/>
        <v>1530.8665898335544</v>
      </c>
      <c r="AI18" s="393">
        <f t="shared" si="2"/>
        <v>1546.17525573189</v>
      </c>
      <c r="AJ18" s="393">
        <f t="shared" si="2"/>
        <v>1561.637008289209</v>
      </c>
      <c r="AK18" s="393">
        <f t="shared" si="2"/>
        <v>1577.253378372101</v>
      </c>
      <c r="AL18" s="393">
        <f t="shared" si="2"/>
        <v>1593.0259121558222</v>
      </c>
      <c r="AM18" s="393">
        <f t="shared" si="2"/>
        <v>1608.9561712773805</v>
      </c>
      <c r="AN18" s="393">
        <f t="shared" si="2"/>
        <v>1625.0457329901544</v>
      </c>
      <c r="AO18" s="393">
        <f t="shared" si="2"/>
        <v>1641.296190320056</v>
      </c>
    </row>
    <row r="19" spans="2:41" x14ac:dyDescent="0.25">
      <c r="B19" s="756"/>
      <c r="C19" s="390" t="str">
        <f>C14</f>
        <v xml:space="preserve">Trains Utilizing Siding per Meet </v>
      </c>
      <c r="D19" s="390" t="str">
        <f t="shared" si="2"/>
        <v>trains per meet</v>
      </c>
      <c r="E19" s="393">
        <f t="shared" si="2"/>
        <v>1147.1428571428571</v>
      </c>
      <c r="F19" s="393">
        <f t="shared" si="2"/>
        <v>1158.6142857142856</v>
      </c>
      <c r="G19" s="393">
        <f t="shared" si="2"/>
        <v>1170.2004285714286</v>
      </c>
      <c r="H19" s="393">
        <f t="shared" si="2"/>
        <v>1181.9024328571429</v>
      </c>
      <c r="I19" s="393">
        <f t="shared" si="2"/>
        <v>1193.7214571857144</v>
      </c>
      <c r="J19" s="393">
        <f t="shared" si="2"/>
        <v>1205.6586717575715</v>
      </c>
      <c r="K19" s="393">
        <f t="shared" si="2"/>
        <v>1217.7152584751473</v>
      </c>
      <c r="L19" s="393">
        <f t="shared" si="2"/>
        <v>1229.8924110598987</v>
      </c>
      <c r="M19" s="393">
        <f t="shared" si="2"/>
        <v>1242.1913351704975</v>
      </c>
      <c r="N19" s="393">
        <f t="shared" si="2"/>
        <v>1254.6132485222026</v>
      </c>
      <c r="O19" s="393">
        <f t="shared" si="2"/>
        <v>1267.1593810074246</v>
      </c>
      <c r="P19" s="393">
        <f t="shared" si="2"/>
        <v>1279.8309748174988</v>
      </c>
      <c r="Q19" s="393">
        <f t="shared" si="2"/>
        <v>1292.6292845656737</v>
      </c>
      <c r="R19" s="393">
        <f t="shared" si="2"/>
        <v>1305.5555774113304</v>
      </c>
      <c r="S19" s="393">
        <f t="shared" si="2"/>
        <v>1318.6111331854438</v>
      </c>
      <c r="T19" s="393">
        <f t="shared" si="2"/>
        <v>1331.7972445172982</v>
      </c>
      <c r="U19" s="393">
        <f t="shared" si="2"/>
        <v>1345.1152169624713</v>
      </c>
      <c r="V19" s="393">
        <f t="shared" si="2"/>
        <v>1358.566369132096</v>
      </c>
      <c r="W19" s="393">
        <f t="shared" si="2"/>
        <v>1372.1520328234169</v>
      </c>
      <c r="X19" s="393">
        <f t="shared" si="2"/>
        <v>1385.8735531516511</v>
      </c>
      <c r="Y19" s="393">
        <f t="shared" si="2"/>
        <v>1399.7322886831676</v>
      </c>
      <c r="Z19" s="393">
        <f t="shared" si="2"/>
        <v>1413.7296115699994</v>
      </c>
      <c r="AA19" s="393">
        <f t="shared" si="2"/>
        <v>1427.8669076856993</v>
      </c>
      <c r="AB19" s="393">
        <f t="shared" si="2"/>
        <v>1442.1455767625562</v>
      </c>
      <c r="AC19" s="393">
        <f t="shared" si="2"/>
        <v>1456.5670325301819</v>
      </c>
      <c r="AD19" s="393">
        <f t="shared" si="2"/>
        <v>1471.1327028554836</v>
      </c>
      <c r="AE19" s="393">
        <f t="shared" si="2"/>
        <v>1485.8440298840383</v>
      </c>
      <c r="AF19" s="393">
        <f t="shared" si="2"/>
        <v>1500.7024701828786</v>
      </c>
      <c r="AG19" s="393">
        <f t="shared" si="2"/>
        <v>1515.7094948847073</v>
      </c>
      <c r="AH19" s="393">
        <f t="shared" si="2"/>
        <v>1530.8665898335544</v>
      </c>
      <c r="AI19" s="393">
        <f t="shared" si="2"/>
        <v>1546.17525573189</v>
      </c>
      <c r="AJ19" s="393">
        <f t="shared" si="2"/>
        <v>1561.637008289209</v>
      </c>
      <c r="AK19" s="393">
        <f t="shared" si="2"/>
        <v>1577.253378372101</v>
      </c>
      <c r="AL19" s="393">
        <f t="shared" si="2"/>
        <v>1593.0259121558222</v>
      </c>
      <c r="AM19" s="393">
        <f t="shared" si="2"/>
        <v>1608.9561712773805</v>
      </c>
      <c r="AN19" s="393">
        <f t="shared" si="2"/>
        <v>1625.0457329901544</v>
      </c>
      <c r="AO19" s="393">
        <f t="shared" si="2"/>
        <v>1641.296190320056</v>
      </c>
    </row>
    <row r="20" spans="2:41" x14ac:dyDescent="0.25">
      <c r="B20" s="756"/>
      <c r="C20" s="390" t="str">
        <f>C15</f>
        <v>Freight Train Hauling Time</v>
      </c>
      <c r="D20" s="390" t="str">
        <f t="shared" si="2"/>
        <v>hours per year</v>
      </c>
      <c r="E20" s="393">
        <f>E15</f>
        <v>40.19345238095238</v>
      </c>
      <c r="F20" s="393">
        <f t="shared" si="2"/>
        <v>40.595386904761902</v>
      </c>
      <c r="G20" s="393">
        <f t="shared" si="2"/>
        <v>41.001340773809531</v>
      </c>
      <c r="H20" s="393">
        <f>H19*$E$10/$E$9</f>
        <v>20.705677090773811</v>
      </c>
      <c r="I20" s="393">
        <f t="shared" ref="I20:AO20" si="3">I19*$E$10/$E$9</f>
        <v>20.912733861681552</v>
      </c>
      <c r="J20" s="393">
        <f t="shared" si="3"/>
        <v>21.121861200298365</v>
      </c>
      <c r="K20" s="393">
        <f t="shared" si="3"/>
        <v>21.333079812301349</v>
      </c>
      <c r="L20" s="393">
        <f t="shared" si="3"/>
        <v>21.546410610424363</v>
      </c>
      <c r="M20" s="393">
        <f t="shared" si="3"/>
        <v>21.761874716528602</v>
      </c>
      <c r="N20" s="393">
        <f t="shared" si="3"/>
        <v>21.979493463693892</v>
      </c>
      <c r="O20" s="393">
        <f t="shared" si="3"/>
        <v>22.199288398330829</v>
      </c>
      <c r="P20" s="393">
        <f t="shared" si="3"/>
        <v>22.421281282314137</v>
      </c>
      <c r="Q20" s="393">
        <f t="shared" si="3"/>
        <v>22.645494095137277</v>
      </c>
      <c r="R20" s="393">
        <f t="shared" si="3"/>
        <v>22.871949036088651</v>
      </c>
      <c r="S20" s="393">
        <f t="shared" si="3"/>
        <v>23.100668526449539</v>
      </c>
      <c r="T20" s="393">
        <f t="shared" si="3"/>
        <v>23.331675211714032</v>
      </c>
      <c r="U20" s="393">
        <f t="shared" si="3"/>
        <v>23.564991963831176</v>
      </c>
      <c r="V20" s="393">
        <f t="shared" si="3"/>
        <v>23.800641883469488</v>
      </c>
      <c r="W20" s="393">
        <f t="shared" si="3"/>
        <v>24.038648302304178</v>
      </c>
      <c r="X20" s="393">
        <f t="shared" si="3"/>
        <v>24.279034785327223</v>
      </c>
      <c r="Y20" s="393">
        <f t="shared" si="3"/>
        <v>24.521825133180492</v>
      </c>
      <c r="Z20" s="393">
        <f t="shared" si="3"/>
        <v>24.767043384512302</v>
      </c>
      <c r="AA20" s="393">
        <f t="shared" si="3"/>
        <v>25.014713818357425</v>
      </c>
      <c r="AB20" s="393">
        <f t="shared" si="3"/>
        <v>25.264860956540993</v>
      </c>
      <c r="AC20" s="393">
        <f t="shared" si="3"/>
        <v>25.517509566106408</v>
      </c>
      <c r="AD20" s="393">
        <f t="shared" si="3"/>
        <v>25.772684661767471</v>
      </c>
      <c r="AE20" s="393">
        <f t="shared" si="3"/>
        <v>26.030411508385139</v>
      </c>
      <c r="AF20" s="393">
        <f t="shared" si="3"/>
        <v>26.290715623468991</v>
      </c>
      <c r="AG20" s="393">
        <f t="shared" si="3"/>
        <v>26.55362277970368</v>
      </c>
      <c r="AH20" s="393">
        <f t="shared" si="3"/>
        <v>26.819159007500719</v>
      </c>
      <c r="AI20" s="393">
        <f t="shared" si="3"/>
        <v>27.087350597575728</v>
      </c>
      <c r="AJ20" s="393">
        <f t="shared" si="3"/>
        <v>27.358224103551485</v>
      </c>
      <c r="AK20" s="393">
        <f t="shared" si="3"/>
        <v>27.631806344586998</v>
      </c>
      <c r="AL20" s="393">
        <f t="shared" si="3"/>
        <v>27.908124408032869</v>
      </c>
      <c r="AM20" s="393">
        <f t="shared" si="3"/>
        <v>28.187205652113203</v>
      </c>
      <c r="AN20" s="393">
        <f t="shared" si="3"/>
        <v>28.469077708634337</v>
      </c>
      <c r="AO20" s="393">
        <f t="shared" si="3"/>
        <v>28.753768485720677</v>
      </c>
    </row>
    <row r="22" spans="2:41" x14ac:dyDescent="0.25">
      <c r="B22" s="756" t="s">
        <v>553</v>
      </c>
      <c r="C22" s="385" t="s">
        <v>521</v>
      </c>
      <c r="D22" s="385" t="s">
        <v>522</v>
      </c>
      <c r="E22" s="385">
        <v>2024</v>
      </c>
      <c r="F22" s="385">
        <v>2025</v>
      </c>
      <c r="G22" s="385">
        <v>2026</v>
      </c>
      <c r="H22" s="385">
        <v>2027</v>
      </c>
      <c r="I22" s="385">
        <v>2028</v>
      </c>
      <c r="J22" s="385">
        <v>2029</v>
      </c>
      <c r="K22" s="385">
        <v>2030</v>
      </c>
      <c r="L22" s="385">
        <v>2031</v>
      </c>
      <c r="M22" s="385">
        <v>2032</v>
      </c>
      <c r="N22" s="385">
        <v>2033</v>
      </c>
      <c r="O22" s="385">
        <v>2034</v>
      </c>
      <c r="P22" s="385">
        <v>2035</v>
      </c>
      <c r="Q22" s="385">
        <v>2036</v>
      </c>
      <c r="R22" s="385">
        <v>2037</v>
      </c>
      <c r="S22" s="385">
        <v>2038</v>
      </c>
      <c r="T22" s="385">
        <v>2039</v>
      </c>
      <c r="U22" s="385">
        <v>2040</v>
      </c>
      <c r="V22" s="385">
        <v>2041</v>
      </c>
      <c r="W22" s="385">
        <v>2042</v>
      </c>
      <c r="X22" s="385">
        <v>2043</v>
      </c>
      <c r="Y22" s="385">
        <v>2044</v>
      </c>
      <c r="Z22" s="385">
        <v>2045</v>
      </c>
      <c r="AA22" s="385">
        <v>2046</v>
      </c>
      <c r="AB22" s="385">
        <v>2047</v>
      </c>
      <c r="AC22" s="385">
        <v>2048</v>
      </c>
      <c r="AD22" s="385">
        <v>2049</v>
      </c>
      <c r="AE22" s="385">
        <v>2050</v>
      </c>
      <c r="AF22" s="385">
        <v>2051</v>
      </c>
      <c r="AG22" s="385">
        <v>2052</v>
      </c>
      <c r="AH22" s="385">
        <v>2053</v>
      </c>
      <c r="AI22" s="385">
        <v>2054</v>
      </c>
      <c r="AJ22" s="385">
        <v>2055</v>
      </c>
      <c r="AK22" s="385">
        <v>2056</v>
      </c>
      <c r="AL22" s="385">
        <v>2057</v>
      </c>
      <c r="AM22" s="385">
        <v>2058</v>
      </c>
      <c r="AN22" s="385">
        <v>2059</v>
      </c>
      <c r="AO22" s="385">
        <v>2060</v>
      </c>
    </row>
    <row r="23" spans="2:41" x14ac:dyDescent="0.25">
      <c r="B23" s="756"/>
      <c r="C23" s="395" t="s">
        <v>656</v>
      </c>
      <c r="D23" s="395" t="s">
        <v>608</v>
      </c>
      <c r="E23" s="484">
        <f>E15-E20</f>
        <v>0</v>
      </c>
      <c r="F23" s="484">
        <f t="shared" ref="F23:AO23" si="4">F15-F20</f>
        <v>0</v>
      </c>
      <c r="G23" s="484">
        <f t="shared" si="4"/>
        <v>0</v>
      </c>
      <c r="H23" s="484">
        <f t="shared" si="4"/>
        <v>20.705677090773811</v>
      </c>
      <c r="I23" s="484">
        <f t="shared" si="4"/>
        <v>20.912733861681552</v>
      </c>
      <c r="J23" s="484">
        <f t="shared" si="4"/>
        <v>21.121861200298365</v>
      </c>
      <c r="K23" s="484">
        <f t="shared" si="4"/>
        <v>21.333079812301349</v>
      </c>
      <c r="L23" s="484">
        <f t="shared" si="4"/>
        <v>21.546410610424363</v>
      </c>
      <c r="M23" s="484">
        <f t="shared" si="4"/>
        <v>21.761874716528602</v>
      </c>
      <c r="N23" s="484">
        <f t="shared" si="4"/>
        <v>21.979493463693892</v>
      </c>
      <c r="O23" s="484">
        <f t="shared" si="4"/>
        <v>22.199288398330829</v>
      </c>
      <c r="P23" s="484">
        <f t="shared" si="4"/>
        <v>22.421281282314137</v>
      </c>
      <c r="Q23" s="484">
        <f t="shared" si="4"/>
        <v>22.645494095137277</v>
      </c>
      <c r="R23" s="484">
        <f t="shared" si="4"/>
        <v>22.871949036088651</v>
      </c>
      <c r="S23" s="484">
        <f t="shared" si="4"/>
        <v>23.100668526449539</v>
      </c>
      <c r="T23" s="484">
        <f t="shared" si="4"/>
        <v>23.331675211714032</v>
      </c>
      <c r="U23" s="484">
        <f t="shared" si="4"/>
        <v>23.564991963831176</v>
      </c>
      <c r="V23" s="484">
        <f t="shared" si="4"/>
        <v>23.800641883469488</v>
      </c>
      <c r="W23" s="484">
        <f t="shared" si="4"/>
        <v>24.038648302304178</v>
      </c>
      <c r="X23" s="484">
        <f>X15-X20</f>
        <v>24.279034785327223</v>
      </c>
      <c r="Y23" s="484">
        <f t="shared" si="4"/>
        <v>24.521825133180492</v>
      </c>
      <c r="Z23" s="484">
        <f t="shared" si="4"/>
        <v>24.767043384512302</v>
      </c>
      <c r="AA23" s="484">
        <f t="shared" si="4"/>
        <v>25.014713818357425</v>
      </c>
      <c r="AB23" s="484">
        <f t="shared" si="4"/>
        <v>25.264860956540993</v>
      </c>
      <c r="AC23" s="484">
        <f t="shared" si="4"/>
        <v>25.517509566106408</v>
      </c>
      <c r="AD23" s="484">
        <f t="shared" si="4"/>
        <v>25.772684661767471</v>
      </c>
      <c r="AE23" s="484">
        <f t="shared" si="4"/>
        <v>26.030411508385139</v>
      </c>
      <c r="AF23" s="484">
        <f t="shared" si="4"/>
        <v>26.290715623468991</v>
      </c>
      <c r="AG23" s="484">
        <f t="shared" si="4"/>
        <v>26.55362277970368</v>
      </c>
      <c r="AH23" s="484">
        <f t="shared" si="4"/>
        <v>26.819159007500719</v>
      </c>
      <c r="AI23" s="484">
        <f t="shared" si="4"/>
        <v>27.087350597575728</v>
      </c>
      <c r="AJ23" s="484">
        <f t="shared" si="4"/>
        <v>27.358224103551485</v>
      </c>
      <c r="AK23" s="484">
        <f t="shared" si="4"/>
        <v>27.631806344586998</v>
      </c>
      <c r="AL23" s="484">
        <f t="shared" si="4"/>
        <v>27.908124408032869</v>
      </c>
      <c r="AM23" s="484">
        <f t="shared" si="4"/>
        <v>28.187205652113203</v>
      </c>
      <c r="AN23" s="484">
        <f t="shared" si="4"/>
        <v>28.469077708634337</v>
      </c>
      <c r="AO23" s="484">
        <f t="shared" si="4"/>
        <v>28.753768485720677</v>
      </c>
    </row>
  </sheetData>
  <mergeCells count="6">
    <mergeCell ref="B22:B23"/>
    <mergeCell ref="B3:B10"/>
    <mergeCell ref="C4:E4"/>
    <mergeCell ref="C6:E6"/>
    <mergeCell ref="B12:B15"/>
    <mergeCell ref="B17:B20"/>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0E680-9602-456B-A6A1-CCF4B3B5A8DC}">
  <sheetPr>
    <tabColor theme="3"/>
  </sheetPr>
  <dimension ref="B1:AO30"/>
  <sheetViews>
    <sheetView workbookViewId="0">
      <selection activeCell="H3" sqref="H3"/>
    </sheetView>
  </sheetViews>
  <sheetFormatPr defaultColWidth="13.42578125" defaultRowHeight="15.75" x14ac:dyDescent="0.25"/>
  <cols>
    <col min="1" max="1" width="2.85546875" style="386" customWidth="1"/>
    <col min="2" max="2" width="20.85546875" style="386" customWidth="1"/>
    <col min="3" max="3" width="84.42578125" style="386" customWidth="1"/>
    <col min="4" max="4" width="26.7109375" style="386" customWidth="1"/>
    <col min="5" max="18" width="24.42578125" style="386" customWidth="1"/>
    <col min="19" max="41" width="24.42578125" style="387" customWidth="1"/>
    <col min="42" max="16384" width="13.42578125" style="386"/>
  </cols>
  <sheetData>
    <row r="1" spans="2:41" s="384" customFormat="1" ht="21.75" thickBot="1" x14ac:dyDescent="0.3">
      <c r="B1" s="382" t="s">
        <v>599</v>
      </c>
      <c r="C1" s="382"/>
      <c r="D1" s="382"/>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row>
    <row r="3" spans="2:41" x14ac:dyDescent="0.25">
      <c r="B3" s="756" t="s">
        <v>520</v>
      </c>
      <c r="C3" s="385" t="s">
        <v>521</v>
      </c>
      <c r="D3" s="385" t="s">
        <v>522</v>
      </c>
      <c r="E3" s="385" t="s">
        <v>523</v>
      </c>
      <c r="G3" s="415" t="s">
        <v>77</v>
      </c>
      <c r="H3" s="412" t="s">
        <v>586</v>
      </c>
      <c r="I3" s="105"/>
      <c r="M3" s="387"/>
      <c r="N3" s="387"/>
      <c r="O3" s="387"/>
      <c r="P3" s="387"/>
      <c r="Q3" s="387"/>
      <c r="R3" s="387"/>
      <c r="AA3" s="386"/>
      <c r="AB3" s="386"/>
      <c r="AC3" s="386"/>
      <c r="AD3" s="386"/>
      <c r="AE3" s="386"/>
      <c r="AF3" s="386"/>
      <c r="AG3" s="386"/>
      <c r="AH3" s="386"/>
      <c r="AI3" s="386"/>
      <c r="AJ3" s="386"/>
      <c r="AK3" s="386"/>
      <c r="AL3" s="386"/>
      <c r="AM3" s="386"/>
      <c r="AN3" s="386"/>
      <c r="AO3" s="386"/>
    </row>
    <row r="4" spans="2:41" x14ac:dyDescent="0.25">
      <c r="B4" s="756"/>
      <c r="C4" s="759" t="s">
        <v>524</v>
      </c>
      <c r="D4" s="760"/>
      <c r="E4" s="761"/>
      <c r="G4" s="415" t="s">
        <v>584</v>
      </c>
      <c r="H4" s="416" t="s">
        <v>717</v>
      </c>
      <c r="I4" s="105"/>
      <c r="M4" s="387"/>
      <c r="N4" s="387"/>
      <c r="O4" s="387"/>
      <c r="P4" s="387"/>
      <c r="Q4" s="387"/>
      <c r="R4" s="387"/>
      <c r="AA4" s="386"/>
      <c r="AB4" s="386"/>
      <c r="AC4" s="386"/>
      <c r="AD4" s="386"/>
      <c r="AE4" s="386"/>
      <c r="AF4" s="386"/>
      <c r="AG4" s="386"/>
      <c r="AH4" s="386"/>
      <c r="AI4" s="386"/>
      <c r="AJ4" s="386"/>
      <c r="AK4" s="386"/>
      <c r="AL4" s="386"/>
      <c r="AM4" s="386"/>
      <c r="AN4" s="386"/>
      <c r="AO4" s="386"/>
    </row>
    <row r="5" spans="2:41" x14ac:dyDescent="0.25">
      <c r="B5" s="756"/>
      <c r="C5" s="390" t="s">
        <v>618</v>
      </c>
      <c r="D5" s="390" t="s">
        <v>591</v>
      </c>
      <c r="E5" s="390">
        <v>30</v>
      </c>
      <c r="G5" s="423"/>
      <c r="M5" s="387"/>
      <c r="N5" s="387"/>
      <c r="O5" s="387"/>
      <c r="P5" s="387"/>
      <c r="Q5" s="387"/>
      <c r="R5" s="387"/>
      <c r="AA5" s="386"/>
      <c r="AB5" s="386"/>
      <c r="AC5" s="386"/>
      <c r="AD5" s="386"/>
      <c r="AE5" s="386"/>
      <c r="AF5" s="386"/>
      <c r="AG5" s="386"/>
      <c r="AH5" s="386"/>
      <c r="AI5" s="386"/>
      <c r="AJ5" s="386"/>
      <c r="AK5" s="386"/>
      <c r="AL5" s="386"/>
      <c r="AM5" s="386"/>
      <c r="AN5" s="386"/>
      <c r="AO5" s="386"/>
    </row>
    <row r="6" spans="2:41" x14ac:dyDescent="0.25">
      <c r="B6" s="756"/>
      <c r="C6" s="759" t="s">
        <v>600</v>
      </c>
      <c r="D6" s="760"/>
      <c r="E6" s="761"/>
      <c r="G6" s="423"/>
      <c r="M6" s="387"/>
      <c r="N6" s="387"/>
      <c r="O6" s="387"/>
      <c r="P6" s="387"/>
      <c r="Q6" s="387"/>
      <c r="R6" s="387"/>
      <c r="AA6" s="386"/>
      <c r="AB6" s="386"/>
      <c r="AC6" s="386"/>
      <c r="AD6" s="386"/>
      <c r="AE6" s="386"/>
      <c r="AF6" s="386"/>
      <c r="AG6" s="386"/>
      <c r="AH6" s="386"/>
      <c r="AI6" s="386"/>
      <c r="AJ6" s="386"/>
      <c r="AK6" s="386"/>
      <c r="AL6" s="386"/>
      <c r="AM6" s="386"/>
      <c r="AN6" s="386"/>
      <c r="AO6" s="386"/>
    </row>
    <row r="7" spans="2:41" x14ac:dyDescent="0.25">
      <c r="B7" s="758"/>
      <c r="C7" s="424" t="s">
        <v>620</v>
      </c>
      <c r="D7" s="424" t="s">
        <v>348</v>
      </c>
      <c r="E7" s="391">
        <v>1.67</v>
      </c>
      <c r="M7" s="387"/>
      <c r="N7" s="387"/>
      <c r="O7" s="387"/>
      <c r="P7" s="387"/>
      <c r="Q7" s="387"/>
      <c r="R7" s="387"/>
      <c r="AA7" s="386"/>
      <c r="AB7" s="386"/>
      <c r="AC7" s="386"/>
      <c r="AD7" s="386"/>
      <c r="AE7" s="386"/>
      <c r="AF7" s="386"/>
      <c r="AG7" s="386"/>
      <c r="AH7" s="386"/>
      <c r="AI7" s="386"/>
      <c r="AJ7" s="386"/>
      <c r="AK7" s="386"/>
      <c r="AL7" s="386"/>
      <c r="AM7" s="386"/>
      <c r="AN7" s="386"/>
      <c r="AO7" s="386"/>
    </row>
    <row r="8" spans="2:41" x14ac:dyDescent="0.25">
      <c r="B8" s="758"/>
      <c r="C8" s="424" t="s">
        <v>621</v>
      </c>
      <c r="D8" s="424" t="s">
        <v>348</v>
      </c>
      <c r="E8" s="391">
        <v>1</v>
      </c>
      <c r="M8" s="387"/>
      <c r="N8" s="387"/>
      <c r="O8" s="387"/>
      <c r="P8" s="387"/>
      <c r="Q8" s="387"/>
      <c r="R8" s="387"/>
      <c r="AA8" s="386"/>
      <c r="AB8" s="386"/>
      <c r="AC8" s="386"/>
      <c r="AD8" s="386"/>
      <c r="AE8" s="386"/>
      <c r="AF8" s="386"/>
      <c r="AG8" s="386"/>
      <c r="AH8" s="386"/>
      <c r="AI8" s="386"/>
      <c r="AJ8" s="386"/>
      <c r="AK8" s="386"/>
      <c r="AL8" s="386"/>
      <c r="AM8" s="386"/>
      <c r="AN8" s="386"/>
      <c r="AO8" s="386"/>
    </row>
    <row r="9" spans="2:41" x14ac:dyDescent="0.25">
      <c r="B9" s="758"/>
      <c r="C9" s="759" t="s">
        <v>601</v>
      </c>
      <c r="D9" s="760"/>
      <c r="E9" s="761"/>
      <c r="J9" s="387"/>
      <c r="K9" s="387"/>
      <c r="L9" s="387"/>
      <c r="M9" s="387"/>
      <c r="N9" s="387"/>
      <c r="O9" s="387"/>
      <c r="P9" s="387"/>
      <c r="Q9" s="387"/>
      <c r="R9" s="387"/>
      <c r="X9" s="386"/>
      <c r="Y9" s="386"/>
      <c r="Z9" s="386"/>
      <c r="AA9" s="386"/>
      <c r="AB9" s="386"/>
      <c r="AC9" s="386"/>
      <c r="AD9" s="386"/>
      <c r="AE9" s="386"/>
      <c r="AF9" s="386"/>
      <c r="AG9" s="386"/>
      <c r="AH9" s="386"/>
      <c r="AI9" s="386"/>
      <c r="AJ9" s="386"/>
      <c r="AK9" s="386"/>
      <c r="AL9" s="386"/>
      <c r="AM9" s="386"/>
      <c r="AN9" s="386"/>
      <c r="AO9" s="386"/>
    </row>
    <row r="10" spans="2:41" x14ac:dyDescent="0.25">
      <c r="B10" s="758"/>
      <c r="C10" s="424" t="s">
        <v>622</v>
      </c>
      <c r="D10" s="424" t="s">
        <v>602</v>
      </c>
      <c r="E10" s="425">
        <v>19.600000000000001</v>
      </c>
      <c r="J10" s="387"/>
      <c r="K10" s="387"/>
      <c r="L10" s="387"/>
      <c r="M10" s="387"/>
      <c r="N10" s="387"/>
      <c r="O10" s="387"/>
      <c r="P10" s="387"/>
      <c r="Q10" s="387"/>
      <c r="R10" s="387"/>
      <c r="X10" s="386"/>
      <c r="Y10" s="386"/>
      <c r="Z10" s="386"/>
      <c r="AA10" s="386"/>
      <c r="AB10" s="386"/>
      <c r="AC10" s="386"/>
      <c r="AD10" s="386"/>
      <c r="AE10" s="386"/>
      <c r="AF10" s="386"/>
      <c r="AG10" s="386"/>
      <c r="AH10" s="386"/>
      <c r="AI10" s="386"/>
      <c r="AJ10" s="386"/>
      <c r="AK10" s="386"/>
      <c r="AL10" s="386"/>
      <c r="AM10" s="386"/>
      <c r="AN10" s="386"/>
      <c r="AO10" s="386"/>
    </row>
    <row r="11" spans="2:41" x14ac:dyDescent="0.25">
      <c r="B11" s="758"/>
      <c r="C11" s="424" t="s">
        <v>623</v>
      </c>
      <c r="D11" s="424" t="s">
        <v>602</v>
      </c>
      <c r="E11" s="425">
        <v>33.5</v>
      </c>
      <c r="J11" s="387"/>
      <c r="K11" s="387"/>
      <c r="L11" s="387"/>
      <c r="M11" s="387"/>
      <c r="N11" s="387"/>
      <c r="O11" s="387"/>
      <c r="P11" s="387"/>
      <c r="Q11" s="387"/>
      <c r="R11" s="387"/>
      <c r="X11" s="386"/>
      <c r="Y11" s="386"/>
      <c r="Z11" s="386"/>
      <c r="AA11" s="386"/>
      <c r="AB11" s="386"/>
      <c r="AC11" s="386"/>
      <c r="AD11" s="386"/>
      <c r="AE11" s="386"/>
      <c r="AF11" s="386"/>
      <c r="AG11" s="386"/>
      <c r="AH11" s="386"/>
      <c r="AI11" s="386"/>
      <c r="AJ11" s="386"/>
      <c r="AK11" s="386"/>
      <c r="AL11" s="386"/>
      <c r="AM11" s="386"/>
      <c r="AN11" s="386"/>
      <c r="AO11" s="386"/>
    </row>
    <row r="12" spans="2:41" x14ac:dyDescent="0.25">
      <c r="E12" s="392"/>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row>
    <row r="13" spans="2:41" x14ac:dyDescent="0.25">
      <c r="B13" s="762" t="s">
        <v>603</v>
      </c>
      <c r="C13" s="385" t="s">
        <v>521</v>
      </c>
      <c r="D13" s="385" t="s">
        <v>522</v>
      </c>
      <c r="E13" s="385">
        <v>2024</v>
      </c>
      <c r="F13" s="385">
        <v>2025</v>
      </c>
      <c r="G13" s="385">
        <v>2026</v>
      </c>
      <c r="H13" s="385">
        <v>2027</v>
      </c>
      <c r="I13" s="385">
        <v>2028</v>
      </c>
      <c r="J13" s="385">
        <v>2029</v>
      </c>
      <c r="K13" s="385">
        <v>2030</v>
      </c>
      <c r="L13" s="385">
        <v>2031</v>
      </c>
      <c r="M13" s="385">
        <v>2032</v>
      </c>
      <c r="N13" s="385">
        <v>2033</v>
      </c>
      <c r="O13" s="385">
        <v>2034</v>
      </c>
      <c r="P13" s="385">
        <v>2035</v>
      </c>
      <c r="Q13" s="385">
        <v>2036</v>
      </c>
      <c r="R13" s="385">
        <v>2037</v>
      </c>
      <c r="S13" s="385">
        <v>2038</v>
      </c>
      <c r="T13" s="385">
        <v>2039</v>
      </c>
      <c r="U13" s="385">
        <v>2040</v>
      </c>
      <c r="V13" s="385">
        <v>2041</v>
      </c>
      <c r="W13" s="385">
        <v>2042</v>
      </c>
      <c r="X13" s="385">
        <v>2043</v>
      </c>
      <c r="Y13" s="385">
        <v>2044</v>
      </c>
      <c r="Z13" s="385">
        <v>2045</v>
      </c>
      <c r="AA13" s="385">
        <v>2046</v>
      </c>
      <c r="AB13" s="385">
        <v>2047</v>
      </c>
      <c r="AC13" s="385">
        <v>2048</v>
      </c>
      <c r="AD13" s="385">
        <v>2049</v>
      </c>
      <c r="AE13" s="385">
        <v>2050</v>
      </c>
      <c r="AF13" s="385">
        <v>2051</v>
      </c>
      <c r="AG13" s="385">
        <v>2052</v>
      </c>
      <c r="AH13" s="385">
        <v>2053</v>
      </c>
      <c r="AI13" s="385">
        <v>2054</v>
      </c>
      <c r="AJ13" s="385">
        <v>2055</v>
      </c>
      <c r="AK13" s="385">
        <v>2056</v>
      </c>
      <c r="AL13" s="385">
        <v>2057</v>
      </c>
      <c r="AM13" s="385">
        <v>2058</v>
      </c>
      <c r="AN13" s="385">
        <v>2059</v>
      </c>
      <c r="AO13" s="385">
        <v>2060</v>
      </c>
    </row>
    <row r="14" spans="2:41" x14ac:dyDescent="0.25">
      <c r="B14" s="763"/>
      <c r="C14" s="390" t="s">
        <v>554</v>
      </c>
      <c r="D14" s="390" t="s">
        <v>555</v>
      </c>
      <c r="E14" s="388">
        <f>'G. ValleyView-Avoided Detours'!E40</f>
        <v>0</v>
      </c>
      <c r="F14" s="388">
        <f>'G. ValleyView-Avoided Detours'!F40</f>
        <v>0</v>
      </c>
      <c r="G14" s="388">
        <f>'G. ValleyView-Avoided Detours'!G40</f>
        <v>0</v>
      </c>
      <c r="H14" s="388">
        <f>'G. ValleyView-Avoided Detours'!H40</f>
        <v>605479.32584669208</v>
      </c>
      <c r="I14" s="388">
        <f>'G. ValleyView-Avoided Detours'!I40</f>
        <v>617649.46029621072</v>
      </c>
      <c r="J14" s="388">
        <f>'G. ValleyView-Avoided Detours'!J40</f>
        <v>630064.21444816433</v>
      </c>
      <c r="K14" s="388">
        <f>'G. ValleyView-Avoided Detours'!K40</f>
        <v>642728.50515857246</v>
      </c>
      <c r="L14" s="388">
        <f>'G. ValleyView-Avoided Detours'!L40</f>
        <v>655647.34811225988</v>
      </c>
      <c r="M14" s="388">
        <f>'G. ValleyView-Avoided Detours'!M40</f>
        <v>668825.85980931646</v>
      </c>
      <c r="N14" s="388">
        <f>'G. ValleyView-Avoided Detours'!N40</f>
        <v>682269.25959148351</v>
      </c>
      <c r="O14" s="388">
        <f>'G. ValleyView-Avoided Detours'!O40</f>
        <v>695982.87170927238</v>
      </c>
      <c r="P14" s="388">
        <f>'G. ValleyView-Avoided Detours'!P40</f>
        <v>709972.12743062875</v>
      </c>
      <c r="Q14" s="388">
        <f>'G. ValleyView-Avoided Detours'!Q40</f>
        <v>724242.56719198439</v>
      </c>
      <c r="R14" s="388">
        <f>'G. ValleyView-Avoided Detours'!R40</f>
        <v>738799.842792543</v>
      </c>
      <c r="S14" s="388">
        <f>'G. ValleyView-Avoided Detours'!S40</f>
        <v>753649.71963267354</v>
      </c>
      <c r="T14" s="388">
        <f>'G. ValleyView-Avoided Detours'!T40</f>
        <v>768798.07899729023</v>
      </c>
      <c r="U14" s="388">
        <f>'G. ValleyView-Avoided Detours'!U40</f>
        <v>784250.9203851358</v>
      </c>
      <c r="V14" s="388">
        <f>'G. ValleyView-Avoided Detours'!V40</f>
        <v>800014.36388487672</v>
      </c>
      <c r="W14" s="388">
        <f>'G. ValleyView-Avoided Detours'!W40</f>
        <v>816094.65259896277</v>
      </c>
      <c r="X14" s="388">
        <f>'G. ValleyView-Avoided Detours'!X40</f>
        <v>832498.15511620219</v>
      </c>
      <c r="Y14" s="388">
        <f>'G. ValleyView-Avoided Detours'!Y40</f>
        <v>849231.36803403776</v>
      </c>
      <c r="Z14" s="388">
        <f>'G. ValleyView-Avoided Detours'!Z40</f>
        <v>866300.91853152181</v>
      </c>
      <c r="AA14" s="388">
        <f>'G. ValleyView-Avoided Detours'!AA40</f>
        <v>883713.56699400581</v>
      </c>
      <c r="AB14" s="388">
        <f>'G. ValleyView-Avoided Detours'!AB40</f>
        <v>901476.20969058527</v>
      </c>
      <c r="AC14" s="388">
        <f>'G. ValleyView-Avoided Detours'!AC40</f>
        <v>919595.8815053663</v>
      </c>
      <c r="AD14" s="388">
        <f>'G. ValleyView-Avoided Detours'!AD40</f>
        <v>938079.7587236237</v>
      </c>
      <c r="AE14" s="388">
        <f>'G. ValleyView-Avoided Detours'!AE40</f>
        <v>956935.16187396832</v>
      </c>
      <c r="AF14" s="388">
        <f>'G. ValleyView-Avoided Detours'!AF40</f>
        <v>976169.55862763501</v>
      </c>
      <c r="AG14" s="388">
        <f>'G. ValleyView-Avoided Detours'!AG40</f>
        <v>995790.56675605045</v>
      </c>
      <c r="AH14" s="388">
        <f>'G. ValleyView-Avoided Detours'!AH40</f>
        <v>1015805.9571478472</v>
      </c>
      <c r="AI14" s="388">
        <f>'G. ValleyView-Avoided Detours'!AI40</f>
        <v>1036223.6568865194</v>
      </c>
      <c r="AJ14" s="388">
        <f>'G. ValleyView-Avoided Detours'!AJ40</f>
        <v>1057051.7523899383</v>
      </c>
      <c r="AK14" s="388">
        <f>'G. ValleyView-Avoided Detours'!AK40</f>
        <v>1078298.4926129759</v>
      </c>
      <c r="AL14" s="388">
        <f>'G. ValleyView-Avoided Detours'!AL40</f>
        <v>1099972.2923144964</v>
      </c>
      <c r="AM14" s="388">
        <f>'G. ValleyView-Avoided Detours'!AM40</f>
        <v>1122081.7353900182</v>
      </c>
      <c r="AN14" s="388">
        <f>'G. ValleyView-Avoided Detours'!AN40</f>
        <v>1144635.5782713578</v>
      </c>
      <c r="AO14" s="388">
        <f>'G. ValleyView-Avoided Detours'!AO40</f>
        <v>1167642.7533946119</v>
      </c>
    </row>
    <row r="15" spans="2:41" x14ac:dyDescent="0.25">
      <c r="B15" s="763"/>
      <c r="C15" s="390" t="s">
        <v>556</v>
      </c>
      <c r="D15" s="390" t="s">
        <v>555</v>
      </c>
      <c r="E15" s="388">
        <f>'G. ValleyView-Avoided Detours'!E41</f>
        <v>0</v>
      </c>
      <c r="F15" s="388">
        <f>'G. ValleyView-Avoided Detours'!F41</f>
        <v>0</v>
      </c>
      <c r="G15" s="388">
        <f>'G. ValleyView-Avoided Detours'!G41</f>
        <v>0</v>
      </c>
      <c r="H15" s="388">
        <f>'G. ValleyView-Avoided Detours'!H41</f>
        <v>78712.312360069976</v>
      </c>
      <c r="I15" s="388">
        <f>'G. ValleyView-Avoided Detours'!I41</f>
        <v>80294.429838507393</v>
      </c>
      <c r="J15" s="388">
        <f>'G. ValleyView-Avoided Detours'!J41</f>
        <v>81908.347878261353</v>
      </c>
      <c r="K15" s="388">
        <f>'G. ValleyView-Avoided Detours'!K41</f>
        <v>83554.705670614421</v>
      </c>
      <c r="L15" s="388">
        <f>'G. ValleyView-Avoided Detours'!L41</f>
        <v>85234.155254593788</v>
      </c>
      <c r="M15" s="388">
        <f>'G. ValleyView-Avoided Detours'!M41</f>
        <v>86947.361775211117</v>
      </c>
      <c r="N15" s="388">
        <f>'G. ValleyView-Avoided Detours'!N41</f>
        <v>88695.003746892864</v>
      </c>
      <c r="O15" s="388">
        <f>'G. ValleyView-Avoided Detours'!O41</f>
        <v>90477.773322205394</v>
      </c>
      <c r="P15" s="388">
        <f>'G. ValleyView-Avoided Detours'!P41</f>
        <v>92296.376565981729</v>
      </c>
      <c r="Q15" s="388">
        <f>'G. ValleyView-Avoided Detours'!Q41</f>
        <v>94151.533734957993</v>
      </c>
      <c r="R15" s="388">
        <f>'G. ValleyView-Avoided Detours'!R41</f>
        <v>96043.979563030589</v>
      </c>
      <c r="S15" s="388">
        <f>'G. ValleyView-Avoided Detours'!S41</f>
        <v>97974.463552247529</v>
      </c>
      <c r="T15" s="388">
        <f>'G. ValleyView-Avoided Detours'!T41</f>
        <v>99943.750269647731</v>
      </c>
      <c r="U15" s="388">
        <f>'G. ValleyView-Avoided Detours'!U41</f>
        <v>101952.61965006769</v>
      </c>
      <c r="V15" s="388">
        <f>'G. ValleyView-Avoided Detours'!V41</f>
        <v>104001.867305034</v>
      </c>
      <c r="W15" s="388">
        <f>'G. ValleyView-Avoided Detours'!W41</f>
        <v>106092.30483786517</v>
      </c>
      <c r="X15" s="388">
        <f>'G. ValleyView-Avoided Detours'!X41</f>
        <v>108224.76016510626</v>
      </c>
      <c r="Y15" s="388">
        <f>'G. ValleyView-Avoided Detours'!Y41</f>
        <v>110400.0778444249</v>
      </c>
      <c r="Z15" s="388">
        <f>'G. ValleyView-Avoided Detours'!Z41</f>
        <v>112619.11940909782</v>
      </c>
      <c r="AA15" s="388">
        <f>'G. ValleyView-Avoided Detours'!AA41</f>
        <v>114882.76370922077</v>
      </c>
      <c r="AB15" s="388">
        <f>'G. ValleyView-Avoided Detours'!AB41</f>
        <v>117191.90725977608</v>
      </c>
      <c r="AC15" s="388">
        <f>'G. ValleyView-Avoided Detours'!AC41</f>
        <v>119547.46459569763</v>
      </c>
      <c r="AD15" s="388">
        <f>'G. ValleyView-Avoided Detours'!AD41</f>
        <v>121950.36863407108</v>
      </c>
      <c r="AE15" s="388">
        <f>'G. ValleyView-Avoided Detours'!AE41</f>
        <v>124401.57104361588</v>
      </c>
      <c r="AF15" s="388">
        <f>'G. ValleyView-Avoided Detours'!AF41</f>
        <v>126902.04262159255</v>
      </c>
      <c r="AG15" s="388">
        <f>'G. ValleyView-Avoided Detours'!AG41</f>
        <v>129452.77367828663</v>
      </c>
      <c r="AH15" s="388">
        <f>'G. ValleyView-Avoided Detours'!AH41</f>
        <v>132054.7744292201</v>
      </c>
      <c r="AI15" s="388">
        <f>'G. ValleyView-Avoided Detours'!AI41</f>
        <v>134709.07539524752</v>
      </c>
      <c r="AJ15" s="388">
        <f>'G. ValleyView-Avoided Detours'!AJ41</f>
        <v>137416.72781069198</v>
      </c>
      <c r="AK15" s="388">
        <f>'G. ValleyView-Avoided Detours'!AK41</f>
        <v>140178.80403968692</v>
      </c>
      <c r="AL15" s="388">
        <f>'G. ValleyView-Avoided Detours'!AL41</f>
        <v>142996.3980008846</v>
      </c>
      <c r="AM15" s="388">
        <f>'G. ValleyView-Avoided Detours'!AM41</f>
        <v>145870.62560070236</v>
      </c>
      <c r="AN15" s="388">
        <f>'G. ValleyView-Avoided Detours'!AN41</f>
        <v>148802.62517527648</v>
      </c>
      <c r="AO15" s="388">
        <f>'G. ValleyView-Avoided Detours'!AO41</f>
        <v>151793.5579412996</v>
      </c>
    </row>
    <row r="16" spans="2:41" x14ac:dyDescent="0.25">
      <c r="B16" s="763"/>
      <c r="C16" s="390" t="s">
        <v>604</v>
      </c>
      <c r="D16" s="390" t="s">
        <v>605</v>
      </c>
      <c r="E16" s="388">
        <f>E14/$E$5</f>
        <v>0</v>
      </c>
      <c r="F16" s="388">
        <f t="shared" ref="F16:AO17" si="0">F14/$E$5</f>
        <v>0</v>
      </c>
      <c r="G16" s="388">
        <f t="shared" si="0"/>
        <v>0</v>
      </c>
      <c r="H16" s="388">
        <f t="shared" si="0"/>
        <v>20182.644194889737</v>
      </c>
      <c r="I16" s="388">
        <f t="shared" si="0"/>
        <v>20588.315343207025</v>
      </c>
      <c r="J16" s="388">
        <f t="shared" si="0"/>
        <v>21002.140481605478</v>
      </c>
      <c r="K16" s="388">
        <f t="shared" si="0"/>
        <v>21424.283505285748</v>
      </c>
      <c r="L16" s="388">
        <f t="shared" si="0"/>
        <v>21854.911603741995</v>
      </c>
      <c r="M16" s="388">
        <f t="shared" si="0"/>
        <v>22294.195326977217</v>
      </c>
      <c r="N16" s="388">
        <f t="shared" si="0"/>
        <v>22742.308653049451</v>
      </c>
      <c r="O16" s="388">
        <f t="shared" si="0"/>
        <v>23199.429056975747</v>
      </c>
      <c r="P16" s="388">
        <f t="shared" si="0"/>
        <v>23665.73758102096</v>
      </c>
      <c r="Q16" s="388">
        <f t="shared" si="0"/>
        <v>24141.418906399478</v>
      </c>
      <c r="R16" s="388">
        <f t="shared" si="0"/>
        <v>24626.661426418101</v>
      </c>
      <c r="S16" s="388">
        <f t="shared" si="0"/>
        <v>25121.657321089118</v>
      </c>
      <c r="T16" s="388">
        <f t="shared" si="0"/>
        <v>25626.602633243008</v>
      </c>
      <c r="U16" s="388">
        <f t="shared" si="0"/>
        <v>26141.697346171193</v>
      </c>
      <c r="V16" s="388">
        <f t="shared" si="0"/>
        <v>26667.145462829223</v>
      </c>
      <c r="W16" s="388">
        <f t="shared" si="0"/>
        <v>27203.155086632094</v>
      </c>
      <c r="X16" s="388">
        <f t="shared" si="0"/>
        <v>27749.938503873407</v>
      </c>
      <c r="Y16" s="388">
        <f t="shared" si="0"/>
        <v>28307.71226780126</v>
      </c>
      <c r="Z16" s="388">
        <f t="shared" si="0"/>
        <v>28876.697284384059</v>
      </c>
      <c r="AA16" s="388">
        <f t="shared" si="0"/>
        <v>29457.118899800193</v>
      </c>
      <c r="AB16" s="388">
        <f t="shared" si="0"/>
        <v>30049.206989686176</v>
      </c>
      <c r="AC16" s="388">
        <f t="shared" si="0"/>
        <v>30653.196050178878</v>
      </c>
      <c r="AD16" s="388">
        <f t="shared" si="0"/>
        <v>31269.325290787456</v>
      </c>
      <c r="AE16" s="388">
        <f t="shared" si="0"/>
        <v>31897.838729132276</v>
      </c>
      <c r="AF16" s="388">
        <f t="shared" si="0"/>
        <v>32538.985287587835</v>
      </c>
      <c r="AG16" s="388">
        <f t="shared" si="0"/>
        <v>33193.018891868349</v>
      </c>
      <c r="AH16" s="388">
        <f t="shared" si="0"/>
        <v>33860.198571594905</v>
      </c>
      <c r="AI16" s="388">
        <f t="shared" si="0"/>
        <v>34540.788562883979</v>
      </c>
      <c r="AJ16" s="388">
        <f t="shared" si="0"/>
        <v>35235.058412997947</v>
      </c>
      <c r="AK16" s="388">
        <f t="shared" si="0"/>
        <v>35943.283087099197</v>
      </c>
      <c r="AL16" s="388">
        <f t="shared" si="0"/>
        <v>36665.743077149877</v>
      </c>
      <c r="AM16" s="388">
        <f t="shared" si="0"/>
        <v>37402.724513000605</v>
      </c>
      <c r="AN16" s="388">
        <f t="shared" si="0"/>
        <v>38154.519275711929</v>
      </c>
      <c r="AO16" s="388">
        <f t="shared" si="0"/>
        <v>38921.425113153731</v>
      </c>
    </row>
    <row r="17" spans="2:41" x14ac:dyDescent="0.25">
      <c r="B17" s="763"/>
      <c r="C17" s="390" t="s">
        <v>606</v>
      </c>
      <c r="D17" s="390" t="s">
        <v>605</v>
      </c>
      <c r="E17" s="388">
        <f>E15/$E$5</f>
        <v>0</v>
      </c>
      <c r="F17" s="388">
        <f t="shared" si="0"/>
        <v>0</v>
      </c>
      <c r="G17" s="388">
        <f t="shared" si="0"/>
        <v>0</v>
      </c>
      <c r="H17" s="388">
        <f t="shared" si="0"/>
        <v>2623.7437453356661</v>
      </c>
      <c r="I17" s="388">
        <f t="shared" si="0"/>
        <v>2676.480994616913</v>
      </c>
      <c r="J17" s="388">
        <f t="shared" si="0"/>
        <v>2730.2782626087119</v>
      </c>
      <c r="K17" s="388">
        <f t="shared" si="0"/>
        <v>2785.1568556871475</v>
      </c>
      <c r="L17" s="388">
        <f t="shared" si="0"/>
        <v>2841.1385084864596</v>
      </c>
      <c r="M17" s="388">
        <f t="shared" si="0"/>
        <v>2898.2453925070372</v>
      </c>
      <c r="N17" s="388">
        <f t="shared" si="0"/>
        <v>2956.5001248964286</v>
      </c>
      <c r="O17" s="388">
        <f t="shared" si="0"/>
        <v>3015.9257774068465</v>
      </c>
      <c r="P17" s="388">
        <f t="shared" si="0"/>
        <v>3076.5458855327242</v>
      </c>
      <c r="Q17" s="388">
        <f t="shared" si="0"/>
        <v>3138.3844578319331</v>
      </c>
      <c r="R17" s="388">
        <f t="shared" si="0"/>
        <v>3201.4659854343531</v>
      </c>
      <c r="S17" s="388">
        <f t="shared" si="0"/>
        <v>3265.8154517415842</v>
      </c>
      <c r="T17" s="388">
        <f t="shared" si="0"/>
        <v>3331.4583423215909</v>
      </c>
      <c r="U17" s="388">
        <f t="shared" si="0"/>
        <v>3398.4206550022564</v>
      </c>
      <c r="V17" s="388">
        <f t="shared" si="0"/>
        <v>3466.7289101678002</v>
      </c>
      <c r="W17" s="388">
        <f t="shared" si="0"/>
        <v>3536.4101612621726</v>
      </c>
      <c r="X17" s="388">
        <f t="shared" si="0"/>
        <v>3607.4920055035418</v>
      </c>
      <c r="Y17" s="388">
        <f t="shared" si="0"/>
        <v>3680.0025948141633</v>
      </c>
      <c r="Z17" s="388">
        <f t="shared" si="0"/>
        <v>3753.9706469699277</v>
      </c>
      <c r="AA17" s="388">
        <f t="shared" si="0"/>
        <v>3829.4254569740256</v>
      </c>
      <c r="AB17" s="388">
        <f t="shared" si="0"/>
        <v>3906.3969086592028</v>
      </c>
      <c r="AC17" s="388">
        <f t="shared" si="0"/>
        <v>3984.9154865232545</v>
      </c>
      <c r="AD17" s="388">
        <f t="shared" si="0"/>
        <v>4065.0122878023694</v>
      </c>
      <c r="AE17" s="388">
        <f t="shared" si="0"/>
        <v>4146.7190347871965</v>
      </c>
      <c r="AF17" s="388">
        <f t="shared" si="0"/>
        <v>4230.0680873864185</v>
      </c>
      <c r="AG17" s="388">
        <f t="shared" si="0"/>
        <v>4315.0924559428877</v>
      </c>
      <c r="AH17" s="388">
        <f t="shared" si="0"/>
        <v>4401.8258143073363</v>
      </c>
      <c r="AI17" s="388">
        <f t="shared" si="0"/>
        <v>4490.3025131749173</v>
      </c>
      <c r="AJ17" s="388">
        <f t="shared" si="0"/>
        <v>4580.557593689733</v>
      </c>
      <c r="AK17" s="388">
        <f t="shared" si="0"/>
        <v>4672.6268013228973</v>
      </c>
      <c r="AL17" s="388">
        <f t="shared" si="0"/>
        <v>4766.5466000294864</v>
      </c>
      <c r="AM17" s="388">
        <f t="shared" si="0"/>
        <v>4862.3541866900787</v>
      </c>
      <c r="AN17" s="388">
        <f t="shared" si="0"/>
        <v>4960.087505842549</v>
      </c>
      <c r="AO17" s="388">
        <f t="shared" si="0"/>
        <v>5059.7852647099871</v>
      </c>
    </row>
    <row r="18" spans="2:41" x14ac:dyDescent="0.25">
      <c r="B18" s="763"/>
      <c r="C18" s="390" t="s">
        <v>607</v>
      </c>
      <c r="D18" s="390" t="s">
        <v>608</v>
      </c>
      <c r="E18" s="388">
        <f t="shared" ref="E18:AO18" si="1">E16*$E$7</f>
        <v>0</v>
      </c>
      <c r="F18" s="388">
        <f t="shared" si="1"/>
        <v>0</v>
      </c>
      <c r="G18" s="388">
        <f t="shared" si="1"/>
        <v>0</v>
      </c>
      <c r="H18" s="388">
        <f t="shared" si="1"/>
        <v>33705.01580546586</v>
      </c>
      <c r="I18" s="388">
        <f t="shared" si="1"/>
        <v>34382.486623155732</v>
      </c>
      <c r="J18" s="388">
        <f t="shared" si="1"/>
        <v>35073.574604281144</v>
      </c>
      <c r="K18" s="388">
        <f t="shared" si="1"/>
        <v>35778.553453827197</v>
      </c>
      <c r="L18" s="388">
        <f t="shared" si="1"/>
        <v>36497.702378249131</v>
      </c>
      <c r="M18" s="388">
        <f t="shared" si="1"/>
        <v>37231.306196051948</v>
      </c>
      <c r="N18" s="388">
        <f t="shared" si="1"/>
        <v>37979.655450592581</v>
      </c>
      <c r="O18" s="388">
        <f t="shared" si="1"/>
        <v>38743.046525149497</v>
      </c>
      <c r="P18" s="388">
        <f t="shared" si="1"/>
        <v>39521.781760304999</v>
      </c>
      <c r="Q18" s="388">
        <f t="shared" si="1"/>
        <v>40316.169573687126</v>
      </c>
      <c r="R18" s="388">
        <f t="shared" si="1"/>
        <v>41126.524582118225</v>
      </c>
      <c r="S18" s="388">
        <f t="shared" si="1"/>
        <v>41953.167726218824</v>
      </c>
      <c r="T18" s="388">
        <f t="shared" si="1"/>
        <v>42796.426397515825</v>
      </c>
      <c r="U18" s="388">
        <f t="shared" si="1"/>
        <v>43656.634568105888</v>
      </c>
      <c r="V18" s="388">
        <f t="shared" si="1"/>
        <v>44534.1329229248</v>
      </c>
      <c r="W18" s="388">
        <f t="shared" si="1"/>
        <v>45429.268994675593</v>
      </c>
      <c r="X18" s="388">
        <f t="shared" si="1"/>
        <v>46342.397301468591</v>
      </c>
      <c r="Y18" s="388">
        <f t="shared" si="1"/>
        <v>47273.8794872281</v>
      </c>
      <c r="Z18" s="388">
        <f t="shared" si="1"/>
        <v>48224.084464921376</v>
      </c>
      <c r="AA18" s="388">
        <f t="shared" si="1"/>
        <v>49193.388562666318</v>
      </c>
      <c r="AB18" s="388">
        <f t="shared" si="1"/>
        <v>50182.175672775913</v>
      </c>
      <c r="AC18" s="388">
        <f t="shared" si="1"/>
        <v>51190.837403798723</v>
      </c>
      <c r="AD18" s="388">
        <f t="shared" si="1"/>
        <v>52219.773235615052</v>
      </c>
      <c r="AE18" s="388">
        <f t="shared" si="1"/>
        <v>53269.390677650896</v>
      </c>
      <c r="AF18" s="388">
        <f t="shared" si="1"/>
        <v>54340.10543027168</v>
      </c>
      <c r="AG18" s="388">
        <f t="shared" si="1"/>
        <v>55432.34154942014</v>
      </c>
      <c r="AH18" s="388">
        <f t="shared" si="1"/>
        <v>56546.531614563486</v>
      </c>
      <c r="AI18" s="388">
        <f t="shared" si="1"/>
        <v>57683.116900016241</v>
      </c>
      <c r="AJ18" s="388">
        <f t="shared" si="1"/>
        <v>58842.547549706571</v>
      </c>
      <c r="AK18" s="388">
        <f t="shared" si="1"/>
        <v>60025.282755455657</v>
      </c>
      <c r="AL18" s="388">
        <f t="shared" si="1"/>
        <v>61231.790938840291</v>
      </c>
      <c r="AM18" s="388">
        <f t="shared" si="1"/>
        <v>62462.54993671101</v>
      </c>
      <c r="AN18" s="388">
        <f t="shared" si="1"/>
        <v>63718.04719043892</v>
      </c>
      <c r="AO18" s="388">
        <f t="shared" si="1"/>
        <v>64998.779938966727</v>
      </c>
    </row>
    <row r="19" spans="2:41" x14ac:dyDescent="0.25">
      <c r="B19" s="763"/>
      <c r="C19" s="390" t="s">
        <v>609</v>
      </c>
      <c r="D19" s="390" t="s">
        <v>608</v>
      </c>
      <c r="E19" s="388">
        <f t="shared" ref="E19:AO19" si="2">E17*$E$8</f>
        <v>0</v>
      </c>
      <c r="F19" s="388">
        <f t="shared" si="2"/>
        <v>0</v>
      </c>
      <c r="G19" s="388">
        <f t="shared" si="2"/>
        <v>0</v>
      </c>
      <c r="H19" s="388">
        <f t="shared" si="2"/>
        <v>2623.7437453356661</v>
      </c>
      <c r="I19" s="388">
        <f t="shared" si="2"/>
        <v>2676.480994616913</v>
      </c>
      <c r="J19" s="388">
        <f t="shared" si="2"/>
        <v>2730.2782626087119</v>
      </c>
      <c r="K19" s="388">
        <f t="shared" si="2"/>
        <v>2785.1568556871475</v>
      </c>
      <c r="L19" s="388">
        <f t="shared" si="2"/>
        <v>2841.1385084864596</v>
      </c>
      <c r="M19" s="388">
        <f t="shared" si="2"/>
        <v>2898.2453925070372</v>
      </c>
      <c r="N19" s="388">
        <f t="shared" si="2"/>
        <v>2956.5001248964286</v>
      </c>
      <c r="O19" s="388">
        <f t="shared" si="2"/>
        <v>3015.9257774068465</v>
      </c>
      <c r="P19" s="388">
        <f t="shared" si="2"/>
        <v>3076.5458855327242</v>
      </c>
      <c r="Q19" s="388">
        <f t="shared" si="2"/>
        <v>3138.3844578319331</v>
      </c>
      <c r="R19" s="388">
        <f t="shared" si="2"/>
        <v>3201.4659854343531</v>
      </c>
      <c r="S19" s="388">
        <f t="shared" si="2"/>
        <v>3265.8154517415842</v>
      </c>
      <c r="T19" s="388">
        <f t="shared" si="2"/>
        <v>3331.4583423215909</v>
      </c>
      <c r="U19" s="388">
        <f t="shared" si="2"/>
        <v>3398.4206550022564</v>
      </c>
      <c r="V19" s="388">
        <f t="shared" si="2"/>
        <v>3466.7289101678002</v>
      </c>
      <c r="W19" s="388">
        <f t="shared" si="2"/>
        <v>3536.4101612621726</v>
      </c>
      <c r="X19" s="388">
        <f t="shared" si="2"/>
        <v>3607.4920055035418</v>
      </c>
      <c r="Y19" s="388">
        <f t="shared" si="2"/>
        <v>3680.0025948141633</v>
      </c>
      <c r="Z19" s="388">
        <f t="shared" si="2"/>
        <v>3753.9706469699277</v>
      </c>
      <c r="AA19" s="388">
        <f t="shared" si="2"/>
        <v>3829.4254569740256</v>
      </c>
      <c r="AB19" s="388">
        <f t="shared" si="2"/>
        <v>3906.3969086592028</v>
      </c>
      <c r="AC19" s="388">
        <f t="shared" si="2"/>
        <v>3984.9154865232545</v>
      </c>
      <c r="AD19" s="388">
        <f t="shared" si="2"/>
        <v>4065.0122878023694</v>
      </c>
      <c r="AE19" s="388">
        <f t="shared" si="2"/>
        <v>4146.7190347871965</v>
      </c>
      <c r="AF19" s="388">
        <f t="shared" si="2"/>
        <v>4230.0680873864185</v>
      </c>
      <c r="AG19" s="388">
        <f t="shared" si="2"/>
        <v>4315.0924559428877</v>
      </c>
      <c r="AH19" s="388">
        <f t="shared" si="2"/>
        <v>4401.8258143073363</v>
      </c>
      <c r="AI19" s="388">
        <f t="shared" si="2"/>
        <v>4490.3025131749173</v>
      </c>
      <c r="AJ19" s="388">
        <f t="shared" si="2"/>
        <v>4580.557593689733</v>
      </c>
      <c r="AK19" s="388">
        <f t="shared" si="2"/>
        <v>4672.6268013228973</v>
      </c>
      <c r="AL19" s="388">
        <f t="shared" si="2"/>
        <v>4766.5466000294864</v>
      </c>
      <c r="AM19" s="388">
        <f t="shared" si="2"/>
        <v>4862.3541866900787</v>
      </c>
      <c r="AN19" s="388">
        <f t="shared" si="2"/>
        <v>4960.087505842549</v>
      </c>
      <c r="AO19" s="388">
        <f t="shared" si="2"/>
        <v>5059.7852647099871</v>
      </c>
    </row>
    <row r="20" spans="2:41" x14ac:dyDescent="0.25">
      <c r="B20" s="763"/>
      <c r="C20" s="390" t="s">
        <v>610</v>
      </c>
      <c r="D20" s="390" t="s">
        <v>602</v>
      </c>
      <c r="E20" s="426">
        <f t="shared" ref="E20:AO21" si="3">E18*$E10</f>
        <v>0</v>
      </c>
      <c r="F20" s="426">
        <f t="shared" si="3"/>
        <v>0</v>
      </c>
      <c r="G20" s="426">
        <f t="shared" si="3"/>
        <v>0</v>
      </c>
      <c r="H20" s="426">
        <f t="shared" si="3"/>
        <v>660618.30978713091</v>
      </c>
      <c r="I20" s="426">
        <f t="shared" si="3"/>
        <v>673896.73781385238</v>
      </c>
      <c r="J20" s="426">
        <f t="shared" si="3"/>
        <v>687442.06224391051</v>
      </c>
      <c r="K20" s="426">
        <f t="shared" si="3"/>
        <v>701259.64769501309</v>
      </c>
      <c r="L20" s="426">
        <f t="shared" si="3"/>
        <v>715354.96661368303</v>
      </c>
      <c r="M20" s="426">
        <f t="shared" si="3"/>
        <v>729733.60144261818</v>
      </c>
      <c r="N20" s="426">
        <f t="shared" si="3"/>
        <v>744401.24683161464</v>
      </c>
      <c r="O20" s="426">
        <f t="shared" si="3"/>
        <v>759363.71189293021</v>
      </c>
      <c r="P20" s="426">
        <f t="shared" si="3"/>
        <v>774626.922501978</v>
      </c>
      <c r="Q20" s="426">
        <f t="shared" si="3"/>
        <v>790196.92364426772</v>
      </c>
      <c r="R20" s="426">
        <f t="shared" si="3"/>
        <v>806079.88180951728</v>
      </c>
      <c r="S20" s="426">
        <f t="shared" si="3"/>
        <v>822282.08743388904</v>
      </c>
      <c r="T20" s="426">
        <f t="shared" si="3"/>
        <v>838809.95739131025</v>
      </c>
      <c r="U20" s="426">
        <f t="shared" si="3"/>
        <v>855670.03753487545</v>
      </c>
      <c r="V20" s="426">
        <f t="shared" si="3"/>
        <v>872869.00528932619</v>
      </c>
      <c r="W20" s="426">
        <f t="shared" si="3"/>
        <v>890413.67229564174</v>
      </c>
      <c r="X20" s="426">
        <f t="shared" si="3"/>
        <v>908310.98710878449</v>
      </c>
      <c r="Y20" s="426">
        <f t="shared" si="3"/>
        <v>926568.0379496708</v>
      </c>
      <c r="Z20" s="426">
        <f t="shared" si="3"/>
        <v>945192.05551245902</v>
      </c>
      <c r="AA20" s="426">
        <f t="shared" si="3"/>
        <v>964190.41582825989</v>
      </c>
      <c r="AB20" s="426">
        <f t="shared" si="3"/>
        <v>983570.64318640798</v>
      </c>
      <c r="AC20" s="426">
        <f t="shared" si="3"/>
        <v>1003340.4131144551</v>
      </c>
      <c r="AD20" s="426">
        <f t="shared" si="3"/>
        <v>1023507.555418055</v>
      </c>
      <c r="AE20" s="426">
        <f t="shared" si="3"/>
        <v>1044080.0572819576</v>
      </c>
      <c r="AF20" s="426">
        <f t="shared" si="3"/>
        <v>1065066.0664333249</v>
      </c>
      <c r="AG20" s="426">
        <f t="shared" si="3"/>
        <v>1086473.8943686348</v>
      </c>
      <c r="AH20" s="426">
        <f t="shared" si="3"/>
        <v>1108312.0196454444</v>
      </c>
      <c r="AI20" s="426">
        <f t="shared" si="3"/>
        <v>1130589.0912403185</v>
      </c>
      <c r="AJ20" s="426">
        <f t="shared" si="3"/>
        <v>1153313.931974249</v>
      </c>
      <c r="AK20" s="426">
        <f t="shared" si="3"/>
        <v>1176495.542006931</v>
      </c>
      <c r="AL20" s="426">
        <f t="shared" si="3"/>
        <v>1200143.1024012698</v>
      </c>
      <c r="AM20" s="426">
        <f t="shared" si="3"/>
        <v>1224265.9787595358</v>
      </c>
      <c r="AN20" s="426">
        <f t="shared" si="3"/>
        <v>1248873.7249326028</v>
      </c>
      <c r="AO20" s="426">
        <f t="shared" si="3"/>
        <v>1273976.086803748</v>
      </c>
    </row>
    <row r="21" spans="2:41" x14ac:dyDescent="0.25">
      <c r="B21" s="763"/>
      <c r="C21" s="390" t="s">
        <v>611</v>
      </c>
      <c r="D21" s="390" t="s">
        <v>602</v>
      </c>
      <c r="E21" s="426">
        <f t="shared" si="3"/>
        <v>0</v>
      </c>
      <c r="F21" s="426">
        <f t="shared" si="3"/>
        <v>0</v>
      </c>
      <c r="G21" s="426">
        <f t="shared" si="3"/>
        <v>0</v>
      </c>
      <c r="H21" s="426">
        <f t="shared" si="3"/>
        <v>87895.415468744817</v>
      </c>
      <c r="I21" s="426">
        <f t="shared" si="3"/>
        <v>89662.113319666591</v>
      </c>
      <c r="J21" s="426">
        <f t="shared" si="3"/>
        <v>91464.321797391851</v>
      </c>
      <c r="K21" s="426">
        <f t="shared" si="3"/>
        <v>93302.754665519446</v>
      </c>
      <c r="L21" s="426">
        <f t="shared" si="3"/>
        <v>95178.140034296404</v>
      </c>
      <c r="M21" s="426">
        <f t="shared" si="3"/>
        <v>97091.220648985749</v>
      </c>
      <c r="N21" s="426">
        <f t="shared" si="3"/>
        <v>99042.75418403036</v>
      </c>
      <c r="O21" s="426">
        <f t="shared" si="3"/>
        <v>101033.51354312936</v>
      </c>
      <c r="P21" s="426">
        <f t="shared" si="3"/>
        <v>103064.28716534626</v>
      </c>
      <c r="Q21" s="426">
        <f t="shared" si="3"/>
        <v>105135.87933736976</v>
      </c>
      <c r="R21" s="426">
        <f t="shared" si="3"/>
        <v>107249.11051205083</v>
      </c>
      <c r="S21" s="426">
        <f t="shared" si="3"/>
        <v>109404.81763334307</v>
      </c>
      <c r="T21" s="426">
        <f t="shared" si="3"/>
        <v>111603.8544677733</v>
      </c>
      <c r="U21" s="426">
        <f t="shared" si="3"/>
        <v>113847.09194257559</v>
      </c>
      <c r="V21" s="426">
        <f t="shared" si="3"/>
        <v>116135.4184906213</v>
      </c>
      <c r="W21" s="426">
        <f t="shared" si="3"/>
        <v>118469.74040228278</v>
      </c>
      <c r="X21" s="426">
        <f t="shared" si="3"/>
        <v>120850.98218436865</v>
      </c>
      <c r="Y21" s="426">
        <f t="shared" si="3"/>
        <v>123280.08692627447</v>
      </c>
      <c r="Z21" s="426">
        <f t="shared" si="3"/>
        <v>125758.01667349257</v>
      </c>
      <c r="AA21" s="426">
        <f t="shared" si="3"/>
        <v>128285.75280862986</v>
      </c>
      <c r="AB21" s="426">
        <f t="shared" si="3"/>
        <v>130864.2964400833</v>
      </c>
      <c r="AC21" s="426">
        <f t="shared" si="3"/>
        <v>133494.66879852902</v>
      </c>
      <c r="AD21" s="426">
        <f t="shared" si="3"/>
        <v>136177.91164137938</v>
      </c>
      <c r="AE21" s="426">
        <f t="shared" si="3"/>
        <v>138915.08766537107</v>
      </c>
      <c r="AF21" s="426">
        <f t="shared" si="3"/>
        <v>141707.28092744501</v>
      </c>
      <c r="AG21" s="426">
        <f t="shared" si="3"/>
        <v>144555.59727408673</v>
      </c>
      <c r="AH21" s="426">
        <f t="shared" si="3"/>
        <v>147461.16477929577</v>
      </c>
      <c r="AI21" s="426">
        <f t="shared" si="3"/>
        <v>150425.13419135974</v>
      </c>
      <c r="AJ21" s="426">
        <f t="shared" si="3"/>
        <v>153448.67938860605</v>
      </c>
      <c r="AK21" s="426">
        <f t="shared" si="3"/>
        <v>156532.99784431705</v>
      </c>
      <c r="AL21" s="426">
        <f t="shared" si="3"/>
        <v>159679.3111009878</v>
      </c>
      <c r="AM21" s="426">
        <f t="shared" si="3"/>
        <v>162888.86525411764</v>
      </c>
      <c r="AN21" s="426">
        <f t="shared" si="3"/>
        <v>166162.93144572538</v>
      </c>
      <c r="AO21" s="426">
        <f t="shared" si="3"/>
        <v>169502.80636778456</v>
      </c>
    </row>
    <row r="22" spans="2:41" x14ac:dyDescent="0.25">
      <c r="B22" s="763"/>
      <c r="C22" s="427" t="s">
        <v>612</v>
      </c>
      <c r="D22" s="427" t="s">
        <v>602</v>
      </c>
      <c r="E22" s="428">
        <f>SUM(E20:E21)</f>
        <v>0</v>
      </c>
      <c r="F22" s="428">
        <f t="shared" ref="F22:AO22" si="4">SUM(F20:F21)</f>
        <v>0</v>
      </c>
      <c r="G22" s="428">
        <f t="shared" si="4"/>
        <v>0</v>
      </c>
      <c r="H22" s="428">
        <f t="shared" si="4"/>
        <v>748513.72525587573</v>
      </c>
      <c r="I22" s="428">
        <f t="shared" si="4"/>
        <v>763558.85113351897</v>
      </c>
      <c r="J22" s="428">
        <f t="shared" si="4"/>
        <v>778906.38404130237</v>
      </c>
      <c r="K22" s="428">
        <f t="shared" si="4"/>
        <v>794562.40236053255</v>
      </c>
      <c r="L22" s="428">
        <f t="shared" si="4"/>
        <v>810533.10664797947</v>
      </c>
      <c r="M22" s="428">
        <f t="shared" si="4"/>
        <v>826824.82209160388</v>
      </c>
      <c r="N22" s="428">
        <f t="shared" si="4"/>
        <v>843444.00101564499</v>
      </c>
      <c r="O22" s="428">
        <f t="shared" si="4"/>
        <v>860397.22543605953</v>
      </c>
      <c r="P22" s="428">
        <f t="shared" si="4"/>
        <v>877691.20966732432</v>
      </c>
      <c r="Q22" s="428">
        <f t="shared" si="4"/>
        <v>895332.80298163742</v>
      </c>
      <c r="R22" s="428">
        <f t="shared" si="4"/>
        <v>913328.99232156808</v>
      </c>
      <c r="S22" s="428">
        <f t="shared" si="4"/>
        <v>931686.90506723209</v>
      </c>
      <c r="T22" s="428">
        <f t="shared" si="4"/>
        <v>950413.81185908359</v>
      </c>
      <c r="U22" s="428">
        <f t="shared" si="4"/>
        <v>969517.12947745109</v>
      </c>
      <c r="V22" s="428">
        <f t="shared" si="4"/>
        <v>989004.42377994745</v>
      </c>
      <c r="W22" s="428">
        <f t="shared" si="4"/>
        <v>1008883.4126979245</v>
      </c>
      <c r="X22" s="428">
        <f t="shared" si="4"/>
        <v>1029161.9692931531</v>
      </c>
      <c r="Y22" s="428">
        <f t="shared" si="4"/>
        <v>1049848.1248759453</v>
      </c>
      <c r="Z22" s="428">
        <f t="shared" si="4"/>
        <v>1070950.0721859515</v>
      </c>
      <c r="AA22" s="428">
        <f t="shared" si="4"/>
        <v>1092476.1686368897</v>
      </c>
      <c r="AB22" s="428">
        <f t="shared" si="4"/>
        <v>1114434.9396264912</v>
      </c>
      <c r="AC22" s="428">
        <f t="shared" si="4"/>
        <v>1136835.0819129841</v>
      </c>
      <c r="AD22" s="428">
        <f t="shared" si="4"/>
        <v>1159685.4670594344</v>
      </c>
      <c r="AE22" s="428">
        <f t="shared" si="4"/>
        <v>1182995.1449473286</v>
      </c>
      <c r="AF22" s="428">
        <f t="shared" si="4"/>
        <v>1206773.34736077</v>
      </c>
      <c r="AG22" s="428">
        <f t="shared" si="4"/>
        <v>1231029.4916427215</v>
      </c>
      <c r="AH22" s="428">
        <f t="shared" si="4"/>
        <v>1255773.18442474</v>
      </c>
      <c r="AI22" s="428">
        <f t="shared" si="4"/>
        <v>1281014.2254316784</v>
      </c>
      <c r="AJ22" s="428">
        <f t="shared" si="4"/>
        <v>1306762.611362855</v>
      </c>
      <c r="AK22" s="428">
        <f t="shared" si="4"/>
        <v>1333028.539851248</v>
      </c>
      <c r="AL22" s="428">
        <f t="shared" si="4"/>
        <v>1359822.4135022576</v>
      </c>
      <c r="AM22" s="428">
        <f t="shared" si="4"/>
        <v>1387154.8440136535</v>
      </c>
      <c r="AN22" s="428">
        <f t="shared" si="4"/>
        <v>1415036.6563783283</v>
      </c>
      <c r="AO22" s="428">
        <f t="shared" si="4"/>
        <v>1443478.8931715325</v>
      </c>
    </row>
    <row r="23" spans="2:41" x14ac:dyDescent="0.25">
      <c r="B23" s="764"/>
      <c r="C23" s="427" t="s">
        <v>613</v>
      </c>
      <c r="D23" s="427" t="s">
        <v>602</v>
      </c>
      <c r="E23" s="428">
        <f>E22/1000</f>
        <v>0</v>
      </c>
      <c r="F23" s="428">
        <f t="shared" ref="F23:AO23" si="5">F22/1000</f>
        <v>0</v>
      </c>
      <c r="G23" s="428">
        <f t="shared" si="5"/>
        <v>0</v>
      </c>
      <c r="H23" s="428">
        <f t="shared" si="5"/>
        <v>748.51372525587578</v>
      </c>
      <c r="I23" s="428">
        <f t="shared" si="5"/>
        <v>763.55885113351894</v>
      </c>
      <c r="J23" s="428">
        <f t="shared" si="5"/>
        <v>778.90638404130232</v>
      </c>
      <c r="K23" s="428">
        <f t="shared" si="5"/>
        <v>794.56240236053259</v>
      </c>
      <c r="L23" s="428">
        <f t="shared" si="5"/>
        <v>810.53310664797948</v>
      </c>
      <c r="M23" s="428">
        <f t="shared" si="5"/>
        <v>826.82482209160389</v>
      </c>
      <c r="N23" s="428">
        <f t="shared" si="5"/>
        <v>843.44400101564497</v>
      </c>
      <c r="O23" s="428">
        <f t="shared" si="5"/>
        <v>860.39722543605956</v>
      </c>
      <c r="P23" s="428">
        <f t="shared" si="5"/>
        <v>877.6912096673243</v>
      </c>
      <c r="Q23" s="428">
        <f t="shared" si="5"/>
        <v>895.33280298163743</v>
      </c>
      <c r="R23" s="428">
        <f t="shared" si="5"/>
        <v>913.32899232156808</v>
      </c>
      <c r="S23" s="428">
        <f t="shared" si="5"/>
        <v>931.68690506723203</v>
      </c>
      <c r="T23" s="428">
        <f t="shared" si="5"/>
        <v>950.41381185908358</v>
      </c>
      <c r="U23" s="428">
        <f t="shared" si="5"/>
        <v>969.51712947745114</v>
      </c>
      <c r="V23" s="428">
        <f t="shared" si="5"/>
        <v>989.0044237799475</v>
      </c>
      <c r="W23" s="428">
        <f t="shared" si="5"/>
        <v>1008.8834126979245</v>
      </c>
      <c r="X23" s="428">
        <f t="shared" si="5"/>
        <v>1029.1619692931531</v>
      </c>
      <c r="Y23" s="428">
        <f t="shared" si="5"/>
        <v>1049.8481248759454</v>
      </c>
      <c r="Z23" s="428">
        <f t="shared" si="5"/>
        <v>1070.9500721859515</v>
      </c>
      <c r="AA23" s="428">
        <f t="shared" si="5"/>
        <v>1092.4761686368897</v>
      </c>
      <c r="AB23" s="428">
        <f t="shared" si="5"/>
        <v>1114.4349396264911</v>
      </c>
      <c r="AC23" s="428">
        <f t="shared" si="5"/>
        <v>1136.8350819129842</v>
      </c>
      <c r="AD23" s="428">
        <f t="shared" si="5"/>
        <v>1159.6854670594344</v>
      </c>
      <c r="AE23" s="428">
        <f t="shared" si="5"/>
        <v>1182.9951449473285</v>
      </c>
      <c r="AF23" s="428">
        <f t="shared" si="5"/>
        <v>1206.77334736077</v>
      </c>
      <c r="AG23" s="428">
        <f t="shared" si="5"/>
        <v>1231.0294916427215</v>
      </c>
      <c r="AH23" s="428">
        <f t="shared" si="5"/>
        <v>1255.7731844247401</v>
      </c>
      <c r="AI23" s="428">
        <f t="shared" si="5"/>
        <v>1281.0142254316784</v>
      </c>
      <c r="AJ23" s="428">
        <f t="shared" si="5"/>
        <v>1306.7626113628548</v>
      </c>
      <c r="AK23" s="428">
        <f t="shared" si="5"/>
        <v>1333.0285398512481</v>
      </c>
      <c r="AL23" s="428">
        <f t="shared" si="5"/>
        <v>1359.8224135022576</v>
      </c>
      <c r="AM23" s="428">
        <f t="shared" si="5"/>
        <v>1387.1548440136535</v>
      </c>
      <c r="AN23" s="428">
        <f t="shared" si="5"/>
        <v>1415.0366563783284</v>
      </c>
      <c r="AO23" s="428">
        <f t="shared" si="5"/>
        <v>1443.4788931715325</v>
      </c>
    </row>
    <row r="25" spans="2:41" x14ac:dyDescent="0.25">
      <c r="B25" s="756" t="s">
        <v>614</v>
      </c>
      <c r="C25" s="429" t="s">
        <v>521</v>
      </c>
      <c r="D25" s="429" t="s">
        <v>522</v>
      </c>
      <c r="E25" s="430" t="s">
        <v>523</v>
      </c>
    </row>
    <row r="26" spans="2:41" x14ac:dyDescent="0.25">
      <c r="B26" s="756"/>
      <c r="C26" s="431" t="s">
        <v>615</v>
      </c>
      <c r="D26" s="431" t="s">
        <v>605</v>
      </c>
      <c r="E26" s="388">
        <f>SUM(E16:AO16)</f>
        <v>971199.08273822779</v>
      </c>
    </row>
    <row r="27" spans="2:41" x14ac:dyDescent="0.25">
      <c r="B27" s="756"/>
      <c r="C27" s="431" t="s">
        <v>616</v>
      </c>
      <c r="D27" s="431" t="s">
        <v>605</v>
      </c>
      <c r="E27" s="388">
        <f t="shared" ref="E27:E29" si="6">SUM(E17:AO17)</f>
        <v>126255.88075596959</v>
      </c>
    </row>
    <row r="28" spans="2:41" x14ac:dyDescent="0.25">
      <c r="B28" s="756"/>
      <c r="C28" s="426" t="s">
        <v>607</v>
      </c>
      <c r="D28" s="426" t="s">
        <v>605</v>
      </c>
      <c r="E28" s="388">
        <f t="shared" si="6"/>
        <v>1621902.4681728403</v>
      </c>
    </row>
    <row r="29" spans="2:41" x14ac:dyDescent="0.25">
      <c r="B29" s="756"/>
      <c r="C29" s="426" t="s">
        <v>609</v>
      </c>
      <c r="D29" s="426" t="s">
        <v>605</v>
      </c>
      <c r="E29" s="388">
        <f t="shared" si="6"/>
        <v>126255.88075596959</v>
      </c>
    </row>
    <row r="30" spans="2:41" x14ac:dyDescent="0.25">
      <c r="B30" s="756"/>
      <c r="C30" s="426" t="s">
        <v>617</v>
      </c>
      <c r="D30" s="426" t="s">
        <v>605</v>
      </c>
      <c r="E30" s="388">
        <f>SUM(E28:E29)</f>
        <v>1748158.3489288099</v>
      </c>
    </row>
  </sheetData>
  <mergeCells count="6">
    <mergeCell ref="B25:B30"/>
    <mergeCell ref="B3:B11"/>
    <mergeCell ref="C4:E4"/>
    <mergeCell ref="C6:E6"/>
    <mergeCell ref="C9:E9"/>
    <mergeCell ref="B13:B2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3CFB1-A07E-41E7-8EAC-73E6B26B4C85}">
  <sheetPr>
    <tabColor theme="3"/>
  </sheetPr>
  <dimension ref="B1:J32"/>
  <sheetViews>
    <sheetView zoomScale="80" zoomScaleNormal="80" workbookViewId="0">
      <selection activeCell="I2" sqref="I2"/>
    </sheetView>
  </sheetViews>
  <sheetFormatPr defaultColWidth="11.140625" defaultRowHeight="15.75" x14ac:dyDescent="0.25"/>
  <cols>
    <col min="1" max="1" width="1.85546875" style="465" customWidth="1"/>
    <col min="2" max="2" width="26.5703125" style="465" customWidth="1"/>
    <col min="3" max="3" width="82.28515625" style="465" customWidth="1"/>
    <col min="4" max="4" width="32.28515625" style="465" customWidth="1"/>
    <col min="5" max="5" width="38" style="465" customWidth="1"/>
    <col min="6" max="8" width="29.140625" style="465" customWidth="1"/>
    <col min="9" max="9" width="30.5703125" style="465" customWidth="1"/>
    <col min="10" max="10" width="38" style="465" customWidth="1"/>
    <col min="11" max="231" width="11.140625" style="465"/>
    <col min="232" max="232" width="31.140625" style="465" customWidth="1"/>
    <col min="233" max="233" width="11.140625" style="465"/>
    <col min="234" max="234" width="26" style="465" customWidth="1"/>
    <col min="235" max="236" width="13.140625" style="465" customWidth="1"/>
    <col min="237" max="242" width="27.28515625" style="465" customWidth="1"/>
    <col min="243" max="243" width="18.140625" style="465" customWidth="1"/>
    <col min="244" max="244" width="20.140625" style="465" customWidth="1"/>
    <col min="245" max="245" width="27.28515625" style="465" customWidth="1"/>
    <col min="246" max="487" width="11.140625" style="465"/>
    <col min="488" max="488" width="31.140625" style="465" customWidth="1"/>
    <col min="489" max="489" width="11.140625" style="465"/>
    <col min="490" max="490" width="26" style="465" customWidth="1"/>
    <col min="491" max="492" width="13.140625" style="465" customWidth="1"/>
    <col min="493" max="498" width="27.28515625" style="465" customWidth="1"/>
    <col min="499" max="499" width="18.140625" style="465" customWidth="1"/>
    <col min="500" max="500" width="20.140625" style="465" customWidth="1"/>
    <col min="501" max="501" width="27.28515625" style="465" customWidth="1"/>
    <col min="502" max="743" width="11.140625" style="465"/>
    <col min="744" max="744" width="31.140625" style="465" customWidth="1"/>
    <col min="745" max="745" width="11.140625" style="465"/>
    <col min="746" max="746" width="26" style="465" customWidth="1"/>
    <col min="747" max="748" width="13.140625" style="465" customWidth="1"/>
    <col min="749" max="754" width="27.28515625" style="465" customWidth="1"/>
    <col min="755" max="755" width="18.140625" style="465" customWidth="1"/>
    <col min="756" max="756" width="20.140625" style="465" customWidth="1"/>
    <col min="757" max="757" width="27.28515625" style="465" customWidth="1"/>
    <col min="758" max="999" width="11.140625" style="465"/>
    <col min="1000" max="1000" width="31.140625" style="465" customWidth="1"/>
    <col min="1001" max="1001" width="11.140625" style="465"/>
    <col min="1002" max="1002" width="26" style="465" customWidth="1"/>
    <col min="1003" max="1004" width="13.140625" style="465" customWidth="1"/>
    <col min="1005" max="1010" width="27.28515625" style="465" customWidth="1"/>
    <col min="1011" max="1011" width="18.140625" style="465" customWidth="1"/>
    <col min="1012" max="1012" width="20.140625" style="465" customWidth="1"/>
    <col min="1013" max="1013" width="27.28515625" style="465" customWidth="1"/>
    <col min="1014" max="1255" width="11.140625" style="465"/>
    <col min="1256" max="1256" width="31.140625" style="465" customWidth="1"/>
    <col min="1257" max="1257" width="11.140625" style="465"/>
    <col min="1258" max="1258" width="26" style="465" customWidth="1"/>
    <col min="1259" max="1260" width="13.140625" style="465" customWidth="1"/>
    <col min="1261" max="1266" width="27.28515625" style="465" customWidth="1"/>
    <col min="1267" max="1267" width="18.140625" style="465" customWidth="1"/>
    <col min="1268" max="1268" width="20.140625" style="465" customWidth="1"/>
    <col min="1269" max="1269" width="27.28515625" style="465" customWidth="1"/>
    <col min="1270" max="1511" width="11.140625" style="465"/>
    <col min="1512" max="1512" width="31.140625" style="465" customWidth="1"/>
    <col min="1513" max="1513" width="11.140625" style="465"/>
    <col min="1514" max="1514" width="26" style="465" customWidth="1"/>
    <col min="1515" max="1516" width="13.140625" style="465" customWidth="1"/>
    <col min="1517" max="1522" width="27.28515625" style="465" customWidth="1"/>
    <col min="1523" max="1523" width="18.140625" style="465" customWidth="1"/>
    <col min="1524" max="1524" width="20.140625" style="465" customWidth="1"/>
    <col min="1525" max="1525" width="27.28515625" style="465" customWidth="1"/>
    <col min="1526" max="1767" width="11.140625" style="465"/>
    <col min="1768" max="1768" width="31.140625" style="465" customWidth="1"/>
    <col min="1769" max="1769" width="11.140625" style="465"/>
    <col min="1770" max="1770" width="26" style="465" customWidth="1"/>
    <col min="1771" max="1772" width="13.140625" style="465" customWidth="1"/>
    <col min="1773" max="1778" width="27.28515625" style="465" customWidth="1"/>
    <col min="1779" max="1779" width="18.140625" style="465" customWidth="1"/>
    <col min="1780" max="1780" width="20.140625" style="465" customWidth="1"/>
    <col min="1781" max="1781" width="27.28515625" style="465" customWidth="1"/>
    <col min="1782" max="2023" width="11.140625" style="465"/>
    <col min="2024" max="2024" width="31.140625" style="465" customWidth="1"/>
    <col min="2025" max="2025" width="11.140625" style="465"/>
    <col min="2026" max="2026" width="26" style="465" customWidth="1"/>
    <col min="2027" max="2028" width="13.140625" style="465" customWidth="1"/>
    <col min="2029" max="2034" width="27.28515625" style="465" customWidth="1"/>
    <col min="2035" max="2035" width="18.140625" style="465" customWidth="1"/>
    <col min="2036" max="2036" width="20.140625" style="465" customWidth="1"/>
    <col min="2037" max="2037" width="27.28515625" style="465" customWidth="1"/>
    <col min="2038" max="2279" width="11.140625" style="465"/>
    <col min="2280" max="2280" width="31.140625" style="465" customWidth="1"/>
    <col min="2281" max="2281" width="11.140625" style="465"/>
    <col min="2282" max="2282" width="26" style="465" customWidth="1"/>
    <col min="2283" max="2284" width="13.140625" style="465" customWidth="1"/>
    <col min="2285" max="2290" width="27.28515625" style="465" customWidth="1"/>
    <col min="2291" max="2291" width="18.140625" style="465" customWidth="1"/>
    <col min="2292" max="2292" width="20.140625" style="465" customWidth="1"/>
    <col min="2293" max="2293" width="27.28515625" style="465" customWidth="1"/>
    <col min="2294" max="2535" width="11.140625" style="465"/>
    <col min="2536" max="2536" width="31.140625" style="465" customWidth="1"/>
    <col min="2537" max="2537" width="11.140625" style="465"/>
    <col min="2538" max="2538" width="26" style="465" customWidth="1"/>
    <col min="2539" max="2540" width="13.140625" style="465" customWidth="1"/>
    <col min="2541" max="2546" width="27.28515625" style="465" customWidth="1"/>
    <col min="2547" max="2547" width="18.140625" style="465" customWidth="1"/>
    <col min="2548" max="2548" width="20.140625" style="465" customWidth="1"/>
    <col min="2549" max="2549" width="27.28515625" style="465" customWidth="1"/>
    <col min="2550" max="2791" width="11.140625" style="465"/>
    <col min="2792" max="2792" width="31.140625" style="465" customWidth="1"/>
    <col min="2793" max="2793" width="11.140625" style="465"/>
    <col min="2794" max="2794" width="26" style="465" customWidth="1"/>
    <col min="2795" max="2796" width="13.140625" style="465" customWidth="1"/>
    <col min="2797" max="2802" width="27.28515625" style="465" customWidth="1"/>
    <col min="2803" max="2803" width="18.140625" style="465" customWidth="1"/>
    <col min="2804" max="2804" width="20.140625" style="465" customWidth="1"/>
    <col min="2805" max="2805" width="27.28515625" style="465" customWidth="1"/>
    <col min="2806" max="3047" width="11.140625" style="465"/>
    <col min="3048" max="3048" width="31.140625" style="465" customWidth="1"/>
    <col min="3049" max="3049" width="11.140625" style="465"/>
    <col min="3050" max="3050" width="26" style="465" customWidth="1"/>
    <col min="3051" max="3052" width="13.140625" style="465" customWidth="1"/>
    <col min="3053" max="3058" width="27.28515625" style="465" customWidth="1"/>
    <col min="3059" max="3059" width="18.140625" style="465" customWidth="1"/>
    <col min="3060" max="3060" width="20.140625" style="465" customWidth="1"/>
    <col min="3061" max="3061" width="27.28515625" style="465" customWidth="1"/>
    <col min="3062" max="3303" width="11.140625" style="465"/>
    <col min="3304" max="3304" width="31.140625" style="465" customWidth="1"/>
    <col min="3305" max="3305" width="11.140625" style="465"/>
    <col min="3306" max="3306" width="26" style="465" customWidth="1"/>
    <col min="3307" max="3308" width="13.140625" style="465" customWidth="1"/>
    <col min="3309" max="3314" width="27.28515625" style="465" customWidth="1"/>
    <col min="3315" max="3315" width="18.140625" style="465" customWidth="1"/>
    <col min="3316" max="3316" width="20.140625" style="465" customWidth="1"/>
    <col min="3317" max="3317" width="27.28515625" style="465" customWidth="1"/>
    <col min="3318" max="3559" width="11.140625" style="465"/>
    <col min="3560" max="3560" width="31.140625" style="465" customWidth="1"/>
    <col min="3561" max="3561" width="11.140625" style="465"/>
    <col min="3562" max="3562" width="26" style="465" customWidth="1"/>
    <col min="3563" max="3564" width="13.140625" style="465" customWidth="1"/>
    <col min="3565" max="3570" width="27.28515625" style="465" customWidth="1"/>
    <col min="3571" max="3571" width="18.140625" style="465" customWidth="1"/>
    <col min="3572" max="3572" width="20.140625" style="465" customWidth="1"/>
    <col min="3573" max="3573" width="27.28515625" style="465" customWidth="1"/>
    <col min="3574" max="3815" width="11.140625" style="465"/>
    <col min="3816" max="3816" width="31.140625" style="465" customWidth="1"/>
    <col min="3817" max="3817" width="11.140625" style="465"/>
    <col min="3818" max="3818" width="26" style="465" customWidth="1"/>
    <col min="3819" max="3820" width="13.140625" style="465" customWidth="1"/>
    <col min="3821" max="3826" width="27.28515625" style="465" customWidth="1"/>
    <col min="3827" max="3827" width="18.140625" style="465" customWidth="1"/>
    <col min="3828" max="3828" width="20.140625" style="465" customWidth="1"/>
    <col min="3829" max="3829" width="27.28515625" style="465" customWidth="1"/>
    <col min="3830" max="4071" width="11.140625" style="465"/>
    <col min="4072" max="4072" width="31.140625" style="465" customWidth="1"/>
    <col min="4073" max="4073" width="11.140625" style="465"/>
    <col min="4074" max="4074" width="26" style="465" customWidth="1"/>
    <col min="4075" max="4076" width="13.140625" style="465" customWidth="1"/>
    <col min="4077" max="4082" width="27.28515625" style="465" customWidth="1"/>
    <col min="4083" max="4083" width="18.140625" style="465" customWidth="1"/>
    <col min="4084" max="4084" width="20.140625" style="465" customWidth="1"/>
    <col min="4085" max="4085" width="27.28515625" style="465" customWidth="1"/>
    <col min="4086" max="4327" width="11.140625" style="465"/>
    <col min="4328" max="4328" width="31.140625" style="465" customWidth="1"/>
    <col min="4329" max="4329" width="11.140625" style="465"/>
    <col min="4330" max="4330" width="26" style="465" customWidth="1"/>
    <col min="4331" max="4332" width="13.140625" style="465" customWidth="1"/>
    <col min="4333" max="4338" width="27.28515625" style="465" customWidth="1"/>
    <col min="4339" max="4339" width="18.140625" style="465" customWidth="1"/>
    <col min="4340" max="4340" width="20.140625" style="465" customWidth="1"/>
    <col min="4341" max="4341" width="27.28515625" style="465" customWidth="1"/>
    <col min="4342" max="4583" width="11.140625" style="465"/>
    <col min="4584" max="4584" width="31.140625" style="465" customWidth="1"/>
    <col min="4585" max="4585" width="11.140625" style="465"/>
    <col min="4586" max="4586" width="26" style="465" customWidth="1"/>
    <col min="4587" max="4588" width="13.140625" style="465" customWidth="1"/>
    <col min="4589" max="4594" width="27.28515625" style="465" customWidth="1"/>
    <col min="4595" max="4595" width="18.140625" style="465" customWidth="1"/>
    <col min="4596" max="4596" width="20.140625" style="465" customWidth="1"/>
    <col min="4597" max="4597" width="27.28515625" style="465" customWidth="1"/>
    <col min="4598" max="4839" width="11.140625" style="465"/>
    <col min="4840" max="4840" width="31.140625" style="465" customWidth="1"/>
    <col min="4841" max="4841" width="11.140625" style="465"/>
    <col min="4842" max="4842" width="26" style="465" customWidth="1"/>
    <col min="4843" max="4844" width="13.140625" style="465" customWidth="1"/>
    <col min="4845" max="4850" width="27.28515625" style="465" customWidth="1"/>
    <col min="4851" max="4851" width="18.140625" style="465" customWidth="1"/>
    <col min="4852" max="4852" width="20.140625" style="465" customWidth="1"/>
    <col min="4853" max="4853" width="27.28515625" style="465" customWidth="1"/>
    <col min="4854" max="5095" width="11.140625" style="465"/>
    <col min="5096" max="5096" width="31.140625" style="465" customWidth="1"/>
    <col min="5097" max="5097" width="11.140625" style="465"/>
    <col min="5098" max="5098" width="26" style="465" customWidth="1"/>
    <col min="5099" max="5100" width="13.140625" style="465" customWidth="1"/>
    <col min="5101" max="5106" width="27.28515625" style="465" customWidth="1"/>
    <col min="5107" max="5107" width="18.140625" style="465" customWidth="1"/>
    <col min="5108" max="5108" width="20.140625" style="465" customWidth="1"/>
    <col min="5109" max="5109" width="27.28515625" style="465" customWidth="1"/>
    <col min="5110" max="5351" width="11.140625" style="465"/>
    <col min="5352" max="5352" width="31.140625" style="465" customWidth="1"/>
    <col min="5353" max="5353" width="11.140625" style="465"/>
    <col min="5354" max="5354" width="26" style="465" customWidth="1"/>
    <col min="5355" max="5356" width="13.140625" style="465" customWidth="1"/>
    <col min="5357" max="5362" width="27.28515625" style="465" customWidth="1"/>
    <col min="5363" max="5363" width="18.140625" style="465" customWidth="1"/>
    <col min="5364" max="5364" width="20.140625" style="465" customWidth="1"/>
    <col min="5365" max="5365" width="27.28515625" style="465" customWidth="1"/>
    <col min="5366" max="5607" width="11.140625" style="465"/>
    <col min="5608" max="5608" width="31.140625" style="465" customWidth="1"/>
    <col min="5609" max="5609" width="11.140625" style="465"/>
    <col min="5610" max="5610" width="26" style="465" customWidth="1"/>
    <col min="5611" max="5612" width="13.140625" style="465" customWidth="1"/>
    <col min="5613" max="5618" width="27.28515625" style="465" customWidth="1"/>
    <col min="5619" max="5619" width="18.140625" style="465" customWidth="1"/>
    <col min="5620" max="5620" width="20.140625" style="465" customWidth="1"/>
    <col min="5621" max="5621" width="27.28515625" style="465" customWidth="1"/>
    <col min="5622" max="5863" width="11.140625" style="465"/>
    <col min="5864" max="5864" width="31.140625" style="465" customWidth="1"/>
    <col min="5865" max="5865" width="11.140625" style="465"/>
    <col min="5866" max="5866" width="26" style="465" customWidth="1"/>
    <col min="5867" max="5868" width="13.140625" style="465" customWidth="1"/>
    <col min="5869" max="5874" width="27.28515625" style="465" customWidth="1"/>
    <col min="5875" max="5875" width="18.140625" style="465" customWidth="1"/>
    <col min="5876" max="5876" width="20.140625" style="465" customWidth="1"/>
    <col min="5877" max="5877" width="27.28515625" style="465" customWidth="1"/>
    <col min="5878" max="6119" width="11.140625" style="465"/>
    <col min="6120" max="6120" width="31.140625" style="465" customWidth="1"/>
    <col min="6121" max="6121" width="11.140625" style="465"/>
    <col min="6122" max="6122" width="26" style="465" customWidth="1"/>
    <col min="6123" max="6124" width="13.140625" style="465" customWidth="1"/>
    <col min="6125" max="6130" width="27.28515625" style="465" customWidth="1"/>
    <col min="6131" max="6131" width="18.140625" style="465" customWidth="1"/>
    <col min="6132" max="6132" width="20.140625" style="465" customWidth="1"/>
    <col min="6133" max="6133" width="27.28515625" style="465" customWidth="1"/>
    <col min="6134" max="6375" width="11.140625" style="465"/>
    <col min="6376" max="6376" width="31.140625" style="465" customWidth="1"/>
    <col min="6377" max="6377" width="11.140625" style="465"/>
    <col min="6378" max="6378" width="26" style="465" customWidth="1"/>
    <col min="6379" max="6380" width="13.140625" style="465" customWidth="1"/>
    <col min="6381" max="6386" width="27.28515625" style="465" customWidth="1"/>
    <col min="6387" max="6387" width="18.140625" style="465" customWidth="1"/>
    <col min="6388" max="6388" width="20.140625" style="465" customWidth="1"/>
    <col min="6389" max="6389" width="27.28515625" style="465" customWidth="1"/>
    <col min="6390" max="6631" width="11.140625" style="465"/>
    <col min="6632" max="6632" width="31.140625" style="465" customWidth="1"/>
    <col min="6633" max="6633" width="11.140625" style="465"/>
    <col min="6634" max="6634" width="26" style="465" customWidth="1"/>
    <col min="6635" max="6636" width="13.140625" style="465" customWidth="1"/>
    <col min="6637" max="6642" width="27.28515625" style="465" customWidth="1"/>
    <col min="6643" max="6643" width="18.140625" style="465" customWidth="1"/>
    <col min="6644" max="6644" width="20.140625" style="465" customWidth="1"/>
    <col min="6645" max="6645" width="27.28515625" style="465" customWidth="1"/>
    <col min="6646" max="6887" width="11.140625" style="465"/>
    <col min="6888" max="6888" width="31.140625" style="465" customWidth="1"/>
    <col min="6889" max="6889" width="11.140625" style="465"/>
    <col min="6890" max="6890" width="26" style="465" customWidth="1"/>
    <col min="6891" max="6892" width="13.140625" style="465" customWidth="1"/>
    <col min="6893" max="6898" width="27.28515625" style="465" customWidth="1"/>
    <col min="6899" max="6899" width="18.140625" style="465" customWidth="1"/>
    <col min="6900" max="6900" width="20.140625" style="465" customWidth="1"/>
    <col min="6901" max="6901" width="27.28515625" style="465" customWidth="1"/>
    <col min="6902" max="7143" width="11.140625" style="465"/>
    <col min="7144" max="7144" width="31.140625" style="465" customWidth="1"/>
    <col min="7145" max="7145" width="11.140625" style="465"/>
    <col min="7146" max="7146" width="26" style="465" customWidth="1"/>
    <col min="7147" max="7148" width="13.140625" style="465" customWidth="1"/>
    <col min="7149" max="7154" width="27.28515625" style="465" customWidth="1"/>
    <col min="7155" max="7155" width="18.140625" style="465" customWidth="1"/>
    <col min="7156" max="7156" width="20.140625" style="465" customWidth="1"/>
    <col min="7157" max="7157" width="27.28515625" style="465" customWidth="1"/>
    <col min="7158" max="7399" width="11.140625" style="465"/>
    <col min="7400" max="7400" width="31.140625" style="465" customWidth="1"/>
    <col min="7401" max="7401" width="11.140625" style="465"/>
    <col min="7402" max="7402" width="26" style="465" customWidth="1"/>
    <col min="7403" max="7404" width="13.140625" style="465" customWidth="1"/>
    <col min="7405" max="7410" width="27.28515625" style="465" customWidth="1"/>
    <col min="7411" max="7411" width="18.140625" style="465" customWidth="1"/>
    <col min="7412" max="7412" width="20.140625" style="465" customWidth="1"/>
    <col min="7413" max="7413" width="27.28515625" style="465" customWidth="1"/>
    <col min="7414" max="7655" width="11.140625" style="465"/>
    <col min="7656" max="7656" width="31.140625" style="465" customWidth="1"/>
    <col min="7657" max="7657" width="11.140625" style="465"/>
    <col min="7658" max="7658" width="26" style="465" customWidth="1"/>
    <col min="7659" max="7660" width="13.140625" style="465" customWidth="1"/>
    <col min="7661" max="7666" width="27.28515625" style="465" customWidth="1"/>
    <col min="7667" max="7667" width="18.140625" style="465" customWidth="1"/>
    <col min="7668" max="7668" width="20.140625" style="465" customWidth="1"/>
    <col min="7669" max="7669" width="27.28515625" style="465" customWidth="1"/>
    <col min="7670" max="7911" width="11.140625" style="465"/>
    <col min="7912" max="7912" width="31.140625" style="465" customWidth="1"/>
    <col min="7913" max="7913" width="11.140625" style="465"/>
    <col min="7914" max="7914" width="26" style="465" customWidth="1"/>
    <col min="7915" max="7916" width="13.140625" style="465" customWidth="1"/>
    <col min="7917" max="7922" width="27.28515625" style="465" customWidth="1"/>
    <col min="7923" max="7923" width="18.140625" style="465" customWidth="1"/>
    <col min="7924" max="7924" width="20.140625" style="465" customWidth="1"/>
    <col min="7925" max="7925" width="27.28515625" style="465" customWidth="1"/>
    <col min="7926" max="8167" width="11.140625" style="465"/>
    <col min="8168" max="8168" width="31.140625" style="465" customWidth="1"/>
    <col min="8169" max="8169" width="11.140625" style="465"/>
    <col min="8170" max="8170" width="26" style="465" customWidth="1"/>
    <col min="8171" max="8172" width="13.140625" style="465" customWidth="1"/>
    <col min="8173" max="8178" width="27.28515625" style="465" customWidth="1"/>
    <col min="8179" max="8179" width="18.140625" style="465" customWidth="1"/>
    <col min="8180" max="8180" width="20.140625" style="465" customWidth="1"/>
    <col min="8181" max="8181" width="27.28515625" style="465" customWidth="1"/>
    <col min="8182" max="8423" width="11.140625" style="465"/>
    <col min="8424" max="8424" width="31.140625" style="465" customWidth="1"/>
    <col min="8425" max="8425" width="11.140625" style="465"/>
    <col min="8426" max="8426" width="26" style="465" customWidth="1"/>
    <col min="8427" max="8428" width="13.140625" style="465" customWidth="1"/>
    <col min="8429" max="8434" width="27.28515625" style="465" customWidth="1"/>
    <col min="8435" max="8435" width="18.140625" style="465" customWidth="1"/>
    <col min="8436" max="8436" width="20.140625" style="465" customWidth="1"/>
    <col min="8437" max="8437" width="27.28515625" style="465" customWidth="1"/>
    <col min="8438" max="8679" width="11.140625" style="465"/>
    <col min="8680" max="8680" width="31.140625" style="465" customWidth="1"/>
    <col min="8681" max="8681" width="11.140625" style="465"/>
    <col min="8682" max="8682" width="26" style="465" customWidth="1"/>
    <col min="8683" max="8684" width="13.140625" style="465" customWidth="1"/>
    <col min="8685" max="8690" width="27.28515625" style="465" customWidth="1"/>
    <col min="8691" max="8691" width="18.140625" style="465" customWidth="1"/>
    <col min="8692" max="8692" width="20.140625" style="465" customWidth="1"/>
    <col min="8693" max="8693" width="27.28515625" style="465" customWidth="1"/>
    <col min="8694" max="8935" width="11.140625" style="465"/>
    <col min="8936" max="8936" width="31.140625" style="465" customWidth="1"/>
    <col min="8937" max="8937" width="11.140625" style="465"/>
    <col min="8938" max="8938" width="26" style="465" customWidth="1"/>
    <col min="8939" max="8940" width="13.140625" style="465" customWidth="1"/>
    <col min="8941" max="8946" width="27.28515625" style="465" customWidth="1"/>
    <col min="8947" max="8947" width="18.140625" style="465" customWidth="1"/>
    <col min="8948" max="8948" width="20.140625" style="465" customWidth="1"/>
    <col min="8949" max="8949" width="27.28515625" style="465" customWidth="1"/>
    <col min="8950" max="9191" width="11.140625" style="465"/>
    <col min="9192" max="9192" width="31.140625" style="465" customWidth="1"/>
    <col min="9193" max="9193" width="11.140625" style="465"/>
    <col min="9194" max="9194" width="26" style="465" customWidth="1"/>
    <col min="9195" max="9196" width="13.140625" style="465" customWidth="1"/>
    <col min="9197" max="9202" width="27.28515625" style="465" customWidth="1"/>
    <col min="9203" max="9203" width="18.140625" style="465" customWidth="1"/>
    <col min="9204" max="9204" width="20.140625" style="465" customWidth="1"/>
    <col min="9205" max="9205" width="27.28515625" style="465" customWidth="1"/>
    <col min="9206" max="9447" width="11.140625" style="465"/>
    <col min="9448" max="9448" width="31.140625" style="465" customWidth="1"/>
    <col min="9449" max="9449" width="11.140625" style="465"/>
    <col min="9450" max="9450" width="26" style="465" customWidth="1"/>
    <col min="9451" max="9452" width="13.140625" style="465" customWidth="1"/>
    <col min="9453" max="9458" width="27.28515625" style="465" customWidth="1"/>
    <col min="9459" max="9459" width="18.140625" style="465" customWidth="1"/>
    <col min="9460" max="9460" width="20.140625" style="465" customWidth="1"/>
    <col min="9461" max="9461" width="27.28515625" style="465" customWidth="1"/>
    <col min="9462" max="9703" width="11.140625" style="465"/>
    <col min="9704" max="9704" width="31.140625" style="465" customWidth="1"/>
    <col min="9705" max="9705" width="11.140625" style="465"/>
    <col min="9706" max="9706" width="26" style="465" customWidth="1"/>
    <col min="9707" max="9708" width="13.140625" style="465" customWidth="1"/>
    <col min="9709" max="9714" width="27.28515625" style="465" customWidth="1"/>
    <col min="9715" max="9715" width="18.140625" style="465" customWidth="1"/>
    <col min="9716" max="9716" width="20.140625" style="465" customWidth="1"/>
    <col min="9717" max="9717" width="27.28515625" style="465" customWidth="1"/>
    <col min="9718" max="9959" width="11.140625" style="465"/>
    <col min="9960" max="9960" width="31.140625" style="465" customWidth="1"/>
    <col min="9961" max="9961" width="11.140625" style="465"/>
    <col min="9962" max="9962" width="26" style="465" customWidth="1"/>
    <col min="9963" max="9964" width="13.140625" style="465" customWidth="1"/>
    <col min="9965" max="9970" width="27.28515625" style="465" customWidth="1"/>
    <col min="9971" max="9971" width="18.140625" style="465" customWidth="1"/>
    <col min="9972" max="9972" width="20.140625" style="465" customWidth="1"/>
    <col min="9973" max="9973" width="27.28515625" style="465" customWidth="1"/>
    <col min="9974" max="10215" width="11.140625" style="465"/>
    <col min="10216" max="10216" width="31.140625" style="465" customWidth="1"/>
    <col min="10217" max="10217" width="11.140625" style="465"/>
    <col min="10218" max="10218" width="26" style="465" customWidth="1"/>
    <col min="10219" max="10220" width="13.140625" style="465" customWidth="1"/>
    <col min="10221" max="10226" width="27.28515625" style="465" customWidth="1"/>
    <col min="10227" max="10227" width="18.140625" style="465" customWidth="1"/>
    <col min="10228" max="10228" width="20.140625" style="465" customWidth="1"/>
    <col min="10229" max="10229" width="27.28515625" style="465" customWidth="1"/>
    <col min="10230" max="10471" width="11.140625" style="465"/>
    <col min="10472" max="10472" width="31.140625" style="465" customWidth="1"/>
    <col min="10473" max="10473" width="11.140625" style="465"/>
    <col min="10474" max="10474" width="26" style="465" customWidth="1"/>
    <col min="10475" max="10476" width="13.140625" style="465" customWidth="1"/>
    <col min="10477" max="10482" width="27.28515625" style="465" customWidth="1"/>
    <col min="10483" max="10483" width="18.140625" style="465" customWidth="1"/>
    <col min="10484" max="10484" width="20.140625" style="465" customWidth="1"/>
    <col min="10485" max="10485" width="27.28515625" style="465" customWidth="1"/>
    <col min="10486" max="10727" width="11.140625" style="465"/>
    <col min="10728" max="10728" width="31.140625" style="465" customWidth="1"/>
    <col min="10729" max="10729" width="11.140625" style="465"/>
    <col min="10730" max="10730" width="26" style="465" customWidth="1"/>
    <col min="10731" max="10732" width="13.140625" style="465" customWidth="1"/>
    <col min="10733" max="10738" width="27.28515625" style="465" customWidth="1"/>
    <col min="10739" max="10739" width="18.140625" style="465" customWidth="1"/>
    <col min="10740" max="10740" width="20.140625" style="465" customWidth="1"/>
    <col min="10741" max="10741" width="27.28515625" style="465" customWidth="1"/>
    <col min="10742" max="10983" width="11.140625" style="465"/>
    <col min="10984" max="10984" width="31.140625" style="465" customWidth="1"/>
    <col min="10985" max="10985" width="11.140625" style="465"/>
    <col min="10986" max="10986" width="26" style="465" customWidth="1"/>
    <col min="10987" max="10988" width="13.140625" style="465" customWidth="1"/>
    <col min="10989" max="10994" width="27.28515625" style="465" customWidth="1"/>
    <col min="10995" max="10995" width="18.140625" style="465" customWidth="1"/>
    <col min="10996" max="10996" width="20.140625" style="465" customWidth="1"/>
    <col min="10997" max="10997" width="27.28515625" style="465" customWidth="1"/>
    <col min="10998" max="11239" width="11.140625" style="465"/>
    <col min="11240" max="11240" width="31.140625" style="465" customWidth="1"/>
    <col min="11241" max="11241" width="11.140625" style="465"/>
    <col min="11242" max="11242" width="26" style="465" customWidth="1"/>
    <col min="11243" max="11244" width="13.140625" style="465" customWidth="1"/>
    <col min="11245" max="11250" width="27.28515625" style="465" customWidth="1"/>
    <col min="11251" max="11251" width="18.140625" style="465" customWidth="1"/>
    <col min="11252" max="11252" width="20.140625" style="465" customWidth="1"/>
    <col min="11253" max="11253" width="27.28515625" style="465" customWidth="1"/>
    <col min="11254" max="11495" width="11.140625" style="465"/>
    <col min="11496" max="11496" width="31.140625" style="465" customWidth="1"/>
    <col min="11497" max="11497" width="11.140625" style="465"/>
    <col min="11498" max="11498" width="26" style="465" customWidth="1"/>
    <col min="11499" max="11500" width="13.140625" style="465" customWidth="1"/>
    <col min="11501" max="11506" width="27.28515625" style="465" customWidth="1"/>
    <col min="11507" max="11507" width="18.140625" style="465" customWidth="1"/>
    <col min="11508" max="11508" width="20.140625" style="465" customWidth="1"/>
    <col min="11509" max="11509" width="27.28515625" style="465" customWidth="1"/>
    <col min="11510" max="11751" width="11.140625" style="465"/>
    <col min="11752" max="11752" width="31.140625" style="465" customWidth="1"/>
    <col min="11753" max="11753" width="11.140625" style="465"/>
    <col min="11754" max="11754" width="26" style="465" customWidth="1"/>
    <col min="11755" max="11756" width="13.140625" style="465" customWidth="1"/>
    <col min="11757" max="11762" width="27.28515625" style="465" customWidth="1"/>
    <col min="11763" max="11763" width="18.140625" style="465" customWidth="1"/>
    <col min="11764" max="11764" width="20.140625" style="465" customWidth="1"/>
    <col min="11765" max="11765" width="27.28515625" style="465" customWidth="1"/>
    <col min="11766" max="12007" width="11.140625" style="465"/>
    <col min="12008" max="12008" width="31.140625" style="465" customWidth="1"/>
    <col min="12009" max="12009" width="11.140625" style="465"/>
    <col min="12010" max="12010" width="26" style="465" customWidth="1"/>
    <col min="12011" max="12012" width="13.140625" style="465" customWidth="1"/>
    <col min="12013" max="12018" width="27.28515625" style="465" customWidth="1"/>
    <col min="12019" max="12019" width="18.140625" style="465" customWidth="1"/>
    <col min="12020" max="12020" width="20.140625" style="465" customWidth="1"/>
    <col min="12021" max="12021" width="27.28515625" style="465" customWidth="1"/>
    <col min="12022" max="12263" width="11.140625" style="465"/>
    <col min="12264" max="12264" width="31.140625" style="465" customWidth="1"/>
    <col min="12265" max="12265" width="11.140625" style="465"/>
    <col min="12266" max="12266" width="26" style="465" customWidth="1"/>
    <col min="12267" max="12268" width="13.140625" style="465" customWidth="1"/>
    <col min="12269" max="12274" width="27.28515625" style="465" customWidth="1"/>
    <col min="12275" max="12275" width="18.140625" style="465" customWidth="1"/>
    <col min="12276" max="12276" width="20.140625" style="465" customWidth="1"/>
    <col min="12277" max="12277" width="27.28515625" style="465" customWidth="1"/>
    <col min="12278" max="12519" width="11.140625" style="465"/>
    <col min="12520" max="12520" width="31.140625" style="465" customWidth="1"/>
    <col min="12521" max="12521" width="11.140625" style="465"/>
    <col min="12522" max="12522" width="26" style="465" customWidth="1"/>
    <col min="12523" max="12524" width="13.140625" style="465" customWidth="1"/>
    <col min="12525" max="12530" width="27.28515625" style="465" customWidth="1"/>
    <col min="12531" max="12531" width="18.140625" style="465" customWidth="1"/>
    <col min="12532" max="12532" width="20.140625" style="465" customWidth="1"/>
    <col min="12533" max="12533" width="27.28515625" style="465" customWidth="1"/>
    <col min="12534" max="12775" width="11.140625" style="465"/>
    <col min="12776" max="12776" width="31.140625" style="465" customWidth="1"/>
    <col min="12777" max="12777" width="11.140625" style="465"/>
    <col min="12778" max="12778" width="26" style="465" customWidth="1"/>
    <col min="12779" max="12780" width="13.140625" style="465" customWidth="1"/>
    <col min="12781" max="12786" width="27.28515625" style="465" customWidth="1"/>
    <col min="12787" max="12787" width="18.140625" style="465" customWidth="1"/>
    <col min="12788" max="12788" width="20.140625" style="465" customWidth="1"/>
    <col min="12789" max="12789" width="27.28515625" style="465" customWidth="1"/>
    <col min="12790" max="13031" width="11.140625" style="465"/>
    <col min="13032" max="13032" width="31.140625" style="465" customWidth="1"/>
    <col min="13033" max="13033" width="11.140625" style="465"/>
    <col min="13034" max="13034" width="26" style="465" customWidth="1"/>
    <col min="13035" max="13036" width="13.140625" style="465" customWidth="1"/>
    <col min="13037" max="13042" width="27.28515625" style="465" customWidth="1"/>
    <col min="13043" max="13043" width="18.140625" style="465" customWidth="1"/>
    <col min="13044" max="13044" width="20.140625" style="465" customWidth="1"/>
    <col min="13045" max="13045" width="27.28515625" style="465" customWidth="1"/>
    <col min="13046" max="13287" width="11.140625" style="465"/>
    <col min="13288" max="13288" width="31.140625" style="465" customWidth="1"/>
    <col min="13289" max="13289" width="11.140625" style="465"/>
    <col min="13290" max="13290" width="26" style="465" customWidth="1"/>
    <col min="13291" max="13292" width="13.140625" style="465" customWidth="1"/>
    <col min="13293" max="13298" width="27.28515625" style="465" customWidth="1"/>
    <col min="13299" max="13299" width="18.140625" style="465" customWidth="1"/>
    <col min="13300" max="13300" width="20.140625" style="465" customWidth="1"/>
    <col min="13301" max="13301" width="27.28515625" style="465" customWidth="1"/>
    <col min="13302" max="13543" width="11.140625" style="465"/>
    <col min="13544" max="13544" width="31.140625" style="465" customWidth="1"/>
    <col min="13545" max="13545" width="11.140625" style="465"/>
    <col min="13546" max="13546" width="26" style="465" customWidth="1"/>
    <col min="13547" max="13548" width="13.140625" style="465" customWidth="1"/>
    <col min="13549" max="13554" width="27.28515625" style="465" customWidth="1"/>
    <col min="13555" max="13555" width="18.140625" style="465" customWidth="1"/>
    <col min="13556" max="13556" width="20.140625" style="465" customWidth="1"/>
    <col min="13557" max="13557" width="27.28515625" style="465" customWidth="1"/>
    <col min="13558" max="13799" width="11.140625" style="465"/>
    <col min="13800" max="13800" width="31.140625" style="465" customWidth="1"/>
    <col min="13801" max="13801" width="11.140625" style="465"/>
    <col min="13802" max="13802" width="26" style="465" customWidth="1"/>
    <col min="13803" max="13804" width="13.140625" style="465" customWidth="1"/>
    <col min="13805" max="13810" width="27.28515625" style="465" customWidth="1"/>
    <col min="13811" max="13811" width="18.140625" style="465" customWidth="1"/>
    <col min="13812" max="13812" width="20.140625" style="465" customWidth="1"/>
    <col min="13813" max="13813" width="27.28515625" style="465" customWidth="1"/>
    <col min="13814" max="14055" width="11.140625" style="465"/>
    <col min="14056" max="14056" width="31.140625" style="465" customWidth="1"/>
    <col min="14057" max="14057" width="11.140625" style="465"/>
    <col min="14058" max="14058" width="26" style="465" customWidth="1"/>
    <col min="14059" max="14060" width="13.140625" style="465" customWidth="1"/>
    <col min="14061" max="14066" width="27.28515625" style="465" customWidth="1"/>
    <col min="14067" max="14067" width="18.140625" style="465" customWidth="1"/>
    <col min="14068" max="14068" width="20.140625" style="465" customWidth="1"/>
    <col min="14069" max="14069" width="27.28515625" style="465" customWidth="1"/>
    <col min="14070" max="14311" width="11.140625" style="465"/>
    <col min="14312" max="14312" width="31.140625" style="465" customWidth="1"/>
    <col min="14313" max="14313" width="11.140625" style="465"/>
    <col min="14314" max="14314" width="26" style="465" customWidth="1"/>
    <col min="14315" max="14316" width="13.140625" style="465" customWidth="1"/>
    <col min="14317" max="14322" width="27.28515625" style="465" customWidth="1"/>
    <col min="14323" max="14323" width="18.140625" style="465" customWidth="1"/>
    <col min="14324" max="14324" width="20.140625" style="465" customWidth="1"/>
    <col min="14325" max="14325" width="27.28515625" style="465" customWidth="1"/>
    <col min="14326" max="14567" width="11.140625" style="465"/>
    <col min="14568" max="14568" width="31.140625" style="465" customWidth="1"/>
    <col min="14569" max="14569" width="11.140625" style="465"/>
    <col min="14570" max="14570" width="26" style="465" customWidth="1"/>
    <col min="14571" max="14572" width="13.140625" style="465" customWidth="1"/>
    <col min="14573" max="14578" width="27.28515625" style="465" customWidth="1"/>
    <col min="14579" max="14579" width="18.140625" style="465" customWidth="1"/>
    <col min="14580" max="14580" width="20.140625" style="465" customWidth="1"/>
    <col min="14581" max="14581" width="27.28515625" style="465" customWidth="1"/>
    <col min="14582" max="14823" width="11.140625" style="465"/>
    <col min="14824" max="14824" width="31.140625" style="465" customWidth="1"/>
    <col min="14825" max="14825" width="11.140625" style="465"/>
    <col min="14826" max="14826" width="26" style="465" customWidth="1"/>
    <col min="14827" max="14828" width="13.140625" style="465" customWidth="1"/>
    <col min="14829" max="14834" width="27.28515625" style="465" customWidth="1"/>
    <col min="14835" max="14835" width="18.140625" style="465" customWidth="1"/>
    <col min="14836" max="14836" width="20.140625" style="465" customWidth="1"/>
    <col min="14837" max="14837" width="27.28515625" style="465" customWidth="1"/>
    <col min="14838" max="15079" width="11.140625" style="465"/>
    <col min="15080" max="15080" width="31.140625" style="465" customWidth="1"/>
    <col min="15081" max="15081" width="11.140625" style="465"/>
    <col min="15082" max="15082" width="26" style="465" customWidth="1"/>
    <col min="15083" max="15084" width="13.140625" style="465" customWidth="1"/>
    <col min="15085" max="15090" width="27.28515625" style="465" customWidth="1"/>
    <col min="15091" max="15091" width="18.140625" style="465" customWidth="1"/>
    <col min="15092" max="15092" width="20.140625" style="465" customWidth="1"/>
    <col min="15093" max="15093" width="27.28515625" style="465" customWidth="1"/>
    <col min="15094" max="15335" width="11.140625" style="465"/>
    <col min="15336" max="15336" width="31.140625" style="465" customWidth="1"/>
    <col min="15337" max="15337" width="11.140625" style="465"/>
    <col min="15338" max="15338" width="26" style="465" customWidth="1"/>
    <col min="15339" max="15340" width="13.140625" style="465" customWidth="1"/>
    <col min="15341" max="15346" width="27.28515625" style="465" customWidth="1"/>
    <col min="15347" max="15347" width="18.140625" style="465" customWidth="1"/>
    <col min="15348" max="15348" width="20.140625" style="465" customWidth="1"/>
    <col min="15349" max="15349" width="27.28515625" style="465" customWidth="1"/>
    <col min="15350" max="15591" width="11.140625" style="465"/>
    <col min="15592" max="15592" width="31.140625" style="465" customWidth="1"/>
    <col min="15593" max="15593" width="11.140625" style="465"/>
    <col min="15594" max="15594" width="26" style="465" customWidth="1"/>
    <col min="15595" max="15596" width="13.140625" style="465" customWidth="1"/>
    <col min="15597" max="15602" width="27.28515625" style="465" customWidth="1"/>
    <col min="15603" max="15603" width="18.140625" style="465" customWidth="1"/>
    <col min="15604" max="15604" width="20.140625" style="465" customWidth="1"/>
    <col min="15605" max="15605" width="27.28515625" style="465" customWidth="1"/>
    <col min="15606" max="15847" width="11.140625" style="465"/>
    <col min="15848" max="15848" width="31.140625" style="465" customWidth="1"/>
    <col min="15849" max="15849" width="11.140625" style="465"/>
    <col min="15850" max="15850" width="26" style="465" customWidth="1"/>
    <col min="15851" max="15852" width="13.140625" style="465" customWidth="1"/>
    <col min="15853" max="15858" width="27.28515625" style="465" customWidth="1"/>
    <col min="15859" max="15859" width="18.140625" style="465" customWidth="1"/>
    <col min="15860" max="15860" width="20.140625" style="465" customWidth="1"/>
    <col min="15861" max="15861" width="27.28515625" style="465" customWidth="1"/>
    <col min="15862" max="16103" width="11.140625" style="465"/>
    <col min="16104" max="16104" width="31.140625" style="465" customWidth="1"/>
    <col min="16105" max="16105" width="11.140625" style="465"/>
    <col min="16106" max="16106" width="26" style="465" customWidth="1"/>
    <col min="16107" max="16108" width="13.140625" style="465" customWidth="1"/>
    <col min="16109" max="16114" width="27.28515625" style="465" customWidth="1"/>
    <col min="16115" max="16115" width="18.140625" style="465" customWidth="1"/>
    <col min="16116" max="16116" width="20.140625" style="465" customWidth="1"/>
    <col min="16117" max="16117" width="27.28515625" style="465" customWidth="1"/>
    <col min="16118" max="16368" width="11.140625" style="465"/>
    <col min="16369" max="16371" width="10.28515625" style="465" customWidth="1"/>
    <col min="16372" max="16384" width="11.140625" style="465"/>
  </cols>
  <sheetData>
    <row r="1" spans="2:9" s="464" customFormat="1" ht="21" x14ac:dyDescent="0.25">
      <c r="B1" s="463" t="s">
        <v>630</v>
      </c>
      <c r="C1" s="463" t="s">
        <v>645</v>
      </c>
      <c r="D1" s="463"/>
      <c r="E1" s="463"/>
      <c r="F1" s="463"/>
      <c r="G1" s="463"/>
      <c r="H1" s="463"/>
    </row>
    <row r="2" spans="2:9" x14ac:dyDescent="0.25">
      <c r="C2" s="466"/>
      <c r="G2" s="467"/>
      <c r="H2" s="415" t="s">
        <v>77</v>
      </c>
      <c r="I2" s="412" t="s">
        <v>644</v>
      </c>
    </row>
    <row r="3" spans="2:9" ht="16.149999999999999" customHeight="1" x14ac:dyDescent="0.25">
      <c r="B3" s="767" t="s">
        <v>520</v>
      </c>
      <c r="C3" s="468" t="s">
        <v>521</v>
      </c>
      <c r="D3" s="468" t="s">
        <v>522</v>
      </c>
      <c r="E3" s="468" t="s">
        <v>523</v>
      </c>
      <c r="G3" s="467"/>
      <c r="H3" s="415" t="s">
        <v>584</v>
      </c>
      <c r="I3" s="416" t="s">
        <v>717</v>
      </c>
    </row>
    <row r="4" spans="2:9" ht="16.149999999999999" customHeight="1" x14ac:dyDescent="0.25">
      <c r="B4" s="767"/>
      <c r="C4" s="768" t="s">
        <v>631</v>
      </c>
      <c r="D4" s="769"/>
      <c r="E4" s="770"/>
      <c r="G4" s="467"/>
    </row>
    <row r="5" spans="2:9" x14ac:dyDescent="0.25">
      <c r="B5" s="767"/>
      <c r="C5" s="390" t="s">
        <v>696</v>
      </c>
      <c r="D5" s="390" t="s">
        <v>346</v>
      </c>
      <c r="E5" s="390">
        <v>20</v>
      </c>
      <c r="G5" s="467"/>
    </row>
    <row r="6" spans="2:9" x14ac:dyDescent="0.25">
      <c r="B6" s="767"/>
      <c r="C6" s="390" t="s">
        <v>697</v>
      </c>
      <c r="D6" s="390" t="s">
        <v>346</v>
      </c>
      <c r="E6" s="390">
        <v>30</v>
      </c>
      <c r="G6" s="467"/>
    </row>
    <row r="7" spans="2:9" x14ac:dyDescent="0.25">
      <c r="B7" s="767"/>
      <c r="C7" s="768" t="s">
        <v>632</v>
      </c>
      <c r="D7" s="769"/>
      <c r="E7" s="770"/>
      <c r="G7" s="467"/>
    </row>
    <row r="8" spans="2:9" x14ac:dyDescent="0.25">
      <c r="B8" s="767"/>
      <c r="C8" s="424">
        <v>2024</v>
      </c>
      <c r="D8" s="424" t="s">
        <v>348</v>
      </c>
      <c r="E8" s="391">
        <v>0.93138115375408914</v>
      </c>
      <c r="G8" s="467"/>
    </row>
    <row r="9" spans="2:9" x14ac:dyDescent="0.25">
      <c r="C9" s="466"/>
      <c r="F9" s="465" t="s">
        <v>559</v>
      </c>
      <c r="G9" s="467"/>
    </row>
    <row r="10" spans="2:9" s="471" customFormat="1" x14ac:dyDescent="0.25">
      <c r="B10" s="765" t="s">
        <v>633</v>
      </c>
      <c r="C10" s="469" t="s">
        <v>521</v>
      </c>
      <c r="D10" s="469" t="s">
        <v>522</v>
      </c>
      <c r="E10" s="470" t="s">
        <v>634</v>
      </c>
    </row>
    <row r="11" spans="2:9" s="471" customFormat="1" x14ac:dyDescent="0.25">
      <c r="B11" s="766"/>
      <c r="C11" s="472" t="s">
        <v>166</v>
      </c>
      <c r="D11" s="472" t="s">
        <v>635</v>
      </c>
      <c r="E11" s="473">
        <v>12772725</v>
      </c>
    </row>
    <row r="12" spans="2:9" s="471" customFormat="1" x14ac:dyDescent="0.25">
      <c r="B12" s="766"/>
      <c r="C12" s="472" t="s">
        <v>636</v>
      </c>
      <c r="D12" s="472" t="s">
        <v>635</v>
      </c>
      <c r="E12" s="473">
        <v>325000</v>
      </c>
    </row>
    <row r="13" spans="2:9" s="471" customFormat="1" x14ac:dyDescent="0.25">
      <c r="B13" s="766"/>
      <c r="C13" s="472" t="s">
        <v>637</v>
      </c>
      <c r="D13" s="472" t="s">
        <v>635</v>
      </c>
      <c r="E13" s="473">
        <v>3934590</v>
      </c>
    </row>
    <row r="14" spans="2:9" s="471" customFormat="1" x14ac:dyDescent="0.25">
      <c r="B14" s="766"/>
      <c r="C14" s="472" t="s">
        <v>638</v>
      </c>
      <c r="D14" s="472" t="s">
        <v>635</v>
      </c>
      <c r="E14" s="473">
        <v>8968987</v>
      </c>
    </row>
    <row r="15" spans="2:9" s="471" customFormat="1" x14ac:dyDescent="0.25">
      <c r="B15" s="766"/>
      <c r="C15" s="472" t="s">
        <v>639</v>
      </c>
      <c r="D15" s="472" t="s">
        <v>635</v>
      </c>
      <c r="E15" s="473">
        <v>9484250</v>
      </c>
    </row>
    <row r="16" spans="2:9" s="471" customFormat="1" x14ac:dyDescent="0.25">
      <c r="B16" s="766"/>
      <c r="C16" s="474" t="s">
        <v>36</v>
      </c>
      <c r="D16" s="475" t="s">
        <v>635</v>
      </c>
      <c r="E16" s="474">
        <f>SUM(E11:E15)</f>
        <v>35485552</v>
      </c>
    </row>
    <row r="18" spans="2:10" x14ac:dyDescent="0.25">
      <c r="B18" s="765" t="s">
        <v>640</v>
      </c>
      <c r="C18" s="469" t="s">
        <v>521</v>
      </c>
      <c r="D18" s="469" t="s">
        <v>522</v>
      </c>
      <c r="E18" s="470" t="s">
        <v>634</v>
      </c>
      <c r="F18" s="470">
        <v>2024</v>
      </c>
      <c r="G18" s="470">
        <v>2025</v>
      </c>
      <c r="H18" s="470">
        <v>2026</v>
      </c>
      <c r="I18" s="476" t="s">
        <v>641</v>
      </c>
      <c r="J18" s="477" t="s">
        <v>642</v>
      </c>
    </row>
    <row r="19" spans="2:10" x14ac:dyDescent="0.25">
      <c r="B19" s="766"/>
      <c r="C19" s="472" t="str">
        <f>C11</f>
        <v>Design</v>
      </c>
      <c r="D19" s="472" t="s">
        <v>602</v>
      </c>
      <c r="E19" s="478">
        <f>E11*$E$8</f>
        <v>11896275.347083699</v>
      </c>
      <c r="F19" s="473">
        <v>0</v>
      </c>
      <c r="G19" s="473">
        <f>E19</f>
        <v>11896275.347083699</v>
      </c>
      <c r="H19" s="473">
        <v>0</v>
      </c>
      <c r="I19" s="479">
        <v>54</v>
      </c>
      <c r="J19" s="473">
        <f>IF(I19&gt;$E$5,E19/I19*(I19-$E$5),0)</f>
        <v>7490247.4407564029</v>
      </c>
    </row>
    <row r="20" spans="2:10" x14ac:dyDescent="0.25">
      <c r="B20" s="766"/>
      <c r="C20" s="472" t="str">
        <f t="shared" ref="C20:C23" si="0">C12</f>
        <v>ROW Acquisition</v>
      </c>
      <c r="D20" s="472" t="s">
        <v>602</v>
      </c>
      <c r="E20" s="478">
        <f t="shared" ref="E20:E23" si="1">E12*$E$8</f>
        <v>302698.87497007899</v>
      </c>
      <c r="F20" s="473">
        <v>0</v>
      </c>
      <c r="G20" s="473">
        <f>E20</f>
        <v>302698.87497007899</v>
      </c>
      <c r="H20" s="473">
        <v>0</v>
      </c>
      <c r="I20" s="479">
        <v>54</v>
      </c>
      <c r="J20" s="473">
        <f t="shared" ref="J20:J23" si="2">IF(I20&gt;$E$5,E20/I20*(I20-$E$5),0)</f>
        <v>190588.18053671639</v>
      </c>
    </row>
    <row r="21" spans="2:10" x14ac:dyDescent="0.25">
      <c r="B21" s="766"/>
      <c r="C21" s="472" t="str">
        <f t="shared" si="0"/>
        <v>Signals</v>
      </c>
      <c r="D21" s="472" t="s">
        <v>602</v>
      </c>
      <c r="E21" s="478">
        <f t="shared" si="1"/>
        <v>3664602.9737493014</v>
      </c>
      <c r="F21" s="473">
        <v>0</v>
      </c>
      <c r="G21" s="473">
        <v>0</v>
      </c>
      <c r="H21" s="473">
        <f>E21</f>
        <v>3664602.9737493014</v>
      </c>
      <c r="I21" s="479">
        <v>54</v>
      </c>
      <c r="J21" s="473">
        <f t="shared" si="2"/>
        <v>2307342.6131014116</v>
      </c>
    </row>
    <row r="22" spans="2:10" x14ac:dyDescent="0.25">
      <c r="B22" s="766"/>
      <c r="C22" s="472" t="str">
        <f t="shared" si="0"/>
        <v>Track</v>
      </c>
      <c r="D22" s="472" t="s">
        <v>602</v>
      </c>
      <c r="E22" s="478">
        <f t="shared" si="1"/>
        <v>8353545.4600654263</v>
      </c>
      <c r="F22" s="473">
        <v>0</v>
      </c>
      <c r="G22" s="473">
        <v>0</v>
      </c>
      <c r="H22" s="473">
        <f t="shared" ref="H22:H23" si="3">E22</f>
        <v>8353545.4600654263</v>
      </c>
      <c r="I22" s="479">
        <v>54</v>
      </c>
      <c r="J22" s="473">
        <f t="shared" si="2"/>
        <v>5259639.734115269</v>
      </c>
    </row>
    <row r="23" spans="2:10" x14ac:dyDescent="0.25">
      <c r="B23" s="766"/>
      <c r="C23" s="472" t="str">
        <f t="shared" si="0"/>
        <v>Structures</v>
      </c>
      <c r="D23" s="472" t="s">
        <v>602</v>
      </c>
      <c r="E23" s="478">
        <f t="shared" si="1"/>
        <v>8833451.7074922193</v>
      </c>
      <c r="F23" s="473">
        <v>0</v>
      </c>
      <c r="G23" s="473">
        <v>0</v>
      </c>
      <c r="H23" s="473">
        <f t="shared" si="3"/>
        <v>8833451.7074922193</v>
      </c>
      <c r="I23" s="479">
        <v>75</v>
      </c>
      <c r="J23" s="473">
        <f t="shared" si="2"/>
        <v>6477864.5854942948</v>
      </c>
    </row>
    <row r="24" spans="2:10" x14ac:dyDescent="0.25">
      <c r="B24" s="766"/>
      <c r="C24" s="474" t="s">
        <v>36</v>
      </c>
      <c r="D24" s="474" t="s">
        <v>602</v>
      </c>
      <c r="E24" s="474">
        <f>SUM(E19:E23)</f>
        <v>33050574.363360725</v>
      </c>
      <c r="F24" s="474">
        <v>0</v>
      </c>
      <c r="G24" s="474">
        <f>SUM(G19:G23)</f>
        <v>12198974.222053777</v>
      </c>
      <c r="H24" s="474">
        <f>SUM(H19:H23)</f>
        <v>20851600.141306944</v>
      </c>
      <c r="I24" s="480">
        <v>54</v>
      </c>
      <c r="J24" s="474">
        <f>IFERROR(SUM(J19:J23),0)</f>
        <v>21725682.554004095</v>
      </c>
    </row>
    <row r="26" spans="2:10" x14ac:dyDescent="0.25">
      <c r="B26" s="765" t="s">
        <v>643</v>
      </c>
      <c r="C26" s="469" t="s">
        <v>521</v>
      </c>
      <c r="D26" s="469" t="s">
        <v>522</v>
      </c>
      <c r="E26" s="477" t="s">
        <v>642</v>
      </c>
    </row>
    <row r="27" spans="2:10" x14ac:dyDescent="0.25">
      <c r="B27" s="766"/>
      <c r="C27" s="472" t="s">
        <v>166</v>
      </c>
      <c r="D27" s="472" t="s">
        <v>602</v>
      </c>
      <c r="E27" s="473">
        <f>IF(I19&gt;$E$6,E19/I19*(I19-$E$6),0)</f>
        <v>5287233.4875927549</v>
      </c>
      <c r="G27" s="471"/>
    </row>
    <row r="28" spans="2:10" x14ac:dyDescent="0.25">
      <c r="B28" s="766"/>
      <c r="C28" s="472" t="s">
        <v>636</v>
      </c>
      <c r="D28" s="472" t="s">
        <v>602</v>
      </c>
      <c r="E28" s="473">
        <f t="shared" ref="E28:E31" si="4">IF(I20&gt;$E$6,E20/I20*(I20-$E$6),0)</f>
        <v>134532.8333200351</v>
      </c>
    </row>
    <row r="29" spans="2:10" x14ac:dyDescent="0.25">
      <c r="B29" s="766"/>
      <c r="C29" s="472" t="s">
        <v>637</v>
      </c>
      <c r="D29" s="472" t="s">
        <v>602</v>
      </c>
      <c r="E29" s="473">
        <f t="shared" si="4"/>
        <v>1628712.4327774672</v>
      </c>
    </row>
    <row r="30" spans="2:10" x14ac:dyDescent="0.25">
      <c r="B30" s="766"/>
      <c r="C30" s="472" t="s">
        <v>638</v>
      </c>
      <c r="D30" s="472" t="s">
        <v>602</v>
      </c>
      <c r="E30" s="473">
        <f t="shared" si="4"/>
        <v>3712686.8711401895</v>
      </c>
    </row>
    <row r="31" spans="2:10" x14ac:dyDescent="0.25">
      <c r="B31" s="766"/>
      <c r="C31" s="472" t="s">
        <v>639</v>
      </c>
      <c r="D31" s="472" t="s">
        <v>602</v>
      </c>
      <c r="E31" s="473">
        <f t="shared" si="4"/>
        <v>5300071.0244953316</v>
      </c>
    </row>
    <row r="32" spans="2:10" x14ac:dyDescent="0.25">
      <c r="B32" s="766"/>
      <c r="C32" s="474" t="s">
        <v>36</v>
      </c>
      <c r="D32" s="474" t="s">
        <v>602</v>
      </c>
      <c r="E32" s="474">
        <f>IFERROR(SUM(E27:E31),0)</f>
        <v>16063236.649325779</v>
      </c>
    </row>
  </sheetData>
  <mergeCells count="6">
    <mergeCell ref="B26:B32"/>
    <mergeCell ref="B3:B8"/>
    <mergeCell ref="C4:E4"/>
    <mergeCell ref="C7:E7"/>
    <mergeCell ref="B10:B16"/>
    <mergeCell ref="B18:B24"/>
  </mergeCells>
  <pageMargins left="0.7" right="0.7" top="0.75" bottom="0.75" header="0.3" footer="0.3"/>
  <pageSetup orientation="portrait" horizontalDpi="1200" verticalDpi="12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4E10-2373-4058-BA05-BA10DAEFA426}">
  <sheetPr>
    <tabColor rgb="FF92D050"/>
  </sheetPr>
  <dimension ref="A1:AD113"/>
  <sheetViews>
    <sheetView workbookViewId="0">
      <pane xSplit="1" ySplit="5" topLeftCell="B6" activePane="bottomRight" state="frozen"/>
      <selection pane="topRight"/>
      <selection pane="bottomLeft"/>
      <selection pane="bottomRight" activeCell="S11" sqref="S11"/>
    </sheetView>
  </sheetViews>
  <sheetFormatPr defaultColWidth="8.7109375" defaultRowHeight="15" x14ac:dyDescent="0.25"/>
  <cols>
    <col min="1" max="1" width="13.7109375" style="49" customWidth="1"/>
    <col min="2" max="5" width="10.42578125" style="49" customWidth="1"/>
    <col min="6" max="6" width="11.42578125" style="49" customWidth="1"/>
    <col min="7" max="10" width="10.42578125" style="49" customWidth="1"/>
    <col min="11" max="12" width="10.7109375" style="49" customWidth="1"/>
    <col min="13" max="15" width="10.42578125" style="49" customWidth="1"/>
    <col min="16" max="16" width="11.42578125" style="49" customWidth="1"/>
    <col min="17" max="17" width="17.7109375" style="49" customWidth="1"/>
    <col min="18" max="18" width="15.140625" style="49" customWidth="1"/>
    <col min="19" max="16384" width="8.7109375" style="49"/>
  </cols>
  <sheetData>
    <row r="1" spans="1:30" ht="19.899999999999999" customHeight="1" x14ac:dyDescent="0.25">
      <c r="A1" s="774" t="s">
        <v>50</v>
      </c>
      <c r="B1" s="774"/>
      <c r="C1" s="774"/>
      <c r="D1" s="774"/>
      <c r="E1" s="774"/>
      <c r="F1" s="774"/>
      <c r="G1" s="774"/>
      <c r="H1" s="774"/>
      <c r="I1" s="774"/>
      <c r="J1" s="774"/>
      <c r="K1" s="774"/>
    </row>
    <row r="2" spans="1:30" ht="13.9" customHeight="1" x14ac:dyDescent="0.25">
      <c r="A2" s="775" t="s">
        <v>51</v>
      </c>
      <c r="B2" s="775"/>
      <c r="C2" s="775"/>
      <c r="D2" s="775"/>
      <c r="E2" s="775"/>
      <c r="F2" s="775"/>
      <c r="G2" s="775"/>
      <c r="H2" s="775"/>
      <c r="I2" s="775"/>
      <c r="J2" s="775"/>
      <c r="K2" s="775"/>
    </row>
    <row r="3" spans="1:30" ht="13.9" customHeight="1" x14ac:dyDescent="0.25">
      <c r="A3" s="776" t="s">
        <v>52</v>
      </c>
      <c r="B3" s="776" t="s">
        <v>53</v>
      </c>
      <c r="C3" s="776" t="s">
        <v>54</v>
      </c>
      <c r="D3" s="777" t="s">
        <v>55</v>
      </c>
      <c r="E3" s="777"/>
      <c r="F3" s="777"/>
      <c r="G3" s="777"/>
      <c r="H3" s="777"/>
      <c r="I3" s="777"/>
      <c r="J3" s="777"/>
      <c r="K3" s="777"/>
      <c r="L3" s="777"/>
      <c r="M3" s="777"/>
      <c r="N3" s="777"/>
      <c r="O3" s="777"/>
      <c r="P3" s="777"/>
      <c r="Q3" s="59"/>
    </row>
    <row r="4" spans="1:30" ht="34.15" customHeight="1" x14ac:dyDescent="0.25">
      <c r="A4" s="776"/>
      <c r="B4" s="776"/>
      <c r="C4" s="776"/>
      <c r="D4" s="778" t="s">
        <v>36</v>
      </c>
      <c r="E4" s="778" t="s">
        <v>56</v>
      </c>
      <c r="F4" s="778" t="s">
        <v>57</v>
      </c>
      <c r="G4" s="778" t="s">
        <v>58</v>
      </c>
      <c r="H4" s="778"/>
      <c r="I4" s="778"/>
      <c r="J4" s="779" t="s">
        <v>59</v>
      </c>
      <c r="K4" s="780" t="s">
        <v>60</v>
      </c>
      <c r="L4" s="780" t="s">
        <v>61</v>
      </c>
      <c r="M4" s="780" t="s">
        <v>62</v>
      </c>
      <c r="N4" s="780" t="s">
        <v>63</v>
      </c>
      <c r="O4" s="780"/>
      <c r="P4" s="780"/>
      <c r="Q4" s="59"/>
    </row>
    <row r="5" spans="1:30" ht="36" customHeight="1" x14ac:dyDescent="0.25">
      <c r="A5" s="776"/>
      <c r="B5" s="776"/>
      <c r="C5" s="776"/>
      <c r="D5" s="778"/>
      <c r="E5" s="778"/>
      <c r="F5" s="778"/>
      <c r="G5" s="50" t="s">
        <v>36</v>
      </c>
      <c r="H5" s="51" t="s">
        <v>64</v>
      </c>
      <c r="I5" s="52" t="s">
        <v>65</v>
      </c>
      <c r="J5" s="779"/>
      <c r="K5" s="780"/>
      <c r="L5" s="780"/>
      <c r="M5" s="780"/>
      <c r="N5" s="53" t="s">
        <v>36</v>
      </c>
      <c r="O5" s="53" t="s">
        <v>66</v>
      </c>
      <c r="P5" s="53" t="s">
        <v>67</v>
      </c>
      <c r="Q5" s="59"/>
    </row>
    <row r="6" spans="1:30" ht="15" customHeight="1" x14ac:dyDescent="0.25">
      <c r="A6" s="108">
        <v>1940</v>
      </c>
      <c r="B6" s="54">
        <v>98.2</v>
      </c>
      <c r="C6" s="55">
        <v>7.1800000000000003E-2</v>
      </c>
      <c r="D6" s="55">
        <v>6.0999999999999999E-2</v>
      </c>
      <c r="E6" s="55">
        <v>5.8900000000000001E-2</v>
      </c>
      <c r="F6" s="55">
        <v>6.1499999999999999E-2</v>
      </c>
      <c r="G6" s="55">
        <v>6.9900000000000004E-2</v>
      </c>
      <c r="H6" s="55">
        <v>6.9900000000000004E-2</v>
      </c>
      <c r="I6" s="55">
        <v>6.9900000000000004E-2</v>
      </c>
      <c r="J6" s="56">
        <v>4.2799999999999998E-2</v>
      </c>
      <c r="K6" s="57">
        <v>7.1800000000000003E-2</v>
      </c>
      <c r="L6" s="57">
        <v>4.0300000000000002E-2</v>
      </c>
      <c r="M6" s="57">
        <v>5.7799999999999997E-2</v>
      </c>
      <c r="N6" s="57">
        <v>0.13339999999999999</v>
      </c>
      <c r="O6" s="57">
        <v>0.1399</v>
      </c>
      <c r="P6" s="57">
        <v>0.1308</v>
      </c>
      <c r="Q6" s="59"/>
      <c r="R6" s="415" t="s">
        <v>588</v>
      </c>
      <c r="S6" s="509" t="s">
        <v>589</v>
      </c>
      <c r="T6" s="105"/>
      <c r="U6" s="105"/>
      <c r="V6" s="58"/>
      <c r="W6" s="58"/>
      <c r="X6" s="58"/>
      <c r="Y6" s="58"/>
      <c r="Z6" s="58"/>
      <c r="AA6" s="58"/>
      <c r="AB6" s="58"/>
      <c r="AC6" s="58"/>
      <c r="AD6" s="58"/>
    </row>
    <row r="7" spans="1:30" ht="15" customHeight="1" x14ac:dyDescent="0.25">
      <c r="A7" s="108">
        <v>1941</v>
      </c>
      <c r="B7" s="54">
        <v>116.2</v>
      </c>
      <c r="C7" s="55">
        <v>7.4499999999999997E-2</v>
      </c>
      <c r="D7" s="55">
        <v>6.8400000000000002E-2</v>
      </c>
      <c r="E7" s="55">
        <v>7.2700000000000001E-2</v>
      </c>
      <c r="F7" s="55">
        <v>6.4899999999999999E-2</v>
      </c>
      <c r="G7" s="55">
        <v>7.2400000000000006E-2</v>
      </c>
      <c r="H7" s="55">
        <v>7.2400000000000006E-2</v>
      </c>
      <c r="I7" s="55">
        <v>7.2400000000000006E-2</v>
      </c>
      <c r="J7" s="56">
        <v>3.8699999999999998E-2</v>
      </c>
      <c r="K7" s="57">
        <v>7.4499999999999997E-2</v>
      </c>
      <c r="L7" s="57">
        <v>0.04</v>
      </c>
      <c r="M7" s="57">
        <v>5.91E-2</v>
      </c>
      <c r="N7" s="57">
        <v>0.14480000000000001</v>
      </c>
      <c r="O7" s="57">
        <v>0.14829999999999999</v>
      </c>
      <c r="P7" s="57">
        <v>0.13700000000000001</v>
      </c>
      <c r="Q7" s="59"/>
      <c r="R7" s="415" t="s">
        <v>584</v>
      </c>
      <c r="S7" s="771" t="s">
        <v>590</v>
      </c>
      <c r="T7" s="772"/>
      <c r="U7" s="772"/>
      <c r="V7" s="772"/>
      <c r="W7" s="772"/>
      <c r="X7" s="772"/>
      <c r="Y7" s="58"/>
      <c r="Z7" s="58"/>
      <c r="AA7" s="58"/>
      <c r="AB7" s="58"/>
      <c r="AC7" s="58"/>
      <c r="AD7" s="58"/>
    </row>
    <row r="8" spans="1:30" ht="15" customHeight="1" x14ac:dyDescent="0.25">
      <c r="A8" s="108">
        <v>1942</v>
      </c>
      <c r="B8" s="54">
        <v>147.69999999999999</v>
      </c>
      <c r="C8" s="55">
        <v>0.08</v>
      </c>
      <c r="D8" s="55">
        <v>7.8200000000000006E-2</v>
      </c>
      <c r="E8" s="55">
        <v>8.9200000000000002E-2</v>
      </c>
      <c r="F8" s="55">
        <v>5.8500000000000003E-2</v>
      </c>
      <c r="G8" s="55">
        <v>7.9200000000000007E-2</v>
      </c>
      <c r="H8" s="55">
        <v>7.9200000000000007E-2</v>
      </c>
      <c r="I8" s="55">
        <v>7.9200000000000007E-2</v>
      </c>
      <c r="J8" s="56">
        <v>3.7900000000000003E-2</v>
      </c>
      <c r="K8" s="57">
        <v>0.08</v>
      </c>
      <c r="L8" s="57">
        <v>4.2999999999999997E-2</v>
      </c>
      <c r="M8" s="57">
        <v>5.0700000000000002E-2</v>
      </c>
      <c r="N8" s="57">
        <v>0.152</v>
      </c>
      <c r="O8" s="57">
        <v>0.15229999999999999</v>
      </c>
      <c r="P8" s="57">
        <v>0.1477</v>
      </c>
      <c r="Q8" s="59"/>
      <c r="R8" s="58"/>
      <c r="S8" s="58"/>
      <c r="T8" s="58"/>
      <c r="U8" s="58"/>
      <c r="V8" s="58"/>
      <c r="W8" s="58"/>
      <c r="X8" s="58"/>
      <c r="Y8" s="58"/>
      <c r="Z8" s="58"/>
      <c r="AA8" s="58"/>
      <c r="AB8" s="58"/>
      <c r="AC8" s="58"/>
      <c r="AD8" s="58"/>
    </row>
    <row r="9" spans="1:30" ht="15" customHeight="1" x14ac:dyDescent="0.25">
      <c r="A9" s="108">
        <v>1943</v>
      </c>
      <c r="B9" s="54">
        <v>184.6</v>
      </c>
      <c r="C9" s="55">
        <v>8.5199999999999998E-2</v>
      </c>
      <c r="D9" s="55">
        <v>8.7099999999999997E-2</v>
      </c>
      <c r="E9" s="55">
        <v>9.5899999999999999E-2</v>
      </c>
      <c r="F9" s="55">
        <v>5.7500000000000002E-2</v>
      </c>
      <c r="G9" s="55">
        <v>8.77E-2</v>
      </c>
      <c r="H9" s="55">
        <v>8.77E-2</v>
      </c>
      <c r="I9" s="55">
        <v>8.77E-2</v>
      </c>
      <c r="J9" s="56">
        <v>4.0300000000000002E-2</v>
      </c>
      <c r="K9" s="57">
        <v>8.5199999999999998E-2</v>
      </c>
      <c r="L9" s="57">
        <v>4.7100000000000003E-2</v>
      </c>
      <c r="M9" s="57">
        <v>4.9500000000000002E-2</v>
      </c>
      <c r="N9" s="57">
        <v>0.14910000000000001</v>
      </c>
      <c r="O9" s="57">
        <v>0.14910000000000001</v>
      </c>
      <c r="P9" s="57">
        <v>0.15060000000000001</v>
      </c>
      <c r="Q9" s="59"/>
      <c r="R9" s="58"/>
      <c r="S9" s="58"/>
      <c r="T9" s="58"/>
      <c r="U9" s="58"/>
      <c r="V9" s="58"/>
      <c r="W9" s="58"/>
      <c r="X9" s="58"/>
      <c r="Y9" s="58"/>
      <c r="Z9" s="58"/>
      <c r="AA9" s="58"/>
      <c r="AB9" s="58"/>
      <c r="AC9" s="58"/>
      <c r="AD9" s="58"/>
    </row>
    <row r="10" spans="1:30" ht="15" customHeight="1" x14ac:dyDescent="0.25">
      <c r="A10" s="108">
        <v>1944</v>
      </c>
      <c r="B10" s="54">
        <v>213.8</v>
      </c>
      <c r="C10" s="55">
        <v>8.8300000000000003E-2</v>
      </c>
      <c r="D10" s="55">
        <v>8.0100000000000005E-2</v>
      </c>
      <c r="E10" s="55">
        <v>8.3799999999999999E-2</v>
      </c>
      <c r="F10" s="55">
        <v>6.2199999999999998E-2</v>
      </c>
      <c r="G10" s="55">
        <v>9.4200000000000006E-2</v>
      </c>
      <c r="H10" s="55">
        <v>9.4200000000000006E-2</v>
      </c>
      <c r="I10" s="55">
        <v>9.4200000000000006E-2</v>
      </c>
      <c r="J10" s="56">
        <v>4.2500000000000003E-2</v>
      </c>
      <c r="K10" s="57">
        <v>8.8300000000000003E-2</v>
      </c>
      <c r="L10" s="57">
        <v>5.1900000000000002E-2</v>
      </c>
      <c r="M10" s="57">
        <v>5.28E-2</v>
      </c>
      <c r="N10" s="57">
        <v>0.1447</v>
      </c>
      <c r="O10" s="57">
        <v>0.1447</v>
      </c>
      <c r="P10" s="57">
        <v>0.15740000000000001</v>
      </c>
      <c r="Q10" s="59"/>
      <c r="R10" s="58"/>
      <c r="S10" s="58"/>
      <c r="T10" s="58"/>
      <c r="U10" s="58"/>
      <c r="V10" s="58"/>
      <c r="W10" s="58"/>
      <c r="X10" s="58"/>
      <c r="Y10" s="58"/>
      <c r="Z10" s="58"/>
      <c r="AA10" s="58"/>
      <c r="AB10" s="58"/>
      <c r="AC10" s="58"/>
      <c r="AD10" s="58"/>
    </row>
    <row r="11" spans="1:30" ht="15" customHeight="1" x14ac:dyDescent="0.25">
      <c r="A11" s="108">
        <v>1945</v>
      </c>
      <c r="B11" s="54">
        <v>226.4</v>
      </c>
      <c r="C11" s="55">
        <v>9.0399999999999994E-2</v>
      </c>
      <c r="D11" s="55">
        <v>7.5600000000000001E-2</v>
      </c>
      <c r="E11" s="55">
        <v>7.6100000000000001E-2</v>
      </c>
      <c r="F11" s="55">
        <v>7.1900000000000006E-2</v>
      </c>
      <c r="G11" s="55">
        <v>9.9000000000000005E-2</v>
      </c>
      <c r="H11" s="55">
        <v>9.9000000000000005E-2</v>
      </c>
      <c r="I11" s="55">
        <v>9.8699999999999996E-2</v>
      </c>
      <c r="J11" s="56">
        <v>4.2900000000000001E-2</v>
      </c>
      <c r="K11" s="57">
        <v>9.0399999999999994E-2</v>
      </c>
      <c r="L11" s="57">
        <v>5.4699999999999999E-2</v>
      </c>
      <c r="M11" s="57">
        <v>5.6099999999999997E-2</v>
      </c>
      <c r="N11" s="57">
        <v>0.1351</v>
      </c>
      <c r="O11" s="57">
        <v>0.13500000000000001</v>
      </c>
      <c r="P11" s="57">
        <v>0.1628</v>
      </c>
      <c r="Q11" s="59"/>
      <c r="R11" s="58"/>
      <c r="S11" s="58"/>
      <c r="T11" s="58"/>
      <c r="U11" s="58"/>
      <c r="V11" s="58"/>
      <c r="W11" s="58"/>
      <c r="X11" s="58"/>
      <c r="Y11" s="58"/>
      <c r="Z11" s="58"/>
      <c r="AA11" s="58"/>
      <c r="AB11" s="58"/>
      <c r="AC11" s="58"/>
      <c r="AD11" s="58"/>
    </row>
    <row r="12" spans="1:30" ht="15" customHeight="1" x14ac:dyDescent="0.25">
      <c r="A12" s="108">
        <v>1946</v>
      </c>
      <c r="B12" s="54">
        <v>228</v>
      </c>
      <c r="C12" s="55">
        <v>9.7299999999999998E-2</v>
      </c>
      <c r="D12" s="55">
        <v>7.5600000000000001E-2</v>
      </c>
      <c r="E12" s="55">
        <v>7.2400000000000006E-2</v>
      </c>
      <c r="F12" s="55">
        <v>8.9300000000000004E-2</v>
      </c>
      <c r="G12" s="55">
        <v>0.10440000000000001</v>
      </c>
      <c r="H12" s="55">
        <v>0.10440000000000001</v>
      </c>
      <c r="I12" s="55">
        <v>0.1042</v>
      </c>
      <c r="J12" s="56">
        <v>4.7399999999999998E-2</v>
      </c>
      <c r="K12" s="57">
        <v>9.7299999999999998E-2</v>
      </c>
      <c r="L12" s="57">
        <v>5.6899999999999999E-2</v>
      </c>
      <c r="M12" s="57">
        <v>6.1100000000000002E-2</v>
      </c>
      <c r="N12" s="57">
        <v>0.1371</v>
      </c>
      <c r="O12" s="57">
        <v>0.1368</v>
      </c>
      <c r="P12" s="57">
        <v>0.15390000000000001</v>
      </c>
      <c r="Q12" s="59"/>
      <c r="R12" s="58"/>
      <c r="S12" s="58"/>
      <c r="T12" s="58"/>
      <c r="U12" s="58"/>
      <c r="V12" s="58"/>
      <c r="W12" s="58"/>
      <c r="X12" s="58"/>
      <c r="Y12" s="58"/>
      <c r="Z12" s="58"/>
      <c r="AA12" s="58"/>
      <c r="AB12" s="58"/>
      <c r="AC12" s="58"/>
      <c r="AD12" s="58"/>
    </row>
    <row r="13" spans="1:30" ht="15" customHeight="1" x14ac:dyDescent="0.25">
      <c r="A13" s="108">
        <v>1947</v>
      </c>
      <c r="B13" s="54">
        <v>238.9</v>
      </c>
      <c r="C13" s="55">
        <v>0.1079</v>
      </c>
      <c r="D13" s="55">
        <v>8.4199999999999997E-2</v>
      </c>
      <c r="E13" s="55">
        <v>7.7799999999999994E-2</v>
      </c>
      <c r="F13" s="55">
        <v>8.8599999999999998E-2</v>
      </c>
      <c r="G13" s="55">
        <v>0.11219999999999999</v>
      </c>
      <c r="H13" s="55">
        <v>0.11219999999999999</v>
      </c>
      <c r="I13" s="55">
        <v>0.11210000000000001</v>
      </c>
      <c r="J13" s="56">
        <v>0.1169</v>
      </c>
      <c r="K13" s="57">
        <v>0.1079</v>
      </c>
      <c r="L13" s="57">
        <v>6.0299999999999999E-2</v>
      </c>
      <c r="M13" s="57">
        <v>6.2799999999999995E-2</v>
      </c>
      <c r="N13" s="57">
        <v>0.15240000000000001</v>
      </c>
      <c r="O13" s="57">
        <v>0.15229999999999999</v>
      </c>
      <c r="P13" s="57">
        <v>0.1527</v>
      </c>
      <c r="Q13" s="59"/>
      <c r="R13" s="58"/>
      <c r="S13" s="58"/>
      <c r="T13" s="58"/>
      <c r="U13" s="58"/>
      <c r="V13" s="58"/>
      <c r="W13" s="58"/>
      <c r="X13" s="58"/>
      <c r="Y13" s="58"/>
      <c r="Z13" s="58"/>
      <c r="AA13" s="58"/>
      <c r="AB13" s="58"/>
      <c r="AC13" s="58"/>
      <c r="AD13" s="58"/>
    </row>
    <row r="14" spans="1:30" ht="15" customHeight="1" x14ac:dyDescent="0.25">
      <c r="A14" s="108">
        <v>1948</v>
      </c>
      <c r="B14" s="54">
        <v>261.89999999999998</v>
      </c>
      <c r="C14" s="55">
        <v>0.1181</v>
      </c>
      <c r="D14" s="55">
        <v>8.7499999999999994E-2</v>
      </c>
      <c r="E14" s="55">
        <v>7.2900000000000006E-2</v>
      </c>
      <c r="F14" s="55">
        <v>9.5899999999999999E-2</v>
      </c>
      <c r="G14" s="55">
        <v>0.1225</v>
      </c>
      <c r="H14" s="55">
        <v>0.1225</v>
      </c>
      <c r="I14" s="55">
        <v>0.12239999999999999</v>
      </c>
      <c r="J14" s="56">
        <v>6.4600000000000005E-2</v>
      </c>
      <c r="K14" s="57">
        <v>0.1181</v>
      </c>
      <c r="L14" s="57">
        <v>6.5100000000000005E-2</v>
      </c>
      <c r="M14" s="57">
        <v>6.9099999999999995E-2</v>
      </c>
      <c r="N14" s="57">
        <v>0.1694</v>
      </c>
      <c r="O14" s="57">
        <v>0.1671</v>
      </c>
      <c r="P14" s="57">
        <v>0.1777</v>
      </c>
      <c r="Q14" s="59"/>
      <c r="R14" s="58"/>
      <c r="S14" s="58"/>
      <c r="T14" s="58"/>
      <c r="U14" s="58"/>
      <c r="V14" s="58"/>
      <c r="W14" s="58"/>
      <c r="X14" s="58"/>
      <c r="Y14" s="58"/>
      <c r="Z14" s="58"/>
      <c r="AA14" s="58"/>
      <c r="AB14" s="58"/>
      <c r="AC14" s="58"/>
      <c r="AD14" s="58"/>
    </row>
    <row r="15" spans="1:30" ht="15" customHeight="1" x14ac:dyDescent="0.25">
      <c r="A15" s="108">
        <v>1949</v>
      </c>
      <c r="B15" s="54">
        <v>276.5</v>
      </c>
      <c r="C15" s="55">
        <v>0.1221</v>
      </c>
      <c r="D15" s="55">
        <v>8.3900000000000002E-2</v>
      </c>
      <c r="E15" s="55">
        <v>7.2400000000000006E-2</v>
      </c>
      <c r="F15" s="55">
        <v>9.1399999999999995E-2</v>
      </c>
      <c r="G15" s="55">
        <v>0.1258</v>
      </c>
      <c r="H15" s="55">
        <v>0.1258</v>
      </c>
      <c r="I15" s="55">
        <v>0.12570000000000001</v>
      </c>
      <c r="J15" s="56">
        <v>6.8099999999999994E-2</v>
      </c>
      <c r="K15" s="57">
        <v>0.1221</v>
      </c>
      <c r="L15" s="57">
        <v>6.3299999999999995E-2</v>
      </c>
      <c r="M15" s="57">
        <v>6.7400000000000002E-2</v>
      </c>
      <c r="N15" s="57">
        <v>0.17760000000000001</v>
      </c>
      <c r="O15" s="57">
        <v>0.17599999999999999</v>
      </c>
      <c r="P15" s="57">
        <v>0.18129999999999999</v>
      </c>
      <c r="Q15" s="59"/>
      <c r="R15" s="58"/>
      <c r="S15" s="58"/>
      <c r="T15" s="58"/>
      <c r="U15" s="58"/>
      <c r="V15" s="58"/>
      <c r="W15" s="58"/>
      <c r="X15" s="58"/>
      <c r="Y15" s="58"/>
      <c r="Z15" s="58"/>
      <c r="AA15" s="58"/>
      <c r="AB15" s="58"/>
      <c r="AC15" s="58"/>
      <c r="AD15" s="58"/>
    </row>
    <row r="16" spans="1:30" ht="15" customHeight="1" x14ac:dyDescent="0.25">
      <c r="A16" s="108">
        <v>1950</v>
      </c>
      <c r="B16" s="54">
        <v>278.67500000000001</v>
      </c>
      <c r="C16" s="55">
        <v>0.12039999999999999</v>
      </c>
      <c r="D16" s="55">
        <v>8.8400000000000006E-2</v>
      </c>
      <c r="E16" s="55">
        <v>7.3200000000000001E-2</v>
      </c>
      <c r="F16" s="55">
        <v>9.8000000000000004E-2</v>
      </c>
      <c r="G16" s="55">
        <v>0.1242</v>
      </c>
      <c r="H16" s="55">
        <v>0.12429999999999999</v>
      </c>
      <c r="I16" s="55">
        <v>0.12379999999999999</v>
      </c>
      <c r="J16" s="56">
        <v>6.4500000000000002E-2</v>
      </c>
      <c r="K16" s="57">
        <v>0.12039999999999999</v>
      </c>
      <c r="L16" s="57">
        <v>6.6699999999999995E-2</v>
      </c>
      <c r="M16" s="57">
        <v>7.2099999999999997E-2</v>
      </c>
      <c r="N16" s="57">
        <v>0.17549999999999999</v>
      </c>
      <c r="O16" s="57">
        <v>0.17530000000000001</v>
      </c>
      <c r="P16" s="57">
        <v>0.1759</v>
      </c>
      <c r="Q16" s="59"/>
      <c r="R16" s="58"/>
      <c r="S16" s="58"/>
      <c r="T16" s="58"/>
      <c r="U16" s="58"/>
      <c r="V16" s="58"/>
      <c r="W16" s="58"/>
      <c r="X16" s="58"/>
      <c r="Y16" s="58"/>
      <c r="Z16" s="58"/>
      <c r="AA16" s="58"/>
      <c r="AB16" s="58"/>
      <c r="AC16" s="58"/>
      <c r="AD16" s="58"/>
    </row>
    <row r="17" spans="1:30" ht="15" customHeight="1" x14ac:dyDescent="0.25">
      <c r="A17" s="108">
        <v>1951</v>
      </c>
      <c r="B17" s="54">
        <v>327.05</v>
      </c>
      <c r="C17" s="55">
        <v>0.12690000000000001</v>
      </c>
      <c r="D17" s="55">
        <v>8.9499999999999996E-2</v>
      </c>
      <c r="E17" s="55">
        <v>7.7600000000000002E-2</v>
      </c>
      <c r="F17" s="55">
        <v>0.1071</v>
      </c>
      <c r="G17" s="55">
        <v>0.13120000000000001</v>
      </c>
      <c r="H17" s="55">
        <v>0.1313</v>
      </c>
      <c r="I17" s="55">
        <v>0.13070000000000001</v>
      </c>
      <c r="J17" s="56">
        <v>7.7200000000000005E-2</v>
      </c>
      <c r="K17" s="57">
        <v>0.12690000000000001</v>
      </c>
      <c r="L17" s="57">
        <v>6.5799999999999997E-2</v>
      </c>
      <c r="M17" s="57">
        <v>7.3700000000000002E-2</v>
      </c>
      <c r="N17" s="57">
        <v>0.18770000000000001</v>
      </c>
      <c r="O17" s="57">
        <v>0.1888</v>
      </c>
      <c r="P17" s="57">
        <v>0.18329999999999999</v>
      </c>
      <c r="Q17" s="59"/>
      <c r="R17" s="58"/>
      <c r="S17" s="58"/>
      <c r="T17" s="58"/>
      <c r="U17" s="58"/>
      <c r="V17" s="58"/>
      <c r="W17" s="58"/>
      <c r="X17" s="58"/>
      <c r="Y17" s="58"/>
      <c r="Z17" s="58"/>
      <c r="AA17" s="58"/>
      <c r="AB17" s="58"/>
      <c r="AC17" s="58"/>
      <c r="AD17" s="58"/>
    </row>
    <row r="18" spans="1:30" ht="15" customHeight="1" x14ac:dyDescent="0.25">
      <c r="A18" s="108">
        <v>1952</v>
      </c>
      <c r="B18" s="54">
        <v>357.1</v>
      </c>
      <c r="C18" s="55">
        <v>0.13200000000000001</v>
      </c>
      <c r="D18" s="55">
        <v>8.9700000000000002E-2</v>
      </c>
      <c r="E18" s="55">
        <v>8.0799999999999997E-2</v>
      </c>
      <c r="F18" s="55">
        <v>0.1174</v>
      </c>
      <c r="G18" s="55">
        <v>0.13639999999999999</v>
      </c>
      <c r="H18" s="55">
        <v>0.13639999999999999</v>
      </c>
      <c r="I18" s="55">
        <v>0.13589999999999999</v>
      </c>
      <c r="J18" s="56">
        <v>7.7399999999999997E-2</v>
      </c>
      <c r="K18" s="57">
        <v>0.13200000000000001</v>
      </c>
      <c r="L18" s="57">
        <v>7.0800000000000002E-2</v>
      </c>
      <c r="M18" s="57">
        <v>8.0399999999999999E-2</v>
      </c>
      <c r="N18" s="57">
        <v>0.19719999999999999</v>
      </c>
      <c r="O18" s="57">
        <v>0.19739999999999999</v>
      </c>
      <c r="P18" s="57">
        <v>0.19570000000000001</v>
      </c>
      <c r="Q18" s="59"/>
      <c r="R18" s="58"/>
      <c r="S18" s="58"/>
      <c r="T18" s="58"/>
      <c r="U18" s="58"/>
      <c r="V18" s="58"/>
      <c r="W18" s="58"/>
      <c r="X18" s="58"/>
      <c r="Y18" s="58"/>
      <c r="Z18" s="58"/>
      <c r="AA18" s="58"/>
      <c r="AB18" s="58"/>
      <c r="AC18" s="58"/>
      <c r="AD18" s="58"/>
    </row>
    <row r="19" spans="1:30" ht="15" customHeight="1" x14ac:dyDescent="0.25">
      <c r="A19" s="108">
        <v>1953</v>
      </c>
      <c r="B19" s="54">
        <v>382.05</v>
      </c>
      <c r="C19" s="55">
        <v>0.13439999999999999</v>
      </c>
      <c r="D19" s="55">
        <v>9.6500000000000002E-2</v>
      </c>
      <c r="E19" s="55">
        <v>8.9300000000000004E-2</v>
      </c>
      <c r="F19" s="55">
        <v>0.1181</v>
      </c>
      <c r="G19" s="55">
        <v>0.1384</v>
      </c>
      <c r="H19" s="55">
        <v>0.13850000000000001</v>
      </c>
      <c r="I19" s="55">
        <v>0.13800000000000001</v>
      </c>
      <c r="J19" s="56">
        <v>8.1199999999999994E-2</v>
      </c>
      <c r="K19" s="57">
        <v>0.13439999999999999</v>
      </c>
      <c r="L19" s="57">
        <v>7.4899999999999994E-2</v>
      </c>
      <c r="M19" s="57">
        <v>8.4500000000000006E-2</v>
      </c>
      <c r="N19" s="57">
        <v>0.19989999999999999</v>
      </c>
      <c r="O19" s="57">
        <v>0.19969999999999999</v>
      </c>
      <c r="P19" s="57">
        <v>0.20180000000000001</v>
      </c>
      <c r="Q19" s="59"/>
      <c r="R19" s="58"/>
      <c r="S19" s="58"/>
      <c r="T19" s="58"/>
      <c r="U19" s="58"/>
      <c r="V19" s="58"/>
      <c r="W19" s="58"/>
      <c r="X19" s="58"/>
      <c r="Y19" s="58"/>
      <c r="Z19" s="58"/>
      <c r="AA19" s="58"/>
      <c r="AB19" s="58"/>
      <c r="AC19" s="58"/>
      <c r="AD19" s="58"/>
    </row>
    <row r="20" spans="1:30" ht="15" customHeight="1" x14ac:dyDescent="0.25">
      <c r="A20" s="108">
        <v>1954</v>
      </c>
      <c r="B20" s="54">
        <v>387.15</v>
      </c>
      <c r="C20" s="55">
        <v>0.13600000000000001</v>
      </c>
      <c r="D20" s="55">
        <v>9.9699999999999997E-2</v>
      </c>
      <c r="E20" s="55">
        <v>9.0899999999999995E-2</v>
      </c>
      <c r="F20" s="55">
        <v>0.12790000000000001</v>
      </c>
      <c r="G20" s="55">
        <v>0.14019999999999999</v>
      </c>
      <c r="H20" s="55">
        <v>0.14019999999999999</v>
      </c>
      <c r="I20" s="55">
        <v>0.14000000000000001</v>
      </c>
      <c r="J20" s="56">
        <v>7.7799999999999994E-2</v>
      </c>
      <c r="K20" s="57">
        <v>0.13600000000000001</v>
      </c>
      <c r="L20" s="57">
        <v>7.7600000000000002E-2</v>
      </c>
      <c r="M20" s="57">
        <v>9.06E-2</v>
      </c>
      <c r="N20" s="57">
        <v>0.1981</v>
      </c>
      <c r="O20" s="57">
        <v>0.19789999999999999</v>
      </c>
      <c r="P20" s="57">
        <v>0.20030000000000001</v>
      </c>
      <c r="Q20" s="59"/>
      <c r="R20" s="58"/>
      <c r="S20" s="58"/>
      <c r="T20" s="58"/>
      <c r="U20" s="58"/>
      <c r="V20" s="58"/>
      <c r="W20" s="58"/>
      <c r="X20" s="58"/>
      <c r="Y20" s="58"/>
      <c r="Z20" s="58"/>
      <c r="AA20" s="58"/>
      <c r="AB20" s="58"/>
      <c r="AC20" s="58"/>
      <c r="AD20" s="58"/>
    </row>
    <row r="21" spans="1:30" ht="15" customHeight="1" x14ac:dyDescent="0.25">
      <c r="A21" s="108">
        <v>1955</v>
      </c>
      <c r="B21" s="54">
        <v>406.32499999999999</v>
      </c>
      <c r="C21" s="55">
        <v>0.13700000000000001</v>
      </c>
      <c r="D21" s="55">
        <v>0.1027</v>
      </c>
      <c r="E21" s="55">
        <v>9.3899999999999997E-2</v>
      </c>
      <c r="F21" s="55">
        <v>0.12180000000000001</v>
      </c>
      <c r="G21" s="55">
        <v>0.1401</v>
      </c>
      <c r="H21" s="55">
        <v>0.1401</v>
      </c>
      <c r="I21" s="55">
        <v>0.14000000000000001</v>
      </c>
      <c r="J21" s="56">
        <v>7.9299999999999995E-2</v>
      </c>
      <c r="K21" s="57">
        <v>0.13700000000000001</v>
      </c>
      <c r="L21" s="57">
        <v>7.9699999999999993E-2</v>
      </c>
      <c r="M21" s="57">
        <v>8.7400000000000005E-2</v>
      </c>
      <c r="N21" s="57">
        <v>0.2036</v>
      </c>
      <c r="O21" s="57">
        <v>0.2041</v>
      </c>
      <c r="P21" s="57">
        <v>0.19639999999999999</v>
      </c>
      <c r="Q21" s="59"/>
      <c r="R21" s="58"/>
      <c r="S21" s="58"/>
      <c r="T21" s="58"/>
      <c r="U21" s="58"/>
      <c r="V21" s="58"/>
      <c r="W21" s="58"/>
      <c r="X21" s="58"/>
      <c r="Y21" s="58"/>
      <c r="Z21" s="58"/>
      <c r="AA21" s="58"/>
      <c r="AB21" s="58"/>
      <c r="AC21" s="58"/>
      <c r="AD21" s="58"/>
    </row>
    <row r="22" spans="1:30" ht="15" customHeight="1" x14ac:dyDescent="0.25">
      <c r="A22" s="108">
        <v>1956</v>
      </c>
      <c r="B22" s="54">
        <v>438.25</v>
      </c>
      <c r="C22" s="55">
        <v>0.14050000000000001</v>
      </c>
      <c r="D22" s="55">
        <v>0.1071</v>
      </c>
      <c r="E22" s="55">
        <v>9.9400000000000002E-2</v>
      </c>
      <c r="F22" s="55">
        <v>0.12130000000000001</v>
      </c>
      <c r="G22" s="55">
        <v>0.14180000000000001</v>
      </c>
      <c r="H22" s="55">
        <v>0.14180000000000001</v>
      </c>
      <c r="I22" s="55">
        <v>0.14169999999999999</v>
      </c>
      <c r="J22" s="56">
        <v>8.0399999999999999E-2</v>
      </c>
      <c r="K22" s="57">
        <v>0.14050000000000001</v>
      </c>
      <c r="L22" s="57">
        <v>8.0600000000000005E-2</v>
      </c>
      <c r="M22" s="57">
        <v>8.6999999999999994E-2</v>
      </c>
      <c r="N22" s="57">
        <v>0.2142</v>
      </c>
      <c r="O22" s="57">
        <v>0.21490000000000001</v>
      </c>
      <c r="P22" s="57">
        <v>0.2036</v>
      </c>
      <c r="Q22" s="59"/>
      <c r="R22" s="58"/>
      <c r="S22" s="58"/>
      <c r="T22" s="58"/>
      <c r="U22" s="58"/>
      <c r="V22" s="58"/>
      <c r="W22" s="58"/>
      <c r="X22" s="58"/>
      <c r="Y22" s="58"/>
      <c r="Z22" s="58"/>
      <c r="AA22" s="58"/>
      <c r="AB22" s="58"/>
      <c r="AC22" s="58"/>
      <c r="AD22" s="58"/>
    </row>
    <row r="23" spans="1:30" ht="15" customHeight="1" x14ac:dyDescent="0.25">
      <c r="A23" s="108">
        <v>1957</v>
      </c>
      <c r="B23" s="54">
        <v>463.375</v>
      </c>
      <c r="C23" s="55">
        <v>0.14580000000000001</v>
      </c>
      <c r="D23" s="55">
        <v>0.1124</v>
      </c>
      <c r="E23" s="55">
        <v>0.1046</v>
      </c>
      <c r="F23" s="55">
        <v>0.12620000000000001</v>
      </c>
      <c r="G23" s="55">
        <v>0.14580000000000001</v>
      </c>
      <c r="H23" s="55">
        <v>0.14580000000000001</v>
      </c>
      <c r="I23" s="55">
        <v>0.1457</v>
      </c>
      <c r="J23" s="56">
        <v>8.77E-2</v>
      </c>
      <c r="K23" s="57">
        <v>0.14580000000000001</v>
      </c>
      <c r="L23" s="57">
        <v>8.2500000000000004E-2</v>
      </c>
      <c r="M23" s="57">
        <v>9.01E-2</v>
      </c>
      <c r="N23" s="57">
        <v>0.22620000000000001</v>
      </c>
      <c r="O23" s="57">
        <v>0.2271</v>
      </c>
      <c r="P23" s="57">
        <v>0.2137</v>
      </c>
      <c r="Q23" s="59"/>
      <c r="R23" s="58"/>
      <c r="S23" s="58"/>
      <c r="T23" s="58"/>
      <c r="U23" s="58"/>
      <c r="V23" s="58"/>
      <c r="W23" s="58"/>
      <c r="X23" s="58"/>
      <c r="Y23" s="58"/>
      <c r="Z23" s="58"/>
      <c r="AA23" s="58"/>
      <c r="AB23" s="58"/>
      <c r="AC23" s="58"/>
      <c r="AD23" s="58"/>
    </row>
    <row r="24" spans="1:30" ht="15" customHeight="1" x14ac:dyDescent="0.25">
      <c r="A24" s="108">
        <v>1958</v>
      </c>
      <c r="B24" s="54">
        <v>473.47500000000002</v>
      </c>
      <c r="C24" s="55">
        <v>0.1502</v>
      </c>
      <c r="D24" s="55">
        <v>0.1191</v>
      </c>
      <c r="E24" s="55">
        <v>0.1095</v>
      </c>
      <c r="F24" s="55">
        <v>0.1346</v>
      </c>
      <c r="G24" s="55">
        <v>0.15010000000000001</v>
      </c>
      <c r="H24" s="55">
        <v>0.15010000000000001</v>
      </c>
      <c r="I24" s="55">
        <v>0.15</v>
      </c>
      <c r="J24" s="56">
        <v>9.74E-2</v>
      </c>
      <c r="K24" s="57">
        <v>0.1502</v>
      </c>
      <c r="L24" s="57">
        <v>8.8200000000000001E-2</v>
      </c>
      <c r="M24" s="57">
        <v>9.7900000000000001E-2</v>
      </c>
      <c r="N24" s="57">
        <v>0.2334</v>
      </c>
      <c r="O24" s="57">
        <v>0.23449999999999999</v>
      </c>
      <c r="P24" s="57">
        <v>0.2203</v>
      </c>
      <c r="Q24" s="59"/>
      <c r="R24" s="58"/>
      <c r="S24" s="58"/>
      <c r="T24" s="58"/>
      <c r="U24" s="58"/>
      <c r="V24" s="58"/>
      <c r="W24" s="58"/>
      <c r="X24" s="58"/>
      <c r="Y24" s="58"/>
      <c r="Z24" s="58"/>
      <c r="AA24" s="58"/>
      <c r="AB24" s="58"/>
      <c r="AC24" s="58"/>
      <c r="AD24" s="58"/>
    </row>
    <row r="25" spans="1:30" ht="15" customHeight="1" x14ac:dyDescent="0.25">
      <c r="A25" s="108">
        <v>1959</v>
      </c>
      <c r="B25" s="54">
        <v>504.6</v>
      </c>
      <c r="C25" s="55">
        <v>0.1525</v>
      </c>
      <c r="D25" s="55">
        <v>0.1237</v>
      </c>
      <c r="E25" s="55">
        <v>0.1169</v>
      </c>
      <c r="F25" s="55">
        <v>0.13239999999999999</v>
      </c>
      <c r="G25" s="55">
        <v>0.1522</v>
      </c>
      <c r="H25" s="55">
        <v>0.1522</v>
      </c>
      <c r="I25" s="55">
        <v>0.15210000000000001</v>
      </c>
      <c r="J25" s="56">
        <v>0.1042</v>
      </c>
      <c r="K25" s="57">
        <v>0.1525</v>
      </c>
      <c r="L25" s="57">
        <v>9.2700000000000005E-2</v>
      </c>
      <c r="M25" s="57">
        <v>0.1014</v>
      </c>
      <c r="N25" s="57">
        <v>0.2374</v>
      </c>
      <c r="O25" s="57">
        <v>0.2387</v>
      </c>
      <c r="P25" s="57">
        <v>0.22389999999999999</v>
      </c>
      <c r="Q25" s="59"/>
      <c r="R25" s="58"/>
      <c r="S25" s="58"/>
      <c r="T25" s="58"/>
      <c r="U25" s="58"/>
      <c r="V25" s="58"/>
      <c r="W25" s="58"/>
      <c r="X25" s="58"/>
      <c r="Y25" s="58"/>
      <c r="Z25" s="58"/>
      <c r="AA25" s="58"/>
      <c r="AB25" s="58"/>
      <c r="AC25" s="58"/>
      <c r="AD25" s="58"/>
    </row>
    <row r="26" spans="1:30" ht="15" customHeight="1" x14ac:dyDescent="0.25">
      <c r="A26" s="108">
        <v>1960</v>
      </c>
      <c r="B26" s="54">
        <v>534.32500000000005</v>
      </c>
      <c r="C26" s="55">
        <v>0.15459999999999999</v>
      </c>
      <c r="D26" s="55">
        <v>0.12570000000000001</v>
      </c>
      <c r="E26" s="55">
        <v>0.1157</v>
      </c>
      <c r="F26" s="55">
        <v>0.13880000000000001</v>
      </c>
      <c r="G26" s="55">
        <v>0.155</v>
      </c>
      <c r="H26" s="55">
        <v>0.15509999999999999</v>
      </c>
      <c r="I26" s="55">
        <v>0.15490000000000001</v>
      </c>
      <c r="J26" s="56">
        <v>0.10489999999999999</v>
      </c>
      <c r="K26" s="57">
        <v>0.15459999999999999</v>
      </c>
      <c r="L26" s="57">
        <v>9.1899999999999996E-2</v>
      </c>
      <c r="M26" s="57">
        <v>0.10489999999999999</v>
      </c>
      <c r="N26" s="57">
        <v>0.23910000000000001</v>
      </c>
      <c r="O26" s="57">
        <v>0.24049999999999999</v>
      </c>
      <c r="P26" s="57">
        <v>0.22689999999999999</v>
      </c>
      <c r="Q26" s="59"/>
      <c r="R26" s="58"/>
      <c r="S26" s="58"/>
      <c r="T26" s="58"/>
      <c r="U26" s="58"/>
      <c r="V26" s="58"/>
      <c r="W26" s="58"/>
      <c r="X26" s="58"/>
      <c r="Y26" s="58"/>
      <c r="Z26" s="58"/>
      <c r="AA26" s="58"/>
      <c r="AB26" s="58"/>
      <c r="AC26" s="58"/>
      <c r="AD26" s="58"/>
    </row>
    <row r="27" spans="1:30" ht="15" customHeight="1" x14ac:dyDescent="0.25">
      <c r="A27" s="108">
        <v>1961</v>
      </c>
      <c r="B27" s="54">
        <v>546.57500000000005</v>
      </c>
      <c r="C27" s="55">
        <v>0.15670000000000001</v>
      </c>
      <c r="D27" s="55">
        <v>0.1285</v>
      </c>
      <c r="E27" s="55">
        <v>0.1178</v>
      </c>
      <c r="F27" s="55">
        <v>0.14169999999999999</v>
      </c>
      <c r="G27" s="55">
        <v>0.15720000000000001</v>
      </c>
      <c r="H27" s="55">
        <v>0.15720000000000001</v>
      </c>
      <c r="I27" s="55">
        <v>0.15709999999999999</v>
      </c>
      <c r="J27" s="56">
        <v>0.1028</v>
      </c>
      <c r="K27" s="57">
        <v>0.15670000000000001</v>
      </c>
      <c r="L27" s="57">
        <v>9.6500000000000002E-2</v>
      </c>
      <c r="M27" s="57">
        <v>0.11070000000000001</v>
      </c>
      <c r="N27" s="57">
        <v>0.2404</v>
      </c>
      <c r="O27" s="57">
        <v>0.2419</v>
      </c>
      <c r="P27" s="57">
        <v>0.22850000000000001</v>
      </c>
      <c r="Q27" s="59"/>
      <c r="R27" s="58"/>
      <c r="S27" s="58"/>
      <c r="T27" s="58"/>
      <c r="U27" s="58"/>
      <c r="V27" s="58"/>
      <c r="W27" s="58"/>
      <c r="X27" s="58"/>
      <c r="Y27" s="58"/>
      <c r="Z27" s="58"/>
      <c r="AA27" s="58"/>
      <c r="AB27" s="58"/>
      <c r="AC27" s="58"/>
      <c r="AD27" s="58"/>
    </row>
    <row r="28" spans="1:30" ht="15" customHeight="1" x14ac:dyDescent="0.25">
      <c r="A28" s="108">
        <v>1962</v>
      </c>
      <c r="B28" s="54">
        <v>585.67499999999995</v>
      </c>
      <c r="C28" s="55">
        <v>0.1583</v>
      </c>
      <c r="D28" s="55">
        <v>0.12839999999999999</v>
      </c>
      <c r="E28" s="55">
        <v>0.1179</v>
      </c>
      <c r="F28" s="55">
        <v>0.14050000000000001</v>
      </c>
      <c r="G28" s="55">
        <v>0.15870000000000001</v>
      </c>
      <c r="H28" s="55">
        <v>0.15870000000000001</v>
      </c>
      <c r="I28" s="55">
        <v>0.15859999999999999</v>
      </c>
      <c r="J28" s="56">
        <v>0.1032</v>
      </c>
      <c r="K28" s="57">
        <v>0.1583</v>
      </c>
      <c r="L28" s="57">
        <v>9.8299999999999998E-2</v>
      </c>
      <c r="M28" s="57">
        <v>0.11219999999999999</v>
      </c>
      <c r="N28" s="57">
        <v>0.2424</v>
      </c>
      <c r="O28" s="57">
        <v>0.24399999999999999</v>
      </c>
      <c r="P28" s="57">
        <v>0.23050000000000001</v>
      </c>
      <c r="Q28" s="59"/>
      <c r="R28" s="58"/>
      <c r="S28" s="58"/>
      <c r="T28" s="58"/>
      <c r="U28" s="58"/>
      <c r="V28" s="58"/>
      <c r="W28" s="58"/>
      <c r="X28" s="58"/>
      <c r="Y28" s="58"/>
      <c r="Z28" s="58"/>
      <c r="AA28" s="58"/>
      <c r="AB28" s="58"/>
      <c r="AC28" s="58"/>
      <c r="AD28" s="58"/>
    </row>
    <row r="29" spans="1:30" ht="15" customHeight="1" x14ac:dyDescent="0.25">
      <c r="A29" s="108">
        <v>1963</v>
      </c>
      <c r="B29" s="54">
        <v>618.20000000000005</v>
      </c>
      <c r="C29" s="55">
        <v>0.16020000000000001</v>
      </c>
      <c r="D29" s="55">
        <v>0.1341</v>
      </c>
      <c r="E29" s="55">
        <v>0.12330000000000001</v>
      </c>
      <c r="F29" s="55">
        <v>0.1459</v>
      </c>
      <c r="G29" s="55">
        <v>0.1605</v>
      </c>
      <c r="H29" s="55">
        <v>0.1605</v>
      </c>
      <c r="I29" s="55">
        <v>0.16039999999999999</v>
      </c>
      <c r="J29" s="56">
        <v>0.107</v>
      </c>
      <c r="K29" s="57">
        <v>0.16020000000000001</v>
      </c>
      <c r="L29" s="57">
        <v>0.1016</v>
      </c>
      <c r="M29" s="57">
        <v>0.1197</v>
      </c>
      <c r="N29" s="57">
        <v>0.2462</v>
      </c>
      <c r="O29" s="57">
        <v>0.24809999999999999</v>
      </c>
      <c r="P29" s="57">
        <v>0.2329</v>
      </c>
      <c r="Q29" s="59"/>
      <c r="R29" s="58"/>
      <c r="S29" s="58"/>
      <c r="T29" s="58"/>
      <c r="U29" s="58"/>
      <c r="V29" s="58"/>
      <c r="W29" s="58"/>
      <c r="X29" s="58"/>
      <c r="Y29" s="58"/>
      <c r="Z29" s="58"/>
      <c r="AA29" s="58"/>
      <c r="AB29" s="58"/>
      <c r="AC29" s="58"/>
      <c r="AD29" s="58"/>
    </row>
    <row r="30" spans="1:30" ht="15" customHeight="1" x14ac:dyDescent="0.25">
      <c r="A30" s="108">
        <v>1964</v>
      </c>
      <c r="B30" s="54">
        <v>661.7</v>
      </c>
      <c r="C30" s="55">
        <v>0.16209999999999999</v>
      </c>
      <c r="D30" s="55">
        <v>0.1361</v>
      </c>
      <c r="E30" s="55">
        <v>0.12479999999999999</v>
      </c>
      <c r="F30" s="55">
        <v>0.14760000000000001</v>
      </c>
      <c r="G30" s="55">
        <v>0.1628</v>
      </c>
      <c r="H30" s="55">
        <v>0.1628</v>
      </c>
      <c r="I30" s="55">
        <v>0.16270000000000001</v>
      </c>
      <c r="J30" s="56">
        <v>0.1087</v>
      </c>
      <c r="K30" s="57">
        <v>0.16209999999999999</v>
      </c>
      <c r="L30" s="57">
        <v>0.10489999999999999</v>
      </c>
      <c r="M30" s="57">
        <v>0.12570000000000001</v>
      </c>
      <c r="N30" s="57">
        <v>0.2465</v>
      </c>
      <c r="O30" s="57">
        <v>0.24829999999999999</v>
      </c>
      <c r="P30" s="57">
        <v>0.23630000000000001</v>
      </c>
      <c r="Q30" s="59"/>
      <c r="R30" s="58"/>
      <c r="S30" s="58"/>
      <c r="T30" s="58"/>
      <c r="U30" s="58"/>
      <c r="V30" s="58"/>
      <c r="W30" s="58"/>
      <c r="X30" s="58"/>
      <c r="Y30" s="58"/>
      <c r="Z30" s="58"/>
      <c r="AA30" s="58"/>
      <c r="AB30" s="58"/>
      <c r="AC30" s="58"/>
      <c r="AD30" s="58"/>
    </row>
    <row r="31" spans="1:30" ht="15" customHeight="1" x14ac:dyDescent="0.25">
      <c r="A31" s="108">
        <v>1965</v>
      </c>
      <c r="B31" s="54">
        <v>709.32500000000005</v>
      </c>
      <c r="C31" s="55">
        <v>0.16489999999999999</v>
      </c>
      <c r="D31" s="55">
        <v>0.13780000000000001</v>
      </c>
      <c r="E31" s="55">
        <v>0.1244</v>
      </c>
      <c r="F31" s="55">
        <v>0.14990000000000001</v>
      </c>
      <c r="G31" s="55">
        <v>0.16500000000000001</v>
      </c>
      <c r="H31" s="55">
        <v>0.1651</v>
      </c>
      <c r="I31" s="55">
        <v>0.16489999999999999</v>
      </c>
      <c r="J31" s="56">
        <v>0.1118</v>
      </c>
      <c r="K31" s="57">
        <v>0.16489999999999999</v>
      </c>
      <c r="L31" s="57">
        <v>0.1108</v>
      </c>
      <c r="M31" s="57">
        <v>0.13089999999999999</v>
      </c>
      <c r="N31" s="57">
        <v>0.247</v>
      </c>
      <c r="O31" s="57">
        <v>0.24890000000000001</v>
      </c>
      <c r="P31" s="57">
        <v>0.2384</v>
      </c>
      <c r="Q31" s="59"/>
      <c r="R31" s="58"/>
      <c r="S31" s="58"/>
      <c r="T31" s="58"/>
      <c r="U31" s="58"/>
      <c r="V31" s="58"/>
      <c r="W31" s="58"/>
      <c r="X31" s="58"/>
      <c r="Y31" s="58"/>
      <c r="Z31" s="58"/>
      <c r="AA31" s="58"/>
      <c r="AB31" s="58"/>
      <c r="AC31" s="58"/>
      <c r="AD31" s="58"/>
    </row>
    <row r="32" spans="1:30" ht="15" customHeight="1" x14ac:dyDescent="0.25">
      <c r="A32" s="108">
        <v>1966</v>
      </c>
      <c r="B32" s="54">
        <v>780.47500000000002</v>
      </c>
      <c r="C32" s="55">
        <v>0.16850000000000001</v>
      </c>
      <c r="D32" s="55">
        <v>0.1416</v>
      </c>
      <c r="E32" s="55">
        <v>0.13039999999999999</v>
      </c>
      <c r="F32" s="55">
        <v>0.1515</v>
      </c>
      <c r="G32" s="55">
        <v>0.16800000000000001</v>
      </c>
      <c r="H32" s="55">
        <v>0.16800000000000001</v>
      </c>
      <c r="I32" s="55">
        <v>0.16789999999999999</v>
      </c>
      <c r="J32" s="56">
        <v>0.1086</v>
      </c>
      <c r="K32" s="57">
        <v>0.16850000000000001</v>
      </c>
      <c r="L32" s="57">
        <v>0.11459999999999999</v>
      </c>
      <c r="M32" s="57">
        <v>0.13469999999999999</v>
      </c>
      <c r="N32" s="57">
        <v>0.249</v>
      </c>
      <c r="O32" s="57">
        <v>0.25090000000000001</v>
      </c>
      <c r="P32" s="57">
        <v>0.23980000000000001</v>
      </c>
      <c r="Q32" s="59"/>
      <c r="R32" s="58"/>
      <c r="S32" s="58"/>
      <c r="T32" s="58"/>
      <c r="U32" s="58"/>
      <c r="V32" s="58"/>
      <c r="W32" s="58"/>
      <c r="X32" s="58"/>
      <c r="Y32" s="58"/>
      <c r="Z32" s="58"/>
      <c r="AA32" s="58"/>
      <c r="AB32" s="58"/>
      <c r="AC32" s="58"/>
      <c r="AD32" s="58"/>
    </row>
    <row r="33" spans="1:30" ht="15" customHeight="1" x14ac:dyDescent="0.25">
      <c r="A33" s="108">
        <v>1967</v>
      </c>
      <c r="B33" s="54">
        <v>836.52499999999998</v>
      </c>
      <c r="C33" s="55">
        <v>0.1736</v>
      </c>
      <c r="D33" s="55">
        <v>0.1449</v>
      </c>
      <c r="E33" s="55">
        <v>0.13469999999999999</v>
      </c>
      <c r="F33" s="55">
        <v>0.15459999999999999</v>
      </c>
      <c r="G33" s="55">
        <v>0.1726</v>
      </c>
      <c r="H33" s="55">
        <v>0.1726</v>
      </c>
      <c r="I33" s="55">
        <v>0.17249999999999999</v>
      </c>
      <c r="J33" s="56">
        <v>0.10979999999999999</v>
      </c>
      <c r="K33" s="57">
        <v>0.1736</v>
      </c>
      <c r="L33" s="57">
        <v>0.11749999999999999</v>
      </c>
      <c r="M33" s="57">
        <v>0.13650000000000001</v>
      </c>
      <c r="N33" s="57">
        <v>0.25290000000000001</v>
      </c>
      <c r="O33" s="57">
        <v>0.25430000000000003</v>
      </c>
      <c r="P33" s="57">
        <v>0.24349999999999999</v>
      </c>
      <c r="Q33" s="59"/>
      <c r="R33" s="58"/>
      <c r="S33" s="58"/>
      <c r="T33" s="58"/>
      <c r="U33" s="58"/>
      <c r="V33" s="58"/>
      <c r="W33" s="58"/>
      <c r="X33" s="58"/>
      <c r="Y33" s="58"/>
      <c r="Z33" s="58"/>
      <c r="AA33" s="58"/>
      <c r="AB33" s="58"/>
      <c r="AC33" s="58"/>
      <c r="AD33" s="58"/>
    </row>
    <row r="34" spans="1:30" ht="15" customHeight="1" x14ac:dyDescent="0.25">
      <c r="A34" s="108">
        <v>1968</v>
      </c>
      <c r="B34" s="54">
        <v>897.57500000000005</v>
      </c>
      <c r="C34" s="55">
        <v>0.1797</v>
      </c>
      <c r="D34" s="55">
        <v>0.15010000000000001</v>
      </c>
      <c r="E34" s="55">
        <v>0.14099999999999999</v>
      </c>
      <c r="F34" s="55">
        <v>0.15890000000000001</v>
      </c>
      <c r="G34" s="55">
        <v>0.1779</v>
      </c>
      <c r="H34" s="55">
        <v>0.1779</v>
      </c>
      <c r="I34" s="55">
        <v>0.17780000000000001</v>
      </c>
      <c r="J34" s="56">
        <v>0.11360000000000001</v>
      </c>
      <c r="K34" s="57">
        <v>0.1797</v>
      </c>
      <c r="L34" s="57">
        <v>0.12180000000000001</v>
      </c>
      <c r="M34" s="57">
        <v>0.1394</v>
      </c>
      <c r="N34" s="57">
        <v>0.2586</v>
      </c>
      <c r="O34" s="57">
        <v>0.25969999999999999</v>
      </c>
      <c r="P34" s="57">
        <v>0.24890000000000001</v>
      </c>
      <c r="Q34" s="59"/>
      <c r="R34" s="58"/>
      <c r="S34" s="58"/>
      <c r="T34" s="58"/>
      <c r="U34" s="58"/>
      <c r="V34" s="58"/>
      <c r="W34" s="58"/>
      <c r="X34" s="58"/>
      <c r="Y34" s="58"/>
      <c r="Z34" s="58"/>
      <c r="AA34" s="58"/>
      <c r="AB34" s="58"/>
      <c r="AC34" s="58"/>
      <c r="AD34" s="58"/>
    </row>
    <row r="35" spans="1:30" ht="15" customHeight="1" x14ac:dyDescent="0.25">
      <c r="A35" s="108">
        <v>1969</v>
      </c>
      <c r="B35" s="54">
        <v>980.27499999999998</v>
      </c>
      <c r="C35" s="55">
        <v>0.18790000000000001</v>
      </c>
      <c r="D35" s="55">
        <v>0.1598</v>
      </c>
      <c r="E35" s="55">
        <v>0.14910000000000001</v>
      </c>
      <c r="F35" s="55">
        <v>0.16980000000000001</v>
      </c>
      <c r="G35" s="55">
        <v>0.1855</v>
      </c>
      <c r="H35" s="55">
        <v>0.1855</v>
      </c>
      <c r="I35" s="55">
        <v>0.18540000000000001</v>
      </c>
      <c r="J35" s="56">
        <v>0.1205</v>
      </c>
      <c r="K35" s="57">
        <v>0.18790000000000001</v>
      </c>
      <c r="L35" s="57">
        <v>0.13020000000000001</v>
      </c>
      <c r="M35" s="57">
        <v>0.15010000000000001</v>
      </c>
      <c r="N35" s="57">
        <v>0.26840000000000003</v>
      </c>
      <c r="O35" s="57">
        <v>0.26939999999999997</v>
      </c>
      <c r="P35" s="57">
        <v>0.2586</v>
      </c>
      <c r="Q35" s="59"/>
      <c r="R35" s="58"/>
      <c r="S35" s="58"/>
      <c r="T35" s="58"/>
      <c r="U35" s="58"/>
      <c r="V35" s="58"/>
      <c r="W35" s="58"/>
      <c r="X35" s="58"/>
      <c r="Y35" s="58"/>
      <c r="Z35" s="58"/>
      <c r="AA35" s="58"/>
      <c r="AB35" s="58"/>
      <c r="AC35" s="58"/>
      <c r="AD35" s="58"/>
    </row>
    <row r="36" spans="1:30" ht="15" customHeight="1" x14ac:dyDescent="0.25">
      <c r="A36" s="108">
        <v>1970</v>
      </c>
      <c r="B36" s="54">
        <v>1046.675</v>
      </c>
      <c r="C36" s="55">
        <v>0.19789999999999999</v>
      </c>
      <c r="D36" s="55">
        <v>0.16850000000000001</v>
      </c>
      <c r="E36" s="55">
        <v>0.15659999999999999</v>
      </c>
      <c r="F36" s="55">
        <v>0.1782</v>
      </c>
      <c r="G36" s="55">
        <v>0.1943</v>
      </c>
      <c r="H36" s="55">
        <v>0.1943</v>
      </c>
      <c r="I36" s="55">
        <v>0.19420000000000001</v>
      </c>
      <c r="J36" s="56">
        <v>0.12859999999999999</v>
      </c>
      <c r="K36" s="57">
        <v>0.19789999999999999</v>
      </c>
      <c r="L36" s="57">
        <v>0.14099999999999999</v>
      </c>
      <c r="M36" s="57">
        <v>0.15920000000000001</v>
      </c>
      <c r="N36" s="57">
        <v>0.28239999999999998</v>
      </c>
      <c r="O36" s="57">
        <v>0.28339999999999999</v>
      </c>
      <c r="P36" s="57">
        <v>0.27300000000000002</v>
      </c>
      <c r="Q36" s="59"/>
      <c r="R36" s="58"/>
      <c r="S36" s="58"/>
      <c r="T36" s="58"/>
      <c r="U36" s="58"/>
      <c r="V36" s="58"/>
      <c r="W36" s="58"/>
      <c r="X36" s="58"/>
      <c r="Y36" s="58"/>
      <c r="Z36" s="58"/>
      <c r="AA36" s="58"/>
      <c r="AB36" s="58"/>
      <c r="AC36" s="58"/>
      <c r="AD36" s="58"/>
    </row>
    <row r="37" spans="1:30" ht="15" customHeight="1" x14ac:dyDescent="0.25">
      <c r="A37" s="108">
        <v>1971</v>
      </c>
      <c r="B37" s="54">
        <v>1116.55</v>
      </c>
      <c r="C37" s="55">
        <v>0.20799999999999999</v>
      </c>
      <c r="D37" s="55">
        <v>0.18010000000000001</v>
      </c>
      <c r="E37" s="55">
        <v>0.16639999999999999</v>
      </c>
      <c r="F37" s="55">
        <v>0.18940000000000001</v>
      </c>
      <c r="G37" s="55">
        <v>0.2029</v>
      </c>
      <c r="H37" s="55">
        <v>0.2029</v>
      </c>
      <c r="I37" s="55">
        <v>0.20280000000000001</v>
      </c>
      <c r="J37" s="56">
        <v>0.13769999999999999</v>
      </c>
      <c r="K37" s="57">
        <v>0.20799999999999999</v>
      </c>
      <c r="L37" s="57">
        <v>0.15529999999999999</v>
      </c>
      <c r="M37" s="57">
        <v>0.17449999999999999</v>
      </c>
      <c r="N37" s="57">
        <v>0.29970000000000002</v>
      </c>
      <c r="O37" s="57">
        <v>0.30109999999999998</v>
      </c>
      <c r="P37" s="57">
        <v>0.28999999999999998</v>
      </c>
      <c r="Q37" s="59"/>
      <c r="R37" s="58"/>
      <c r="S37" s="58"/>
      <c r="T37" s="58"/>
      <c r="U37" s="58"/>
      <c r="V37" s="58"/>
      <c r="W37" s="58"/>
      <c r="X37" s="58"/>
      <c r="Y37" s="58"/>
      <c r="Z37" s="58"/>
      <c r="AA37" s="58"/>
      <c r="AB37" s="58"/>
      <c r="AC37" s="58"/>
      <c r="AD37" s="58"/>
    </row>
    <row r="38" spans="1:30" ht="15" customHeight="1" x14ac:dyDescent="0.25">
      <c r="A38" s="108">
        <v>1972</v>
      </c>
      <c r="B38" s="54">
        <v>1216.25</v>
      </c>
      <c r="C38" s="55">
        <v>0.21790000000000001</v>
      </c>
      <c r="D38" s="55">
        <v>0.19159999999999999</v>
      </c>
      <c r="E38" s="55">
        <v>0.1822</v>
      </c>
      <c r="F38" s="55">
        <v>0.19689999999999999</v>
      </c>
      <c r="G38" s="55">
        <v>0.2107</v>
      </c>
      <c r="H38" s="55">
        <v>0.2107</v>
      </c>
      <c r="I38" s="55">
        <v>0.21060000000000001</v>
      </c>
      <c r="J38" s="56">
        <v>0.14410000000000001</v>
      </c>
      <c r="K38" s="57">
        <v>0.21790000000000001</v>
      </c>
      <c r="L38" s="57">
        <v>0.1671</v>
      </c>
      <c r="M38" s="57">
        <v>0.18579999999999999</v>
      </c>
      <c r="N38" s="57">
        <v>0.32229999999999998</v>
      </c>
      <c r="O38" s="57">
        <v>0.32600000000000001</v>
      </c>
      <c r="P38" s="57">
        <v>0.30399999999999999</v>
      </c>
      <c r="Q38" s="59"/>
      <c r="R38" s="58"/>
      <c r="S38" s="58"/>
      <c r="T38" s="58"/>
      <c r="U38" s="58"/>
      <c r="V38" s="58"/>
      <c r="W38" s="58"/>
      <c r="X38" s="58"/>
      <c r="Y38" s="58"/>
      <c r="Z38" s="58"/>
      <c r="AA38" s="58"/>
      <c r="AB38" s="58"/>
      <c r="AC38" s="58"/>
      <c r="AD38" s="58"/>
    </row>
    <row r="39" spans="1:30" ht="15" customHeight="1" x14ac:dyDescent="0.25">
      <c r="A39" s="108">
        <v>1973</v>
      </c>
      <c r="B39" s="54">
        <v>1352.7249999999999</v>
      </c>
      <c r="C39" s="55">
        <v>0.2273</v>
      </c>
      <c r="D39" s="55">
        <v>0.2001</v>
      </c>
      <c r="E39" s="55">
        <v>0.1948</v>
      </c>
      <c r="F39" s="55">
        <v>0.2026</v>
      </c>
      <c r="G39" s="55">
        <v>0.21859999999999999</v>
      </c>
      <c r="H39" s="55">
        <v>0.21859999999999999</v>
      </c>
      <c r="I39" s="55">
        <v>0.2185</v>
      </c>
      <c r="J39" s="56">
        <v>0.1469</v>
      </c>
      <c r="K39" s="57">
        <v>0.2273</v>
      </c>
      <c r="L39" s="57">
        <v>0.1769</v>
      </c>
      <c r="M39" s="57">
        <v>0.19670000000000001</v>
      </c>
      <c r="N39" s="57">
        <v>0.34310000000000002</v>
      </c>
      <c r="O39" s="57">
        <v>0.34910000000000002</v>
      </c>
      <c r="P39" s="57">
        <v>0.31690000000000002</v>
      </c>
      <c r="Q39" s="59"/>
      <c r="R39" s="58"/>
      <c r="S39" s="58"/>
      <c r="T39" s="58"/>
      <c r="U39" s="58"/>
      <c r="V39" s="58"/>
      <c r="W39" s="58"/>
      <c r="X39" s="58"/>
      <c r="Y39" s="58"/>
      <c r="Z39" s="58"/>
      <c r="AA39" s="58"/>
      <c r="AB39" s="58"/>
      <c r="AC39" s="58"/>
      <c r="AD39" s="58"/>
    </row>
    <row r="40" spans="1:30" ht="15" customHeight="1" x14ac:dyDescent="0.25">
      <c r="A40" s="108">
        <v>1974</v>
      </c>
      <c r="B40" s="54">
        <v>1482.85</v>
      </c>
      <c r="C40" s="55">
        <v>0.24349999999999999</v>
      </c>
      <c r="D40" s="55">
        <v>0.217</v>
      </c>
      <c r="E40" s="55">
        <v>0.2082</v>
      </c>
      <c r="F40" s="55">
        <v>0.22090000000000001</v>
      </c>
      <c r="G40" s="55">
        <v>0.23619999999999999</v>
      </c>
      <c r="H40" s="55">
        <v>0.23619999999999999</v>
      </c>
      <c r="I40" s="55">
        <v>0.2361</v>
      </c>
      <c r="J40" s="56">
        <v>0.16070000000000001</v>
      </c>
      <c r="K40" s="57">
        <v>0.24349999999999999</v>
      </c>
      <c r="L40" s="57">
        <v>0.18770000000000001</v>
      </c>
      <c r="M40" s="57">
        <v>0.20780000000000001</v>
      </c>
      <c r="N40" s="57">
        <v>0.36349999999999999</v>
      </c>
      <c r="O40" s="57">
        <v>0.36890000000000001</v>
      </c>
      <c r="P40" s="57">
        <v>0.34129999999999999</v>
      </c>
      <c r="Q40" s="59"/>
      <c r="R40" s="58"/>
      <c r="S40" s="58"/>
      <c r="T40" s="58"/>
      <c r="U40" s="58"/>
      <c r="V40" s="58"/>
      <c r="W40" s="58"/>
      <c r="X40" s="58"/>
      <c r="Y40" s="58"/>
      <c r="Z40" s="58"/>
      <c r="AA40" s="58"/>
      <c r="AB40" s="58"/>
      <c r="AC40" s="58"/>
      <c r="AD40" s="58"/>
    </row>
    <row r="41" spans="1:30" ht="15" customHeight="1" x14ac:dyDescent="0.25">
      <c r="A41" s="108">
        <v>1975</v>
      </c>
      <c r="B41" s="54">
        <v>1606.925</v>
      </c>
      <c r="C41" s="55">
        <v>0.26869999999999999</v>
      </c>
      <c r="D41" s="55">
        <v>0.23769999999999999</v>
      </c>
      <c r="E41" s="55">
        <v>0.22670000000000001</v>
      </c>
      <c r="F41" s="55">
        <v>0.2419</v>
      </c>
      <c r="G41" s="55">
        <v>0.2606</v>
      </c>
      <c r="H41" s="55">
        <v>0.2606</v>
      </c>
      <c r="I41" s="55">
        <v>0.26050000000000001</v>
      </c>
      <c r="J41" s="56">
        <v>0.17829999999999999</v>
      </c>
      <c r="K41" s="57">
        <v>0.26869999999999999</v>
      </c>
      <c r="L41" s="57">
        <v>0.20180000000000001</v>
      </c>
      <c r="M41" s="57">
        <v>0.2213</v>
      </c>
      <c r="N41" s="57">
        <v>0.39510000000000001</v>
      </c>
      <c r="O41" s="57">
        <v>0.39939999999999998</v>
      </c>
      <c r="P41" s="57">
        <v>0.37909999999999999</v>
      </c>
      <c r="Q41" s="59"/>
      <c r="R41" s="58"/>
      <c r="S41" s="58"/>
      <c r="T41" s="58"/>
      <c r="U41" s="58"/>
      <c r="V41" s="58"/>
      <c r="W41" s="58"/>
      <c r="X41" s="58"/>
      <c r="Y41" s="58"/>
      <c r="Z41" s="58"/>
      <c r="AA41" s="58"/>
      <c r="AB41" s="58"/>
      <c r="AC41" s="58"/>
      <c r="AD41" s="58"/>
    </row>
    <row r="42" spans="1:30" ht="15" customHeight="1" x14ac:dyDescent="0.25">
      <c r="A42" s="108">
        <v>1976</v>
      </c>
      <c r="B42" s="54">
        <v>1786.1</v>
      </c>
      <c r="C42" s="55">
        <v>0.28739999999999999</v>
      </c>
      <c r="D42" s="55">
        <v>0.25480000000000003</v>
      </c>
      <c r="E42" s="55">
        <v>0.24099999999999999</v>
      </c>
      <c r="F42" s="55">
        <v>0.25940000000000002</v>
      </c>
      <c r="G42" s="55">
        <v>0.27760000000000001</v>
      </c>
      <c r="H42" s="55">
        <v>0.27760000000000001</v>
      </c>
      <c r="I42" s="55">
        <v>0.27750000000000002</v>
      </c>
      <c r="J42" s="56">
        <v>0.1923</v>
      </c>
      <c r="K42" s="57">
        <v>0.28739999999999999</v>
      </c>
      <c r="L42" s="57">
        <v>0.21859999999999999</v>
      </c>
      <c r="M42" s="57">
        <v>0.24110000000000001</v>
      </c>
      <c r="N42" s="57">
        <v>0.41970000000000002</v>
      </c>
      <c r="O42" s="57">
        <v>0.42470000000000002</v>
      </c>
      <c r="P42" s="57">
        <v>0.40210000000000001</v>
      </c>
      <c r="Q42" s="59"/>
      <c r="R42" s="58"/>
      <c r="S42" s="58"/>
      <c r="T42" s="58"/>
      <c r="U42" s="58"/>
      <c r="V42" s="58"/>
      <c r="W42" s="58"/>
      <c r="X42" s="58"/>
      <c r="Y42" s="58"/>
      <c r="Z42" s="58"/>
      <c r="AA42" s="58"/>
      <c r="AB42" s="58"/>
      <c r="AC42" s="58"/>
      <c r="AD42" s="58"/>
    </row>
    <row r="43" spans="1:30" ht="15" customHeight="1" x14ac:dyDescent="0.25">
      <c r="A43" s="108" t="s">
        <v>68</v>
      </c>
      <c r="B43" s="54">
        <v>471.65</v>
      </c>
      <c r="C43" s="55">
        <v>0.29599999999999999</v>
      </c>
      <c r="D43" s="55">
        <v>0.26090000000000002</v>
      </c>
      <c r="E43" s="55">
        <v>0.24560000000000001</v>
      </c>
      <c r="F43" s="55">
        <v>0.26590000000000003</v>
      </c>
      <c r="G43" s="55">
        <v>0.2863</v>
      </c>
      <c r="H43" s="55">
        <v>0.2863</v>
      </c>
      <c r="I43" s="55">
        <v>0.28620000000000001</v>
      </c>
      <c r="J43" s="56">
        <v>0.19950000000000001</v>
      </c>
      <c r="K43" s="57">
        <v>0.29599999999999999</v>
      </c>
      <c r="L43" s="57">
        <v>0.22520000000000001</v>
      </c>
      <c r="M43" s="57">
        <v>0.2462</v>
      </c>
      <c r="N43" s="57">
        <v>0.43309999999999998</v>
      </c>
      <c r="O43" s="57">
        <v>0.43980000000000002</v>
      </c>
      <c r="P43" s="57">
        <v>0.4128</v>
      </c>
      <c r="Q43" s="59"/>
      <c r="R43" s="58"/>
      <c r="S43" s="58"/>
      <c r="T43" s="58"/>
      <c r="U43" s="58"/>
      <c r="V43" s="58"/>
      <c r="W43" s="58"/>
      <c r="X43" s="58"/>
      <c r="Y43" s="58"/>
      <c r="Z43" s="58"/>
      <c r="AA43" s="58"/>
      <c r="AB43" s="58"/>
      <c r="AC43" s="58"/>
      <c r="AD43" s="58"/>
    </row>
    <row r="44" spans="1:30" ht="15" customHeight="1" x14ac:dyDescent="0.25">
      <c r="A44" s="108">
        <v>1977</v>
      </c>
      <c r="B44" s="54">
        <v>2024.325</v>
      </c>
      <c r="C44" s="55">
        <v>0.30819999999999997</v>
      </c>
      <c r="D44" s="55">
        <v>0.2732</v>
      </c>
      <c r="E44" s="55">
        <v>0.26</v>
      </c>
      <c r="F44" s="55">
        <v>0.27760000000000001</v>
      </c>
      <c r="G44" s="55">
        <v>0.2984</v>
      </c>
      <c r="H44" s="55">
        <v>0.29849999999999999</v>
      </c>
      <c r="I44" s="55">
        <v>0.29830000000000001</v>
      </c>
      <c r="J44" s="56">
        <v>0.20619999999999999</v>
      </c>
      <c r="K44" s="57">
        <v>0.30819999999999997</v>
      </c>
      <c r="L44" s="57">
        <v>0.23569999999999999</v>
      </c>
      <c r="M44" s="57">
        <v>0.25900000000000001</v>
      </c>
      <c r="N44" s="57">
        <v>0.45179999999999998</v>
      </c>
      <c r="O44" s="57">
        <v>0.45929999999999999</v>
      </c>
      <c r="P44" s="57">
        <v>0.4259</v>
      </c>
      <c r="Q44" s="59"/>
      <c r="R44" s="58"/>
      <c r="S44" s="58"/>
      <c r="T44" s="58"/>
      <c r="U44" s="58"/>
      <c r="V44" s="58"/>
      <c r="W44" s="58"/>
      <c r="X44" s="58"/>
      <c r="Y44" s="58"/>
      <c r="Z44" s="58"/>
      <c r="AA44" s="58"/>
      <c r="AB44" s="58"/>
      <c r="AC44" s="58"/>
      <c r="AD44" s="58"/>
    </row>
    <row r="45" spans="1:30" ht="15" customHeight="1" x14ac:dyDescent="0.25">
      <c r="A45" s="108">
        <v>1978</v>
      </c>
      <c r="B45" s="54">
        <v>2273.4499999999998</v>
      </c>
      <c r="C45" s="55">
        <v>0.32890000000000003</v>
      </c>
      <c r="D45" s="55">
        <v>0.28999999999999998</v>
      </c>
      <c r="E45" s="55">
        <v>0.2777</v>
      </c>
      <c r="F45" s="55">
        <v>0.29380000000000001</v>
      </c>
      <c r="G45" s="55">
        <v>0.31840000000000002</v>
      </c>
      <c r="H45" s="55">
        <v>0.31850000000000001</v>
      </c>
      <c r="I45" s="55">
        <v>0.31830000000000003</v>
      </c>
      <c r="J45" s="56">
        <v>0.21940000000000001</v>
      </c>
      <c r="K45" s="57">
        <v>0.32890000000000003</v>
      </c>
      <c r="L45" s="57">
        <v>0.25059999999999999</v>
      </c>
      <c r="M45" s="57">
        <v>0.27329999999999999</v>
      </c>
      <c r="N45" s="57">
        <v>0.47960000000000003</v>
      </c>
      <c r="O45" s="57">
        <v>0.48980000000000001</v>
      </c>
      <c r="P45" s="57">
        <v>0.4476</v>
      </c>
      <c r="Q45" s="59"/>
      <c r="R45" s="58"/>
      <c r="S45" s="58"/>
      <c r="T45" s="58"/>
      <c r="U45" s="58"/>
      <c r="V45" s="58"/>
      <c r="W45" s="58"/>
      <c r="X45" s="58"/>
      <c r="Y45" s="58"/>
      <c r="Z45" s="58"/>
      <c r="AA45" s="58"/>
      <c r="AB45" s="58"/>
      <c r="AC45" s="58"/>
      <c r="AD45" s="58"/>
    </row>
    <row r="46" spans="1:30" ht="15" customHeight="1" x14ac:dyDescent="0.25">
      <c r="A46" s="108">
        <v>1979</v>
      </c>
      <c r="B46" s="54">
        <v>2565.5749999999998</v>
      </c>
      <c r="C46" s="55">
        <v>0.35549999999999998</v>
      </c>
      <c r="D46" s="55">
        <v>0.3155</v>
      </c>
      <c r="E46" s="55">
        <v>0.30070000000000002</v>
      </c>
      <c r="F46" s="55">
        <v>0.32019999999999998</v>
      </c>
      <c r="G46" s="55">
        <v>0.3448</v>
      </c>
      <c r="H46" s="55">
        <v>0.34489999999999998</v>
      </c>
      <c r="I46" s="55">
        <v>0.34470000000000001</v>
      </c>
      <c r="J46" s="56">
        <v>0.23960000000000001</v>
      </c>
      <c r="K46" s="57">
        <v>0.35549999999999998</v>
      </c>
      <c r="L46" s="57">
        <v>0.26669999999999999</v>
      </c>
      <c r="M46" s="57">
        <v>0.29499999999999998</v>
      </c>
      <c r="N46" s="57">
        <v>0.51270000000000004</v>
      </c>
      <c r="O46" s="57">
        <v>0.52329999999999999</v>
      </c>
      <c r="P46" s="57">
        <v>0.47760000000000002</v>
      </c>
      <c r="Q46" s="59"/>
      <c r="R46" s="58"/>
      <c r="S46" s="58"/>
      <c r="T46" s="58"/>
      <c r="U46" s="58"/>
      <c r="V46" s="58"/>
      <c r="W46" s="58"/>
      <c r="X46" s="58"/>
      <c r="Y46" s="58"/>
      <c r="Z46" s="58"/>
      <c r="AA46" s="58"/>
      <c r="AB46" s="58"/>
      <c r="AC46" s="58"/>
      <c r="AD46" s="58"/>
    </row>
    <row r="47" spans="1:30" ht="15" customHeight="1" x14ac:dyDescent="0.25">
      <c r="A47" s="108">
        <v>1980</v>
      </c>
      <c r="B47" s="54">
        <v>2791.9</v>
      </c>
      <c r="C47" s="55">
        <v>0.38650000000000001</v>
      </c>
      <c r="D47" s="55">
        <v>0.34870000000000001</v>
      </c>
      <c r="E47" s="55">
        <v>0.33279999999999998</v>
      </c>
      <c r="F47" s="55">
        <v>0.35370000000000001</v>
      </c>
      <c r="G47" s="55">
        <v>0.38129999999999997</v>
      </c>
      <c r="H47" s="55">
        <v>0.38140000000000002</v>
      </c>
      <c r="I47" s="55">
        <v>0.38119999999999998</v>
      </c>
      <c r="J47" s="56">
        <v>0.26640000000000003</v>
      </c>
      <c r="K47" s="57">
        <v>0.38650000000000001</v>
      </c>
      <c r="L47" s="57">
        <v>0.28949999999999998</v>
      </c>
      <c r="M47" s="57">
        <v>0.31619999999999998</v>
      </c>
      <c r="N47" s="57">
        <v>0.5514</v>
      </c>
      <c r="O47" s="57">
        <v>0.5595</v>
      </c>
      <c r="P47" s="57">
        <v>0.52090000000000003</v>
      </c>
      <c r="Q47" s="59"/>
      <c r="R47" s="58"/>
      <c r="S47" s="58"/>
      <c r="T47" s="58"/>
      <c r="U47" s="58"/>
      <c r="V47" s="58"/>
      <c r="W47" s="58"/>
      <c r="X47" s="58"/>
      <c r="Y47" s="58"/>
      <c r="Z47" s="58"/>
      <c r="AA47" s="58"/>
      <c r="AB47" s="58"/>
      <c r="AC47" s="58"/>
      <c r="AD47" s="58"/>
    </row>
    <row r="48" spans="1:30" ht="15" customHeight="1" x14ac:dyDescent="0.25">
      <c r="A48" s="108">
        <v>1981</v>
      </c>
      <c r="B48" s="54">
        <v>3133.2249999999999</v>
      </c>
      <c r="C48" s="55">
        <v>0.4244</v>
      </c>
      <c r="D48" s="55">
        <v>0.3876</v>
      </c>
      <c r="E48" s="55">
        <v>0.36919999999999997</v>
      </c>
      <c r="F48" s="55">
        <v>0.39350000000000002</v>
      </c>
      <c r="G48" s="55">
        <v>0.41839999999999999</v>
      </c>
      <c r="H48" s="55">
        <v>0.41839999999999999</v>
      </c>
      <c r="I48" s="55">
        <v>0.41820000000000002</v>
      </c>
      <c r="J48" s="56">
        <v>0.2979</v>
      </c>
      <c r="K48" s="57">
        <v>0.4244</v>
      </c>
      <c r="L48" s="57">
        <v>0.31580000000000003</v>
      </c>
      <c r="M48" s="57">
        <v>0.34460000000000002</v>
      </c>
      <c r="N48" s="57">
        <v>0.60060000000000002</v>
      </c>
      <c r="O48" s="57">
        <v>0.60870000000000002</v>
      </c>
      <c r="P48" s="57">
        <v>0.56720000000000004</v>
      </c>
      <c r="Q48" s="59"/>
      <c r="R48" s="58"/>
      <c r="S48" s="58"/>
      <c r="T48" s="58"/>
      <c r="U48" s="58"/>
      <c r="V48" s="58"/>
      <c r="W48" s="58"/>
      <c r="X48" s="58"/>
      <c r="Y48" s="58"/>
      <c r="Z48" s="58"/>
      <c r="AA48" s="58"/>
      <c r="AB48" s="58"/>
      <c r="AC48" s="58"/>
      <c r="AD48" s="58"/>
    </row>
    <row r="49" spans="1:30" ht="15" customHeight="1" x14ac:dyDescent="0.25">
      <c r="A49" s="108">
        <v>1982</v>
      </c>
      <c r="B49" s="54">
        <v>3313.35</v>
      </c>
      <c r="C49" s="55">
        <v>0.45390000000000003</v>
      </c>
      <c r="D49" s="55">
        <v>0.41770000000000002</v>
      </c>
      <c r="E49" s="55">
        <v>0.4022</v>
      </c>
      <c r="F49" s="55">
        <v>0.42309999999999998</v>
      </c>
      <c r="G49" s="55">
        <v>0.44440000000000002</v>
      </c>
      <c r="H49" s="55">
        <v>0.44440000000000002</v>
      </c>
      <c r="I49" s="55">
        <v>0.44419999999999998</v>
      </c>
      <c r="J49" s="56">
        <v>0.32479999999999998</v>
      </c>
      <c r="K49" s="57">
        <v>0.45390000000000003</v>
      </c>
      <c r="L49" s="57">
        <v>0.33189999999999997</v>
      </c>
      <c r="M49" s="57">
        <v>0.36170000000000002</v>
      </c>
      <c r="N49" s="57">
        <v>0.64790000000000003</v>
      </c>
      <c r="O49" s="57">
        <v>0.65559999999999996</v>
      </c>
      <c r="P49" s="57">
        <v>0.60780000000000001</v>
      </c>
      <c r="Q49" s="59"/>
      <c r="R49" s="58"/>
      <c r="S49" s="58"/>
      <c r="T49" s="58"/>
      <c r="U49" s="58"/>
      <c r="V49" s="58"/>
      <c r="W49" s="58"/>
      <c r="X49" s="58"/>
      <c r="Y49" s="58"/>
      <c r="Z49" s="58"/>
      <c r="AA49" s="58"/>
      <c r="AB49" s="58"/>
      <c r="AC49" s="58"/>
      <c r="AD49" s="58"/>
    </row>
    <row r="50" spans="1:30" ht="15" customHeight="1" x14ac:dyDescent="0.25">
      <c r="A50" s="108">
        <v>1983</v>
      </c>
      <c r="B50" s="54">
        <v>3536</v>
      </c>
      <c r="C50" s="55">
        <v>0.47370000000000001</v>
      </c>
      <c r="D50" s="55">
        <v>0.43859999999999999</v>
      </c>
      <c r="E50" s="55">
        <v>0.42220000000000002</v>
      </c>
      <c r="F50" s="55">
        <v>0.44469999999999998</v>
      </c>
      <c r="G50" s="55">
        <v>0.4647</v>
      </c>
      <c r="H50" s="55">
        <v>0.4647</v>
      </c>
      <c r="I50" s="55">
        <v>0.46450000000000002</v>
      </c>
      <c r="J50" s="56">
        <v>0.34150000000000003</v>
      </c>
      <c r="K50" s="57">
        <v>0.47370000000000001</v>
      </c>
      <c r="L50" s="57">
        <v>0.34279999999999999</v>
      </c>
      <c r="M50" s="57">
        <v>0.37180000000000002</v>
      </c>
      <c r="N50" s="57">
        <v>0.68630000000000002</v>
      </c>
      <c r="O50" s="57">
        <v>0.69510000000000005</v>
      </c>
      <c r="P50" s="57">
        <v>0.62890000000000001</v>
      </c>
      <c r="Q50" s="59"/>
      <c r="R50" s="58"/>
      <c r="S50" s="58"/>
      <c r="T50" s="58"/>
      <c r="U50" s="58"/>
      <c r="V50" s="58"/>
      <c r="W50" s="58"/>
      <c r="X50" s="58"/>
      <c r="Y50" s="58"/>
      <c r="Z50" s="58"/>
      <c r="AA50" s="58"/>
      <c r="AB50" s="58"/>
      <c r="AC50" s="58"/>
      <c r="AD50" s="58"/>
    </row>
    <row r="51" spans="1:30" ht="15" customHeight="1" x14ac:dyDescent="0.25">
      <c r="A51" s="108">
        <v>1984</v>
      </c>
      <c r="B51" s="54">
        <v>3949.1750000000002</v>
      </c>
      <c r="C51" s="55">
        <v>0.49070000000000003</v>
      </c>
      <c r="D51" s="55">
        <v>0.46</v>
      </c>
      <c r="E51" s="55">
        <v>0.44400000000000001</v>
      </c>
      <c r="F51" s="55">
        <v>0.46610000000000001</v>
      </c>
      <c r="G51" s="55">
        <v>0.48259999999999997</v>
      </c>
      <c r="H51" s="55">
        <v>0.48259999999999997</v>
      </c>
      <c r="I51" s="55">
        <v>0.4824</v>
      </c>
      <c r="J51" s="56">
        <v>0.35959999999999998</v>
      </c>
      <c r="K51" s="57">
        <v>0.49070000000000003</v>
      </c>
      <c r="L51" s="57">
        <v>0.35210000000000002</v>
      </c>
      <c r="M51" s="57">
        <v>0.39350000000000002</v>
      </c>
      <c r="N51" s="57">
        <v>0.71409999999999996</v>
      </c>
      <c r="O51" s="57">
        <v>0.72529999999999994</v>
      </c>
      <c r="P51" s="57">
        <v>0.6462</v>
      </c>
      <c r="Q51" s="59"/>
      <c r="R51" s="58"/>
      <c r="S51" s="58"/>
      <c r="T51" s="58"/>
      <c r="U51" s="58"/>
      <c r="V51" s="58"/>
      <c r="W51" s="58"/>
      <c r="X51" s="58"/>
      <c r="Y51" s="58"/>
      <c r="Z51" s="58"/>
      <c r="AA51" s="58"/>
      <c r="AB51" s="58"/>
      <c r="AC51" s="58"/>
      <c r="AD51" s="58"/>
    </row>
    <row r="52" spans="1:30" ht="15" customHeight="1" x14ac:dyDescent="0.25">
      <c r="A52" s="108">
        <v>1985</v>
      </c>
      <c r="B52" s="54">
        <v>4265.125</v>
      </c>
      <c r="C52" s="55">
        <v>0.5071</v>
      </c>
      <c r="D52" s="55">
        <v>0.4768</v>
      </c>
      <c r="E52" s="55">
        <v>0.46129999999999999</v>
      </c>
      <c r="F52" s="55">
        <v>0.48270000000000002</v>
      </c>
      <c r="G52" s="55">
        <v>0.49940000000000001</v>
      </c>
      <c r="H52" s="55">
        <v>0.49940000000000001</v>
      </c>
      <c r="I52" s="55">
        <v>0.49909999999999999</v>
      </c>
      <c r="J52" s="56">
        <v>0.37480000000000002</v>
      </c>
      <c r="K52" s="57">
        <v>0.5071</v>
      </c>
      <c r="L52" s="57">
        <v>0.36709999999999998</v>
      </c>
      <c r="M52" s="57">
        <v>0.41049999999999998</v>
      </c>
      <c r="N52" s="57">
        <v>0.72070000000000001</v>
      </c>
      <c r="O52" s="57">
        <v>0.73099999999999998</v>
      </c>
      <c r="P52" s="57">
        <v>0.66059999999999997</v>
      </c>
      <c r="Q52" s="59"/>
      <c r="R52" s="58"/>
      <c r="S52" s="58"/>
      <c r="T52" s="58"/>
      <c r="U52" s="58"/>
      <c r="V52" s="58"/>
      <c r="W52" s="58"/>
      <c r="X52" s="58"/>
      <c r="Y52" s="58"/>
      <c r="Z52" s="58"/>
      <c r="AA52" s="58"/>
      <c r="AB52" s="58"/>
      <c r="AC52" s="58"/>
      <c r="AD52" s="58"/>
    </row>
    <row r="53" spans="1:30" ht="15" customHeight="1" x14ac:dyDescent="0.25">
      <c r="A53" s="108">
        <v>1986</v>
      </c>
      <c r="B53" s="54">
        <v>4526.25</v>
      </c>
      <c r="C53" s="55">
        <v>0.51849999999999996</v>
      </c>
      <c r="D53" s="55">
        <v>0.48670000000000002</v>
      </c>
      <c r="E53" s="55">
        <v>0.47170000000000001</v>
      </c>
      <c r="F53" s="55">
        <v>0.49270000000000003</v>
      </c>
      <c r="G53" s="55">
        <v>0.51249999999999996</v>
      </c>
      <c r="H53" s="55">
        <v>0.51249999999999996</v>
      </c>
      <c r="I53" s="55">
        <v>0.51219999999999999</v>
      </c>
      <c r="J53" s="56">
        <v>0.38840000000000002</v>
      </c>
      <c r="K53" s="57">
        <v>0.51849999999999996</v>
      </c>
      <c r="L53" s="57">
        <v>0.37159999999999999</v>
      </c>
      <c r="M53" s="57">
        <v>0.41</v>
      </c>
      <c r="N53" s="57">
        <v>0.71579999999999999</v>
      </c>
      <c r="O53" s="57">
        <v>0.72270000000000001</v>
      </c>
      <c r="P53" s="57">
        <v>0.66859999999999997</v>
      </c>
      <c r="Q53" s="59"/>
      <c r="R53" s="58"/>
      <c r="S53" s="58"/>
      <c r="T53" s="58"/>
      <c r="U53" s="58"/>
      <c r="V53" s="58"/>
      <c r="W53" s="58"/>
      <c r="X53" s="58"/>
      <c r="Y53" s="58"/>
      <c r="Z53" s="58"/>
      <c r="AA53" s="58"/>
      <c r="AB53" s="58"/>
      <c r="AC53" s="58"/>
      <c r="AD53" s="58"/>
    </row>
    <row r="54" spans="1:30" ht="15" customHeight="1" x14ac:dyDescent="0.25">
      <c r="A54" s="108">
        <v>1987</v>
      </c>
      <c r="B54" s="54">
        <v>4767.6499999999996</v>
      </c>
      <c r="C54" s="55">
        <v>0.53010000000000002</v>
      </c>
      <c r="D54" s="55">
        <v>0.50119999999999998</v>
      </c>
      <c r="E54" s="55">
        <v>0.4788</v>
      </c>
      <c r="F54" s="55">
        <v>0.51060000000000005</v>
      </c>
      <c r="G54" s="55">
        <v>0.52559999999999996</v>
      </c>
      <c r="H54" s="55">
        <v>0.52569999999999995</v>
      </c>
      <c r="I54" s="55">
        <v>0.52539999999999998</v>
      </c>
      <c r="J54" s="56">
        <v>0.40839999999999999</v>
      </c>
      <c r="K54" s="57">
        <v>0.53010000000000002</v>
      </c>
      <c r="L54" s="57">
        <v>0.373</v>
      </c>
      <c r="M54" s="57">
        <v>0.41920000000000002</v>
      </c>
      <c r="N54" s="57">
        <v>0.70879999999999999</v>
      </c>
      <c r="O54" s="57">
        <v>0.71350000000000002</v>
      </c>
      <c r="P54" s="57">
        <v>0.67769999999999997</v>
      </c>
      <c r="Q54" s="59"/>
      <c r="R54" s="58"/>
      <c r="S54" s="58"/>
      <c r="T54" s="58"/>
      <c r="U54" s="58"/>
      <c r="V54" s="58"/>
      <c r="W54" s="58"/>
      <c r="X54" s="58"/>
      <c r="Y54" s="58"/>
      <c r="Z54" s="58"/>
      <c r="AA54" s="58"/>
      <c r="AB54" s="58"/>
      <c r="AC54" s="58"/>
      <c r="AD54" s="58"/>
    </row>
    <row r="55" spans="1:30" ht="15" customHeight="1" x14ac:dyDescent="0.25">
      <c r="A55" s="108">
        <v>1988</v>
      </c>
      <c r="B55" s="54">
        <v>5138.55</v>
      </c>
      <c r="C55" s="55">
        <v>0.54730000000000001</v>
      </c>
      <c r="D55" s="55">
        <v>0.51829999999999998</v>
      </c>
      <c r="E55" s="55">
        <v>0.49059999999999998</v>
      </c>
      <c r="F55" s="55">
        <v>0.52959999999999996</v>
      </c>
      <c r="G55" s="55">
        <v>0.54559999999999997</v>
      </c>
      <c r="H55" s="55">
        <v>0.54569999999999996</v>
      </c>
      <c r="I55" s="55">
        <v>0.54510000000000003</v>
      </c>
      <c r="J55" s="56">
        <v>0.42399999999999999</v>
      </c>
      <c r="K55" s="57">
        <v>0.54730000000000001</v>
      </c>
      <c r="L55" s="57">
        <v>0.38479999999999998</v>
      </c>
      <c r="M55" s="57">
        <v>0.43580000000000002</v>
      </c>
      <c r="N55" s="57">
        <v>0.70989999999999998</v>
      </c>
      <c r="O55" s="57">
        <v>0.71220000000000006</v>
      </c>
      <c r="P55" s="57">
        <v>0.69710000000000005</v>
      </c>
      <c r="Q55" s="59"/>
      <c r="R55" s="58"/>
      <c r="S55" s="58"/>
      <c r="T55" s="58"/>
      <c r="U55" s="58"/>
      <c r="V55" s="58"/>
      <c r="W55" s="58"/>
      <c r="X55" s="58"/>
      <c r="Y55" s="58"/>
      <c r="Z55" s="58"/>
      <c r="AA55" s="58"/>
      <c r="AB55" s="58"/>
      <c r="AC55" s="58"/>
      <c r="AD55" s="58"/>
    </row>
    <row r="56" spans="1:30" ht="15" customHeight="1" x14ac:dyDescent="0.25">
      <c r="A56" s="108">
        <v>1989</v>
      </c>
      <c r="B56" s="54">
        <v>5554.6750000000002</v>
      </c>
      <c r="C56" s="55">
        <v>0.56940000000000002</v>
      </c>
      <c r="D56" s="55">
        <v>0.53859999999999997</v>
      </c>
      <c r="E56" s="55">
        <v>0.50960000000000005</v>
      </c>
      <c r="F56" s="55">
        <v>0.54990000000000006</v>
      </c>
      <c r="G56" s="55">
        <v>0.56979999999999997</v>
      </c>
      <c r="H56" s="55">
        <v>0.56999999999999995</v>
      </c>
      <c r="I56" s="55">
        <v>0.56879999999999997</v>
      </c>
      <c r="J56" s="56">
        <v>0.44169999999999998</v>
      </c>
      <c r="K56" s="57">
        <v>0.56940000000000002</v>
      </c>
      <c r="L56" s="57">
        <v>0.39460000000000001</v>
      </c>
      <c r="M56" s="57">
        <v>0.44280000000000003</v>
      </c>
      <c r="N56" s="57">
        <v>0.72609999999999997</v>
      </c>
      <c r="O56" s="57">
        <v>0.72709999999999997</v>
      </c>
      <c r="P56" s="57">
        <v>0.72019999999999995</v>
      </c>
      <c r="Q56" s="59"/>
      <c r="R56" s="58"/>
      <c r="S56" s="58"/>
      <c r="T56" s="58"/>
      <c r="U56" s="58"/>
      <c r="V56" s="58"/>
      <c r="W56" s="58"/>
      <c r="X56" s="58"/>
      <c r="Y56" s="58"/>
      <c r="Z56" s="58"/>
      <c r="AA56" s="58"/>
      <c r="AB56" s="58"/>
      <c r="AC56" s="58"/>
      <c r="AD56" s="58"/>
    </row>
    <row r="57" spans="1:30" ht="15" customHeight="1" x14ac:dyDescent="0.25">
      <c r="A57" s="108">
        <v>1990</v>
      </c>
      <c r="B57" s="54">
        <v>5898.75</v>
      </c>
      <c r="C57" s="55">
        <v>0.59019999999999995</v>
      </c>
      <c r="D57" s="55">
        <v>0.55320000000000003</v>
      </c>
      <c r="E57" s="55">
        <v>0.5272</v>
      </c>
      <c r="F57" s="55">
        <v>0.56189999999999996</v>
      </c>
      <c r="G57" s="55">
        <v>0.59299999999999997</v>
      </c>
      <c r="H57" s="55">
        <v>0.59319999999999995</v>
      </c>
      <c r="I57" s="55">
        <v>0.59160000000000001</v>
      </c>
      <c r="J57" s="56">
        <v>0.46310000000000001</v>
      </c>
      <c r="K57" s="57">
        <v>0.59019999999999995</v>
      </c>
      <c r="L57" s="57">
        <v>0.40539999999999998</v>
      </c>
      <c r="M57" s="57">
        <v>0.44350000000000001</v>
      </c>
      <c r="N57" s="57">
        <v>0.73909999999999998</v>
      </c>
      <c r="O57" s="57">
        <v>0.73919999999999997</v>
      </c>
      <c r="P57" s="57">
        <v>0.73860000000000003</v>
      </c>
      <c r="Q57" s="59"/>
      <c r="R57" s="58"/>
      <c r="S57" s="58"/>
      <c r="T57" s="58"/>
      <c r="U57" s="58"/>
      <c r="V57" s="58"/>
      <c r="W57" s="58"/>
      <c r="X57" s="58"/>
      <c r="Y57" s="58"/>
      <c r="Z57" s="58"/>
      <c r="AA57" s="58"/>
      <c r="AB57" s="58"/>
      <c r="AC57" s="58"/>
      <c r="AD57" s="58"/>
    </row>
    <row r="58" spans="1:30" ht="15" customHeight="1" x14ac:dyDescent="0.25">
      <c r="A58" s="108">
        <v>1991</v>
      </c>
      <c r="B58" s="54">
        <v>6093.1750000000002</v>
      </c>
      <c r="C58" s="55">
        <v>0.61129999999999995</v>
      </c>
      <c r="D58" s="55">
        <v>0.57769999999999999</v>
      </c>
      <c r="E58" s="55">
        <v>0.55359999999999998</v>
      </c>
      <c r="F58" s="55">
        <v>0.58430000000000004</v>
      </c>
      <c r="G58" s="55">
        <v>0.61660000000000004</v>
      </c>
      <c r="H58" s="55">
        <v>0.61680000000000001</v>
      </c>
      <c r="I58" s="55">
        <v>0.61499999999999999</v>
      </c>
      <c r="J58" s="56">
        <v>0.48249999999999998</v>
      </c>
      <c r="K58" s="57">
        <v>0.61129999999999995</v>
      </c>
      <c r="L58" s="57">
        <v>0.42970000000000003</v>
      </c>
      <c r="M58" s="57">
        <v>0.46639999999999998</v>
      </c>
      <c r="N58" s="57">
        <v>0.75639999999999996</v>
      </c>
      <c r="O58" s="57">
        <v>0.75619999999999998</v>
      </c>
      <c r="P58" s="57">
        <v>0.75749999999999995</v>
      </c>
      <c r="Q58" s="59"/>
      <c r="R58" s="58"/>
      <c r="S58" s="58"/>
      <c r="T58" s="58"/>
      <c r="U58" s="58"/>
      <c r="V58" s="58"/>
      <c r="W58" s="58"/>
      <c r="X58" s="58"/>
      <c r="Y58" s="58"/>
      <c r="Z58" s="58"/>
      <c r="AA58" s="58"/>
      <c r="AB58" s="58"/>
      <c r="AC58" s="58"/>
      <c r="AD58" s="58"/>
    </row>
    <row r="59" spans="1:30" ht="15" customHeight="1" x14ac:dyDescent="0.25">
      <c r="A59" s="108">
        <v>1992</v>
      </c>
      <c r="B59" s="54">
        <v>6416.25</v>
      </c>
      <c r="C59" s="55">
        <v>0.62660000000000005</v>
      </c>
      <c r="D59" s="55">
        <v>0.60240000000000005</v>
      </c>
      <c r="E59" s="55">
        <v>0.56200000000000006</v>
      </c>
      <c r="F59" s="55">
        <v>0.61460000000000004</v>
      </c>
      <c r="G59" s="55">
        <v>0.63270000000000004</v>
      </c>
      <c r="H59" s="55">
        <v>0.6331</v>
      </c>
      <c r="I59" s="55">
        <v>0.63080000000000003</v>
      </c>
      <c r="J59" s="56">
        <v>0.49659999999999999</v>
      </c>
      <c r="K59" s="57">
        <v>0.62660000000000005</v>
      </c>
      <c r="L59" s="57">
        <v>0.44500000000000001</v>
      </c>
      <c r="M59" s="57">
        <v>0.50970000000000004</v>
      </c>
      <c r="N59" s="57">
        <v>0.76770000000000005</v>
      </c>
      <c r="O59" s="57">
        <v>0.76870000000000005</v>
      </c>
      <c r="P59" s="57">
        <v>0.76380000000000003</v>
      </c>
      <c r="Q59" s="59"/>
      <c r="R59" s="58"/>
      <c r="S59" s="58"/>
      <c r="T59" s="58"/>
      <c r="U59" s="58"/>
      <c r="V59" s="58"/>
      <c r="W59" s="58"/>
      <c r="X59" s="58"/>
      <c r="Y59" s="58"/>
      <c r="Z59" s="58"/>
      <c r="AA59" s="58"/>
      <c r="AB59" s="58"/>
      <c r="AC59" s="58"/>
      <c r="AD59" s="58"/>
    </row>
    <row r="60" spans="1:30" ht="15" customHeight="1" x14ac:dyDescent="0.25">
      <c r="A60" s="108">
        <v>1993</v>
      </c>
      <c r="B60" s="54">
        <v>6775.3249999999998</v>
      </c>
      <c r="C60" s="55">
        <v>0.64129999999999998</v>
      </c>
      <c r="D60" s="55">
        <v>0.62050000000000005</v>
      </c>
      <c r="E60" s="55">
        <v>0.56730000000000003</v>
      </c>
      <c r="F60" s="55">
        <v>0.6361</v>
      </c>
      <c r="G60" s="55">
        <v>0.64890000000000003</v>
      </c>
      <c r="H60" s="55">
        <v>0.64939999999999998</v>
      </c>
      <c r="I60" s="55">
        <v>0.64649999999999996</v>
      </c>
      <c r="J60" s="56">
        <v>0.51219999999999999</v>
      </c>
      <c r="K60" s="57">
        <v>0.64129999999999998</v>
      </c>
      <c r="L60" s="57">
        <v>0.46820000000000001</v>
      </c>
      <c r="M60" s="57">
        <v>0.55079999999999996</v>
      </c>
      <c r="N60" s="57">
        <v>0.78620000000000001</v>
      </c>
      <c r="O60" s="57">
        <v>0.78869999999999996</v>
      </c>
      <c r="P60" s="57">
        <v>0.7762</v>
      </c>
      <c r="Q60" s="59"/>
      <c r="R60" s="58"/>
      <c r="S60" s="58"/>
      <c r="T60" s="58"/>
      <c r="U60" s="58"/>
      <c r="V60" s="58"/>
      <c r="W60" s="58"/>
      <c r="X60" s="58"/>
      <c r="Y60" s="58"/>
      <c r="Z60" s="58"/>
      <c r="AA60" s="58"/>
      <c r="AB60" s="58"/>
      <c r="AC60" s="58"/>
      <c r="AD60" s="58"/>
    </row>
    <row r="61" spans="1:30" ht="15" customHeight="1" x14ac:dyDescent="0.25">
      <c r="A61" s="108">
        <v>1994</v>
      </c>
      <c r="B61" s="54">
        <v>7176.85</v>
      </c>
      <c r="C61" s="55">
        <v>0.65529999999999999</v>
      </c>
      <c r="D61" s="55">
        <v>0.63119999999999998</v>
      </c>
      <c r="E61" s="55">
        <v>0.57240000000000002</v>
      </c>
      <c r="F61" s="55">
        <v>0.64700000000000002</v>
      </c>
      <c r="G61" s="55">
        <v>0.66259999999999997</v>
      </c>
      <c r="H61" s="55">
        <v>0.6633</v>
      </c>
      <c r="I61" s="55">
        <v>0.65939999999999999</v>
      </c>
      <c r="J61" s="56">
        <v>0.52549999999999997</v>
      </c>
      <c r="K61" s="57">
        <v>0.65529999999999999</v>
      </c>
      <c r="L61" s="57">
        <v>0.48930000000000001</v>
      </c>
      <c r="M61" s="57">
        <v>0.55549999999999999</v>
      </c>
      <c r="N61" s="57">
        <v>0.80489999999999995</v>
      </c>
      <c r="O61" s="57">
        <v>0.80889999999999995</v>
      </c>
      <c r="P61" s="57">
        <v>0.78969999999999996</v>
      </c>
      <c r="Q61" s="59"/>
      <c r="R61" s="58"/>
      <c r="S61" s="58"/>
      <c r="T61" s="58"/>
      <c r="U61" s="58"/>
      <c r="V61" s="58"/>
      <c r="W61" s="58"/>
      <c r="X61" s="58"/>
      <c r="Y61" s="58"/>
      <c r="Z61" s="58"/>
      <c r="AA61" s="58"/>
      <c r="AB61" s="58"/>
      <c r="AC61" s="58"/>
      <c r="AD61" s="58"/>
    </row>
    <row r="62" spans="1:30" ht="15" customHeight="1" x14ac:dyDescent="0.25">
      <c r="A62" s="108">
        <v>1995</v>
      </c>
      <c r="B62" s="54">
        <v>7560.4250000000002</v>
      </c>
      <c r="C62" s="55">
        <v>0.66920000000000002</v>
      </c>
      <c r="D62" s="55">
        <v>0.6502</v>
      </c>
      <c r="E62" s="55">
        <v>0.58330000000000004</v>
      </c>
      <c r="F62" s="55">
        <v>0.66690000000000005</v>
      </c>
      <c r="G62" s="55">
        <v>0.67679999999999996</v>
      </c>
      <c r="H62" s="55">
        <v>0.67749999999999999</v>
      </c>
      <c r="I62" s="55">
        <v>0.67359999999999998</v>
      </c>
      <c r="J62" s="56">
        <v>0.54369999999999996</v>
      </c>
      <c r="K62" s="57">
        <v>0.66920000000000002</v>
      </c>
      <c r="L62" s="57">
        <v>0.50480000000000003</v>
      </c>
      <c r="M62" s="57">
        <v>0.59489999999999998</v>
      </c>
      <c r="N62" s="57">
        <v>0.82489999999999997</v>
      </c>
      <c r="O62" s="57">
        <v>0.82930000000000004</v>
      </c>
      <c r="P62" s="57">
        <v>0.81179999999999997</v>
      </c>
      <c r="Q62" s="59"/>
      <c r="R62" s="58"/>
      <c r="S62" s="58"/>
      <c r="T62" s="58"/>
      <c r="U62" s="58"/>
      <c r="V62" s="58"/>
      <c r="W62" s="58"/>
      <c r="X62" s="58"/>
      <c r="Y62" s="58"/>
      <c r="Z62" s="58"/>
      <c r="AA62" s="58"/>
      <c r="AB62" s="58"/>
      <c r="AC62" s="58"/>
      <c r="AD62" s="58"/>
    </row>
    <row r="63" spans="1:30" ht="15" customHeight="1" x14ac:dyDescent="0.25">
      <c r="A63" s="108">
        <v>1996</v>
      </c>
      <c r="B63" s="54">
        <v>7951.3249999999998</v>
      </c>
      <c r="C63" s="55">
        <v>0.68179999999999996</v>
      </c>
      <c r="D63" s="55">
        <v>0.66359999999999997</v>
      </c>
      <c r="E63" s="55">
        <v>0.59570000000000001</v>
      </c>
      <c r="F63" s="55">
        <v>0.6794</v>
      </c>
      <c r="G63" s="55">
        <v>0.69059999999999999</v>
      </c>
      <c r="H63" s="55">
        <v>0.69120000000000004</v>
      </c>
      <c r="I63" s="55">
        <v>0.68720000000000003</v>
      </c>
      <c r="J63" s="56">
        <v>0.56010000000000004</v>
      </c>
      <c r="K63" s="57">
        <v>0.68179999999999996</v>
      </c>
      <c r="L63" s="57">
        <v>0.52880000000000005</v>
      </c>
      <c r="M63" s="57">
        <v>0.6129</v>
      </c>
      <c r="N63" s="57">
        <v>0.83499999999999996</v>
      </c>
      <c r="O63" s="57">
        <v>0.84150000000000003</v>
      </c>
      <c r="P63" s="57">
        <v>0.81840000000000002</v>
      </c>
      <c r="Q63" s="59"/>
      <c r="R63" s="58"/>
      <c r="S63" s="58"/>
      <c r="T63" s="58"/>
      <c r="U63" s="58"/>
      <c r="V63" s="58"/>
      <c r="W63" s="58"/>
      <c r="X63" s="58"/>
      <c r="Y63" s="58"/>
      <c r="Z63" s="58"/>
      <c r="AA63" s="58"/>
      <c r="AB63" s="58"/>
      <c r="AC63" s="58"/>
      <c r="AD63" s="58"/>
    </row>
    <row r="64" spans="1:30" ht="15" customHeight="1" x14ac:dyDescent="0.25">
      <c r="A64" s="108">
        <v>1997</v>
      </c>
      <c r="B64" s="54">
        <v>8451.0249999999996</v>
      </c>
      <c r="C64" s="55">
        <v>0.69389999999999996</v>
      </c>
      <c r="D64" s="55">
        <v>0.67769999999999997</v>
      </c>
      <c r="E64" s="55">
        <v>0.6048</v>
      </c>
      <c r="F64" s="55">
        <v>0.69469999999999998</v>
      </c>
      <c r="G64" s="55">
        <v>0.70450000000000002</v>
      </c>
      <c r="H64" s="55">
        <v>0.70509999999999995</v>
      </c>
      <c r="I64" s="55">
        <v>0.70109999999999995</v>
      </c>
      <c r="J64" s="56">
        <v>0.57089999999999996</v>
      </c>
      <c r="K64" s="57">
        <v>0.69389999999999996</v>
      </c>
      <c r="L64" s="57">
        <v>0.54179999999999995</v>
      </c>
      <c r="M64" s="57">
        <v>0.62680000000000002</v>
      </c>
      <c r="N64" s="57">
        <v>0.83340000000000003</v>
      </c>
      <c r="O64" s="57">
        <v>0.83840000000000003</v>
      </c>
      <c r="P64" s="57">
        <v>0.82030000000000003</v>
      </c>
      <c r="Q64" s="59"/>
      <c r="R64" s="58"/>
      <c r="S64" s="58"/>
      <c r="T64" s="58"/>
      <c r="U64" s="58"/>
      <c r="V64" s="58"/>
      <c r="W64" s="58"/>
      <c r="X64" s="58"/>
      <c r="Y64" s="58"/>
      <c r="Z64" s="58"/>
      <c r="AA64" s="58"/>
      <c r="AB64" s="58"/>
      <c r="AC64" s="58"/>
      <c r="AD64" s="58"/>
    </row>
    <row r="65" spans="1:30" ht="15" customHeight="1" x14ac:dyDescent="0.25">
      <c r="A65" s="108">
        <v>1998</v>
      </c>
      <c r="B65" s="54">
        <v>8930.7999999999993</v>
      </c>
      <c r="C65" s="55">
        <v>0.7026</v>
      </c>
      <c r="D65" s="55">
        <v>0.68279999999999996</v>
      </c>
      <c r="E65" s="55">
        <v>0.61639999999999995</v>
      </c>
      <c r="F65" s="55">
        <v>0.69740000000000002</v>
      </c>
      <c r="G65" s="55">
        <v>0.71109999999999995</v>
      </c>
      <c r="H65" s="55">
        <v>0.71160000000000001</v>
      </c>
      <c r="I65" s="55">
        <v>0.7087</v>
      </c>
      <c r="J65" s="56">
        <v>0.57769999999999999</v>
      </c>
      <c r="K65" s="57">
        <v>0.7026</v>
      </c>
      <c r="L65" s="57">
        <v>0.55300000000000005</v>
      </c>
      <c r="M65" s="57">
        <v>0.61080000000000001</v>
      </c>
      <c r="N65" s="57">
        <v>0.83460000000000001</v>
      </c>
      <c r="O65" s="57">
        <v>0.83840000000000003</v>
      </c>
      <c r="P65" s="57">
        <v>0.8216</v>
      </c>
      <c r="Q65" s="59"/>
      <c r="R65" s="58"/>
      <c r="S65" s="58"/>
      <c r="T65" s="58"/>
      <c r="U65" s="58"/>
      <c r="V65" s="58"/>
      <c r="W65" s="58"/>
      <c r="X65" s="58"/>
      <c r="Y65" s="58"/>
      <c r="Z65" s="58"/>
      <c r="AA65" s="58"/>
      <c r="AB65" s="58"/>
      <c r="AC65" s="58"/>
      <c r="AD65" s="58"/>
    </row>
    <row r="66" spans="1:30" ht="15" customHeight="1" x14ac:dyDescent="0.25">
      <c r="A66" s="108">
        <v>1999</v>
      </c>
      <c r="B66" s="54">
        <v>9479.625</v>
      </c>
      <c r="C66" s="55">
        <v>0.71130000000000004</v>
      </c>
      <c r="D66" s="55">
        <v>0.69079999999999997</v>
      </c>
      <c r="E66" s="55">
        <v>0.62860000000000005</v>
      </c>
      <c r="F66" s="55">
        <v>0.70430000000000004</v>
      </c>
      <c r="G66" s="55">
        <v>0.71940000000000004</v>
      </c>
      <c r="H66" s="55">
        <v>0.7198</v>
      </c>
      <c r="I66" s="55">
        <v>0.71730000000000005</v>
      </c>
      <c r="J66" s="56">
        <v>0.59150000000000003</v>
      </c>
      <c r="K66" s="57">
        <v>0.71130000000000004</v>
      </c>
      <c r="L66" s="57">
        <v>0.56999999999999995</v>
      </c>
      <c r="M66" s="57">
        <v>0.629</v>
      </c>
      <c r="N66" s="57">
        <v>0.84240000000000004</v>
      </c>
      <c r="O66" s="57">
        <v>0.84850000000000003</v>
      </c>
      <c r="P66" s="57">
        <v>0.82709999999999995</v>
      </c>
      <c r="Q66" s="59"/>
      <c r="R66" s="58"/>
      <c r="S66" s="58"/>
      <c r="T66" s="58"/>
      <c r="U66" s="58"/>
      <c r="V66" s="58"/>
      <c r="W66" s="58"/>
      <c r="X66" s="58"/>
      <c r="Y66" s="58"/>
      <c r="Z66" s="58"/>
      <c r="AA66" s="58"/>
      <c r="AB66" s="58"/>
      <c r="AC66" s="58"/>
      <c r="AD66" s="58"/>
    </row>
    <row r="67" spans="1:30" ht="15" customHeight="1" x14ac:dyDescent="0.25">
      <c r="A67" s="108">
        <v>2000</v>
      </c>
      <c r="B67" s="54">
        <v>10117.075000000001</v>
      </c>
      <c r="C67" s="55">
        <v>0.72609999999999997</v>
      </c>
      <c r="D67" s="55">
        <v>0.70850000000000002</v>
      </c>
      <c r="E67" s="55">
        <v>0.65090000000000003</v>
      </c>
      <c r="F67" s="55">
        <v>0.72109999999999996</v>
      </c>
      <c r="G67" s="55">
        <v>0.73650000000000004</v>
      </c>
      <c r="H67" s="55">
        <v>0.73699999999999999</v>
      </c>
      <c r="I67" s="55">
        <v>0.73409999999999997</v>
      </c>
      <c r="J67" s="56">
        <v>0.61399999999999999</v>
      </c>
      <c r="K67" s="57">
        <v>0.72609999999999997</v>
      </c>
      <c r="L67" s="57">
        <v>0.59960000000000002</v>
      </c>
      <c r="M67" s="57">
        <v>0.65300000000000002</v>
      </c>
      <c r="N67" s="57">
        <v>0.85399999999999998</v>
      </c>
      <c r="O67" s="57">
        <v>0.85899999999999999</v>
      </c>
      <c r="P67" s="57">
        <v>0.84309999999999996</v>
      </c>
      <c r="Q67" s="59"/>
      <c r="R67" s="58"/>
      <c r="S67" s="58"/>
      <c r="T67" s="58"/>
      <c r="U67" s="58"/>
      <c r="V67" s="58"/>
      <c r="W67" s="58"/>
      <c r="X67" s="58"/>
      <c r="Y67" s="58"/>
      <c r="Z67" s="58"/>
      <c r="AA67" s="58"/>
      <c r="AB67" s="58"/>
      <c r="AC67" s="58"/>
      <c r="AD67" s="58"/>
    </row>
    <row r="68" spans="1:30" ht="15" customHeight="1" x14ac:dyDescent="0.25">
      <c r="A68" s="108">
        <v>2001</v>
      </c>
      <c r="B68" s="54">
        <v>10525.725</v>
      </c>
      <c r="C68" s="55">
        <v>0.74370000000000003</v>
      </c>
      <c r="D68" s="55">
        <v>0.72770000000000001</v>
      </c>
      <c r="E68" s="55">
        <v>0.67320000000000002</v>
      </c>
      <c r="F68" s="55">
        <v>0.73939999999999995</v>
      </c>
      <c r="G68" s="55">
        <v>0.75349999999999995</v>
      </c>
      <c r="H68" s="55">
        <v>0.754</v>
      </c>
      <c r="I68" s="55">
        <v>0.75129999999999997</v>
      </c>
      <c r="J68" s="56">
        <v>0.63380000000000003</v>
      </c>
      <c r="K68" s="57">
        <v>0.74370000000000003</v>
      </c>
      <c r="L68" s="57">
        <v>0.6129</v>
      </c>
      <c r="M68" s="57">
        <v>0.67490000000000006</v>
      </c>
      <c r="N68" s="57">
        <v>0.85799999999999998</v>
      </c>
      <c r="O68" s="57">
        <v>0.86070000000000002</v>
      </c>
      <c r="P68" s="57">
        <v>0.85209999999999997</v>
      </c>
      <c r="Q68" s="59"/>
      <c r="R68" s="58"/>
      <c r="S68" s="58"/>
      <c r="T68" s="58"/>
      <c r="U68" s="58"/>
      <c r="V68" s="58"/>
      <c r="W68" s="58"/>
      <c r="X68" s="58"/>
      <c r="Y68" s="58"/>
      <c r="Z68" s="58"/>
      <c r="AA68" s="58"/>
      <c r="AB68" s="58"/>
      <c r="AC68" s="58"/>
      <c r="AD68" s="58"/>
    </row>
    <row r="69" spans="1:30" ht="15" customHeight="1" x14ac:dyDescent="0.25">
      <c r="A69" s="108">
        <v>2002</v>
      </c>
      <c r="B69" s="54">
        <v>10828.875</v>
      </c>
      <c r="C69" s="55">
        <v>0.75539999999999996</v>
      </c>
      <c r="D69" s="55">
        <v>0.73929999999999996</v>
      </c>
      <c r="E69" s="55">
        <v>0.69530000000000003</v>
      </c>
      <c r="F69" s="55">
        <v>0.74919999999999998</v>
      </c>
      <c r="G69" s="55">
        <v>0.76219999999999999</v>
      </c>
      <c r="H69" s="55">
        <v>0.76270000000000004</v>
      </c>
      <c r="I69" s="55">
        <v>0.76019999999999999</v>
      </c>
      <c r="J69" s="56">
        <v>0.64659999999999995</v>
      </c>
      <c r="K69" s="57">
        <v>0.75539999999999996</v>
      </c>
      <c r="L69" s="57">
        <v>0.64749999999999996</v>
      </c>
      <c r="M69" s="57">
        <v>0.69889999999999997</v>
      </c>
      <c r="N69" s="57">
        <v>0.85370000000000001</v>
      </c>
      <c r="O69" s="57">
        <v>0.85470000000000002</v>
      </c>
      <c r="P69" s="57">
        <v>0.85140000000000005</v>
      </c>
      <c r="Q69" s="59"/>
      <c r="R69" s="58"/>
      <c r="S69" s="58"/>
      <c r="T69" s="58"/>
      <c r="U69" s="58"/>
      <c r="V69" s="58"/>
      <c r="W69" s="58"/>
      <c r="X69" s="58"/>
      <c r="Y69" s="58"/>
      <c r="Z69" s="58"/>
      <c r="AA69" s="58"/>
      <c r="AB69" s="58"/>
      <c r="AC69" s="58"/>
      <c r="AD69" s="58"/>
    </row>
    <row r="70" spans="1:30" ht="15" customHeight="1" x14ac:dyDescent="0.25">
      <c r="A70" s="108">
        <v>2003</v>
      </c>
      <c r="B70" s="54">
        <v>11278.75</v>
      </c>
      <c r="C70" s="55">
        <v>0.76990000000000003</v>
      </c>
      <c r="D70" s="55">
        <v>0.76129999999999998</v>
      </c>
      <c r="E70" s="55">
        <v>0.74019999999999997</v>
      </c>
      <c r="F70" s="55">
        <v>0.76629999999999998</v>
      </c>
      <c r="G70" s="55">
        <v>0.7782</v>
      </c>
      <c r="H70" s="55">
        <v>0.77859999999999996</v>
      </c>
      <c r="I70" s="55">
        <v>0.77610000000000001</v>
      </c>
      <c r="J70" s="56">
        <v>0.66479999999999995</v>
      </c>
      <c r="K70" s="57">
        <v>0.76990000000000003</v>
      </c>
      <c r="L70" s="57">
        <v>0.68259999999999998</v>
      </c>
      <c r="M70" s="57">
        <v>0.7298</v>
      </c>
      <c r="N70" s="57">
        <v>0.86070000000000002</v>
      </c>
      <c r="O70" s="57">
        <v>0.8629</v>
      </c>
      <c r="P70" s="57">
        <v>0.85529999999999995</v>
      </c>
      <c r="Q70" s="59"/>
      <c r="R70" s="58"/>
      <c r="S70" s="58"/>
      <c r="T70" s="58"/>
      <c r="U70" s="58"/>
      <c r="V70" s="58"/>
      <c r="W70" s="58"/>
      <c r="X70" s="58"/>
      <c r="Y70" s="58"/>
      <c r="Z70" s="58"/>
      <c r="AA70" s="58"/>
      <c r="AB70" s="58"/>
      <c r="AC70" s="58"/>
      <c r="AD70" s="58"/>
    </row>
    <row r="71" spans="1:30" ht="15" customHeight="1" x14ac:dyDescent="0.25">
      <c r="A71" s="108">
        <v>2004</v>
      </c>
      <c r="B71" s="54">
        <v>12028.424999999999</v>
      </c>
      <c r="C71" s="55">
        <v>0.78869999999999996</v>
      </c>
      <c r="D71" s="55">
        <v>0.78139999999999998</v>
      </c>
      <c r="E71" s="55">
        <v>0.7681</v>
      </c>
      <c r="F71" s="55">
        <v>0.78480000000000005</v>
      </c>
      <c r="G71" s="55">
        <v>0.79590000000000005</v>
      </c>
      <c r="H71" s="55">
        <v>0.79630000000000001</v>
      </c>
      <c r="I71" s="55">
        <v>0.79420000000000002</v>
      </c>
      <c r="J71" s="56">
        <v>0.68959999999999999</v>
      </c>
      <c r="K71" s="57">
        <v>0.78869999999999996</v>
      </c>
      <c r="L71" s="57">
        <v>0.71550000000000002</v>
      </c>
      <c r="M71" s="57">
        <v>0.75319999999999998</v>
      </c>
      <c r="N71" s="57">
        <v>0.87270000000000003</v>
      </c>
      <c r="O71" s="57">
        <v>0.87470000000000003</v>
      </c>
      <c r="P71" s="57">
        <v>0.86660000000000004</v>
      </c>
      <c r="Q71" s="59"/>
      <c r="R71" s="58"/>
      <c r="S71" s="58"/>
      <c r="T71" s="58"/>
      <c r="U71" s="58"/>
      <c r="V71" s="58"/>
      <c r="W71" s="58"/>
      <c r="X71" s="58"/>
      <c r="Y71" s="58"/>
      <c r="Z71" s="58"/>
      <c r="AA71" s="58"/>
      <c r="AB71" s="58"/>
      <c r="AC71" s="58"/>
      <c r="AD71" s="58"/>
    </row>
    <row r="72" spans="1:30" ht="15" customHeight="1" x14ac:dyDescent="0.25">
      <c r="A72" s="108">
        <v>2005</v>
      </c>
      <c r="B72" s="54">
        <v>12839.95</v>
      </c>
      <c r="C72" s="55">
        <v>0.81269999999999998</v>
      </c>
      <c r="D72" s="55">
        <v>0.80810000000000004</v>
      </c>
      <c r="E72" s="55">
        <v>0.80469999999999997</v>
      </c>
      <c r="F72" s="55">
        <v>0.80889999999999995</v>
      </c>
      <c r="G72" s="55">
        <v>0.81830000000000003</v>
      </c>
      <c r="H72" s="55">
        <v>0.81859999999999999</v>
      </c>
      <c r="I72" s="55">
        <v>0.81699999999999995</v>
      </c>
      <c r="J72" s="56">
        <v>0.7298</v>
      </c>
      <c r="K72" s="57">
        <v>0.81269999999999998</v>
      </c>
      <c r="L72" s="57">
        <v>0.74890000000000001</v>
      </c>
      <c r="M72" s="57">
        <v>0.7792</v>
      </c>
      <c r="N72" s="57">
        <v>0.88919999999999999</v>
      </c>
      <c r="O72" s="57">
        <v>0.89090000000000003</v>
      </c>
      <c r="P72" s="57">
        <v>0.88360000000000005</v>
      </c>
      <c r="Q72" s="59"/>
      <c r="R72" s="58"/>
      <c r="S72" s="58"/>
      <c r="T72" s="58"/>
      <c r="U72" s="58"/>
      <c r="V72" s="58"/>
      <c r="W72" s="58"/>
      <c r="X72" s="58"/>
      <c r="Y72" s="58"/>
      <c r="Z72" s="58"/>
      <c r="AA72" s="58"/>
      <c r="AB72" s="58"/>
      <c r="AC72" s="58"/>
      <c r="AD72" s="58"/>
    </row>
    <row r="73" spans="1:30" ht="15" customHeight="1" x14ac:dyDescent="0.25">
      <c r="A73" s="108">
        <v>2006</v>
      </c>
      <c r="B73" s="54">
        <v>13636.75</v>
      </c>
      <c r="C73" s="55">
        <v>0.83909999999999996</v>
      </c>
      <c r="D73" s="55">
        <v>0.83640000000000003</v>
      </c>
      <c r="E73" s="55">
        <v>0.83950000000000002</v>
      </c>
      <c r="F73" s="55">
        <v>0.8357</v>
      </c>
      <c r="G73" s="55">
        <v>0.84379999999999999</v>
      </c>
      <c r="H73" s="55">
        <v>0.84409999999999996</v>
      </c>
      <c r="I73" s="55">
        <v>0.84279999999999999</v>
      </c>
      <c r="J73" s="56">
        <v>0.76749999999999996</v>
      </c>
      <c r="K73" s="57">
        <v>0.83909999999999996</v>
      </c>
      <c r="L73" s="57">
        <v>0.77649999999999997</v>
      </c>
      <c r="M73" s="57">
        <v>0.80469999999999997</v>
      </c>
      <c r="N73" s="57">
        <v>0.90369999999999995</v>
      </c>
      <c r="O73" s="57">
        <v>0.90610000000000002</v>
      </c>
      <c r="P73" s="57">
        <v>0.89590000000000003</v>
      </c>
      <c r="Q73" s="59"/>
      <c r="R73" s="58"/>
      <c r="S73" s="58"/>
      <c r="T73" s="58"/>
      <c r="U73" s="58"/>
      <c r="V73" s="58"/>
      <c r="W73" s="58"/>
      <c r="X73" s="58"/>
      <c r="Y73" s="58"/>
      <c r="Z73" s="58"/>
      <c r="AA73" s="58"/>
      <c r="AB73" s="58"/>
      <c r="AC73" s="58"/>
      <c r="AD73" s="58"/>
    </row>
    <row r="74" spans="1:30" ht="15" customHeight="1" x14ac:dyDescent="0.25">
      <c r="A74" s="108">
        <v>2007</v>
      </c>
      <c r="B74" s="54">
        <v>14305.375</v>
      </c>
      <c r="C74" s="55">
        <v>0.86219999999999997</v>
      </c>
      <c r="D74" s="55">
        <v>0.86070000000000002</v>
      </c>
      <c r="E74" s="55">
        <v>0.86739999999999995</v>
      </c>
      <c r="F74" s="55">
        <v>0.85899999999999999</v>
      </c>
      <c r="G74" s="55">
        <v>0.86260000000000003</v>
      </c>
      <c r="H74" s="55">
        <v>0.86270000000000002</v>
      </c>
      <c r="I74" s="55">
        <v>0.86199999999999999</v>
      </c>
      <c r="J74" s="56">
        <v>0.8095</v>
      </c>
      <c r="K74" s="57">
        <v>0.86219999999999997</v>
      </c>
      <c r="L74" s="57">
        <v>0.80459999999999998</v>
      </c>
      <c r="M74" s="57">
        <v>0.8377</v>
      </c>
      <c r="N74" s="57">
        <v>0.91649999999999998</v>
      </c>
      <c r="O74" s="57">
        <v>0.91949999999999998</v>
      </c>
      <c r="P74" s="57">
        <v>0.90620000000000001</v>
      </c>
      <c r="Q74" s="59"/>
      <c r="R74" s="58"/>
      <c r="S74" s="58"/>
      <c r="T74" s="58"/>
      <c r="U74" s="58"/>
      <c r="V74" s="58"/>
      <c r="W74" s="58"/>
      <c r="X74" s="58"/>
      <c r="Y74" s="58"/>
      <c r="Z74" s="58"/>
      <c r="AA74" s="58"/>
      <c r="AB74" s="58"/>
      <c r="AC74" s="58"/>
      <c r="AD74" s="58"/>
    </row>
    <row r="75" spans="1:30" ht="15" customHeight="1" x14ac:dyDescent="0.25">
      <c r="A75" s="108">
        <v>2008</v>
      </c>
      <c r="B75" s="54">
        <v>14796.575000000001</v>
      </c>
      <c r="C75" s="55">
        <v>0.88009999999999999</v>
      </c>
      <c r="D75" s="55">
        <v>0.89049999999999996</v>
      </c>
      <c r="E75" s="55">
        <v>0.9012</v>
      </c>
      <c r="F75" s="55">
        <v>0.88770000000000004</v>
      </c>
      <c r="G75" s="55">
        <v>0.89280000000000004</v>
      </c>
      <c r="H75" s="55">
        <v>0.89280000000000004</v>
      </c>
      <c r="I75" s="55">
        <v>0.89239999999999997</v>
      </c>
      <c r="J75" s="56">
        <v>0.84960000000000002</v>
      </c>
      <c r="K75" s="57">
        <v>0.88009999999999999</v>
      </c>
      <c r="L75" s="57">
        <v>0.83050000000000002</v>
      </c>
      <c r="M75" s="57">
        <v>0.85709999999999997</v>
      </c>
      <c r="N75" s="57">
        <v>0.93330000000000002</v>
      </c>
      <c r="O75" s="57">
        <v>0.93610000000000004</v>
      </c>
      <c r="P75" s="57">
        <v>0.92349999999999999</v>
      </c>
      <c r="Q75" s="59"/>
      <c r="R75" s="58"/>
      <c r="S75" s="58"/>
      <c r="T75" s="58"/>
      <c r="U75" s="58"/>
      <c r="V75" s="58"/>
      <c r="W75" s="58"/>
      <c r="X75" s="58"/>
      <c r="Y75" s="58"/>
      <c r="Z75" s="58"/>
      <c r="AA75" s="58"/>
      <c r="AB75" s="58"/>
      <c r="AC75" s="58"/>
      <c r="AD75" s="58"/>
    </row>
    <row r="76" spans="1:30" ht="15" customHeight="1" x14ac:dyDescent="0.25">
      <c r="A76" s="108">
        <v>2009</v>
      </c>
      <c r="B76" s="54">
        <v>14467.3</v>
      </c>
      <c r="C76" s="55">
        <v>0.8891</v>
      </c>
      <c r="D76" s="55">
        <v>0.88719999999999999</v>
      </c>
      <c r="E76" s="55">
        <v>0.89939999999999998</v>
      </c>
      <c r="F76" s="55">
        <v>0.88449999999999995</v>
      </c>
      <c r="G76" s="55">
        <v>0.89039999999999997</v>
      </c>
      <c r="H76" s="55">
        <v>0.89049999999999996</v>
      </c>
      <c r="I76" s="55">
        <v>0.89029999999999998</v>
      </c>
      <c r="J76" s="56">
        <v>0.86160000000000003</v>
      </c>
      <c r="K76" s="57">
        <v>0.8891</v>
      </c>
      <c r="L76" s="57">
        <v>0.84599999999999997</v>
      </c>
      <c r="M76" s="57">
        <v>0.8579</v>
      </c>
      <c r="N76" s="57">
        <v>0.94030000000000002</v>
      </c>
      <c r="O76" s="57">
        <v>0.94440000000000002</v>
      </c>
      <c r="P76" s="57">
        <v>0.92820000000000003</v>
      </c>
      <c r="Q76" s="59"/>
      <c r="R76" s="58"/>
      <c r="S76" s="58"/>
      <c r="T76" s="58"/>
      <c r="U76" s="58"/>
      <c r="V76" s="58"/>
      <c r="W76" s="58"/>
      <c r="X76" s="58"/>
      <c r="Y76" s="58"/>
      <c r="Z76" s="58"/>
      <c r="AA76" s="58"/>
      <c r="AB76" s="58"/>
      <c r="AC76" s="58"/>
      <c r="AD76" s="58"/>
    </row>
    <row r="77" spans="1:30" ht="15" customHeight="1" x14ac:dyDescent="0.25">
      <c r="A77" s="108">
        <v>2010</v>
      </c>
      <c r="B77" s="54">
        <v>14884.4</v>
      </c>
      <c r="C77" s="55">
        <v>0.89680000000000004</v>
      </c>
      <c r="D77" s="55">
        <v>0.90629999999999999</v>
      </c>
      <c r="E77" s="55">
        <v>0.91610000000000003</v>
      </c>
      <c r="F77" s="55">
        <v>0.90390000000000004</v>
      </c>
      <c r="G77" s="55">
        <v>0.90600000000000003</v>
      </c>
      <c r="H77" s="55">
        <v>0.90600000000000003</v>
      </c>
      <c r="I77" s="55">
        <v>0.90549999999999997</v>
      </c>
      <c r="J77" s="56">
        <v>0.87560000000000004</v>
      </c>
      <c r="K77" s="57">
        <v>0.89680000000000004</v>
      </c>
      <c r="L77" s="57">
        <v>0.871</v>
      </c>
      <c r="M77" s="57">
        <v>0.90390000000000004</v>
      </c>
      <c r="N77" s="57">
        <v>0.94569999999999999</v>
      </c>
      <c r="O77" s="57">
        <v>0.94850000000000001</v>
      </c>
      <c r="P77" s="57">
        <v>0.93740000000000001</v>
      </c>
      <c r="Q77" s="59"/>
      <c r="R77" s="58"/>
      <c r="S77" s="58"/>
      <c r="T77" s="58"/>
      <c r="U77" s="58"/>
      <c r="V77" s="58"/>
      <c r="W77" s="58"/>
      <c r="X77" s="58"/>
      <c r="Y77" s="58"/>
      <c r="Z77" s="58"/>
      <c r="AA77" s="58"/>
      <c r="AB77" s="58"/>
      <c r="AC77" s="58"/>
      <c r="AD77" s="58"/>
    </row>
    <row r="78" spans="1:30" ht="15" customHeight="1" x14ac:dyDescent="0.25">
      <c r="A78" s="108">
        <v>2011</v>
      </c>
      <c r="B78" s="54">
        <v>15466.525</v>
      </c>
      <c r="C78" s="55">
        <v>0.91479999999999995</v>
      </c>
      <c r="D78" s="55">
        <v>0.92730000000000001</v>
      </c>
      <c r="E78" s="55">
        <v>0.94279999999999997</v>
      </c>
      <c r="F78" s="55">
        <v>0.92359999999999998</v>
      </c>
      <c r="G78" s="55">
        <v>0.92600000000000005</v>
      </c>
      <c r="H78" s="55">
        <v>0.92610000000000003</v>
      </c>
      <c r="I78" s="55">
        <v>0.92549999999999999</v>
      </c>
      <c r="J78" s="56">
        <v>0.90049999999999997</v>
      </c>
      <c r="K78" s="57">
        <v>0.91479999999999995</v>
      </c>
      <c r="L78" s="57">
        <v>0.90149999999999997</v>
      </c>
      <c r="M78" s="57">
        <v>0.91949999999999998</v>
      </c>
      <c r="N78" s="57">
        <v>0.9647</v>
      </c>
      <c r="O78" s="57">
        <v>0.96709999999999996</v>
      </c>
      <c r="P78" s="57">
        <v>0.95799999999999996</v>
      </c>
      <c r="Q78" s="59"/>
      <c r="R78" s="58"/>
      <c r="S78" s="58"/>
      <c r="T78" s="58"/>
      <c r="U78" s="58"/>
      <c r="V78" s="58"/>
      <c r="W78" s="58"/>
      <c r="X78" s="58"/>
      <c r="Y78" s="58"/>
      <c r="Z78" s="58"/>
      <c r="AA78" s="58"/>
      <c r="AB78" s="58"/>
      <c r="AC78" s="58"/>
      <c r="AD78" s="58"/>
    </row>
    <row r="79" spans="1:30" ht="15" customHeight="1" x14ac:dyDescent="0.25">
      <c r="A79" s="108">
        <v>2012</v>
      </c>
      <c r="B79" s="54">
        <v>16109.424999999999</v>
      </c>
      <c r="C79" s="55">
        <v>0.93140000000000001</v>
      </c>
      <c r="D79" s="55">
        <v>0.94510000000000005</v>
      </c>
      <c r="E79" s="55">
        <v>0.95589999999999997</v>
      </c>
      <c r="F79" s="55">
        <v>0.9425</v>
      </c>
      <c r="G79" s="55">
        <v>0.94530000000000003</v>
      </c>
      <c r="H79" s="55">
        <v>0.94530000000000003</v>
      </c>
      <c r="I79" s="55">
        <v>0.94510000000000005</v>
      </c>
      <c r="J79" s="56">
        <v>0.92469999999999997</v>
      </c>
      <c r="K79" s="57">
        <v>0.93140000000000001</v>
      </c>
      <c r="L79" s="57">
        <v>0.91190000000000004</v>
      </c>
      <c r="M79" s="57">
        <v>0.92589999999999995</v>
      </c>
      <c r="N79" s="57">
        <v>0.97509999999999997</v>
      </c>
      <c r="O79" s="57">
        <v>0.97809999999999997</v>
      </c>
      <c r="P79" s="57">
        <v>0.96599999999999997</v>
      </c>
      <c r="Q79" s="59"/>
      <c r="R79" s="58"/>
      <c r="S79" s="58"/>
      <c r="T79" s="58"/>
      <c r="U79" s="58"/>
      <c r="V79" s="58"/>
      <c r="W79" s="58"/>
      <c r="X79" s="58"/>
      <c r="Y79" s="58"/>
      <c r="Z79" s="58"/>
      <c r="AA79" s="58"/>
      <c r="AB79" s="58"/>
      <c r="AC79" s="58"/>
      <c r="AD79" s="58"/>
    </row>
    <row r="80" spans="1:30" ht="15" customHeight="1" x14ac:dyDescent="0.25">
      <c r="A80" s="108">
        <v>2013</v>
      </c>
      <c r="B80" s="54">
        <v>16687.775000000001</v>
      </c>
      <c r="C80" s="55">
        <v>0.94830000000000003</v>
      </c>
      <c r="D80" s="55">
        <v>0.95930000000000004</v>
      </c>
      <c r="E80" s="55">
        <v>0.96230000000000004</v>
      </c>
      <c r="F80" s="55">
        <v>0.9587</v>
      </c>
      <c r="G80" s="55">
        <v>0.95909999999999995</v>
      </c>
      <c r="H80" s="55">
        <v>0.95909999999999995</v>
      </c>
      <c r="I80" s="55">
        <v>0.95899999999999996</v>
      </c>
      <c r="J80" s="56">
        <v>0.94930000000000003</v>
      </c>
      <c r="K80" s="57">
        <v>0.94830000000000003</v>
      </c>
      <c r="L80" s="57">
        <v>0.9194</v>
      </c>
      <c r="M80" s="57">
        <v>0.95150000000000001</v>
      </c>
      <c r="N80" s="57">
        <v>0.97840000000000005</v>
      </c>
      <c r="O80" s="57">
        <v>0.98070000000000002</v>
      </c>
      <c r="P80" s="57">
        <v>0.97219999999999995</v>
      </c>
      <c r="Q80" s="59"/>
      <c r="R80" s="58"/>
      <c r="S80" s="58"/>
      <c r="T80" s="58"/>
      <c r="U80" s="58"/>
      <c r="V80" s="58"/>
      <c r="W80" s="58"/>
      <c r="X80" s="58"/>
      <c r="Y80" s="58"/>
      <c r="Z80" s="58"/>
      <c r="AA80" s="58"/>
      <c r="AB80" s="58"/>
      <c r="AC80" s="58"/>
      <c r="AD80" s="58"/>
    </row>
    <row r="81" spans="1:30" ht="15" customHeight="1" x14ac:dyDescent="0.25">
      <c r="A81" s="108">
        <v>2014</v>
      </c>
      <c r="B81" s="54">
        <v>17428.099999999999</v>
      </c>
      <c r="C81" s="55">
        <v>0.96560000000000001</v>
      </c>
      <c r="D81" s="55">
        <v>0.97370000000000001</v>
      </c>
      <c r="E81" s="55">
        <v>0.97750000000000004</v>
      </c>
      <c r="F81" s="55">
        <v>0.97299999999999998</v>
      </c>
      <c r="G81" s="55">
        <v>0.97289999999999999</v>
      </c>
      <c r="H81" s="55">
        <v>0.97289999999999999</v>
      </c>
      <c r="I81" s="55">
        <v>0.9728</v>
      </c>
      <c r="J81" s="56">
        <v>0.9718</v>
      </c>
      <c r="K81" s="57">
        <v>0.96560000000000001</v>
      </c>
      <c r="L81" s="57">
        <v>0.95099999999999996</v>
      </c>
      <c r="M81" s="57">
        <v>0.97319999999999995</v>
      </c>
      <c r="N81" s="57">
        <v>0.99239999999999995</v>
      </c>
      <c r="O81" s="57">
        <v>0.99370000000000003</v>
      </c>
      <c r="P81" s="57">
        <v>0.98839999999999995</v>
      </c>
      <c r="Q81" s="59"/>
      <c r="R81" s="58"/>
      <c r="S81" s="58"/>
      <c r="T81" s="58"/>
      <c r="U81" s="58"/>
      <c r="V81" s="58"/>
      <c r="W81" s="58"/>
      <c r="X81" s="58"/>
      <c r="Y81" s="58"/>
      <c r="Z81" s="58"/>
      <c r="AA81" s="58"/>
      <c r="AB81" s="58"/>
      <c r="AC81" s="58"/>
      <c r="AD81" s="58"/>
    </row>
    <row r="82" spans="1:30" ht="15" customHeight="1" x14ac:dyDescent="0.25">
      <c r="A82" s="108">
        <v>2015</v>
      </c>
      <c r="B82" s="54">
        <v>18164.25</v>
      </c>
      <c r="C82" s="55">
        <v>0.97560000000000002</v>
      </c>
      <c r="D82" s="55">
        <v>0.97760000000000002</v>
      </c>
      <c r="E82" s="55">
        <v>0.98119999999999996</v>
      </c>
      <c r="F82" s="55">
        <v>0.97699999999999998</v>
      </c>
      <c r="G82" s="55">
        <v>0.97660000000000002</v>
      </c>
      <c r="H82" s="55">
        <v>0.97660000000000002</v>
      </c>
      <c r="I82" s="55">
        <v>0.97660000000000002</v>
      </c>
      <c r="J82" s="56">
        <v>0.97950000000000004</v>
      </c>
      <c r="K82" s="57">
        <v>0.97560000000000002</v>
      </c>
      <c r="L82" s="57">
        <v>0.96330000000000005</v>
      </c>
      <c r="M82" s="57">
        <v>0.97250000000000003</v>
      </c>
      <c r="N82" s="57">
        <v>0.99470000000000003</v>
      </c>
      <c r="O82" s="57">
        <v>0.99609999999999999</v>
      </c>
      <c r="P82" s="57">
        <v>0.99109999999999998</v>
      </c>
      <c r="Q82" s="59"/>
      <c r="R82" s="58"/>
      <c r="S82" s="58"/>
      <c r="T82" s="58"/>
      <c r="U82" s="58"/>
      <c r="V82" s="58"/>
      <c r="W82" s="58"/>
      <c r="X82" s="58"/>
      <c r="Y82" s="58"/>
      <c r="Z82" s="58"/>
      <c r="AA82" s="58"/>
      <c r="AB82" s="58"/>
      <c r="AC82" s="58"/>
      <c r="AD82" s="58"/>
    </row>
    <row r="83" spans="1:30" ht="15" customHeight="1" x14ac:dyDescent="0.25">
      <c r="A83" s="108">
        <v>2016</v>
      </c>
      <c r="B83" s="54">
        <v>18641.325000000001</v>
      </c>
      <c r="C83" s="55">
        <v>0.98340000000000005</v>
      </c>
      <c r="D83" s="55">
        <v>0.98370000000000002</v>
      </c>
      <c r="E83" s="55">
        <v>0.98460000000000003</v>
      </c>
      <c r="F83" s="55">
        <v>0.98350000000000004</v>
      </c>
      <c r="G83" s="55">
        <v>0.98350000000000004</v>
      </c>
      <c r="H83" s="55">
        <v>0.98350000000000004</v>
      </c>
      <c r="I83" s="55">
        <v>0.98350000000000004</v>
      </c>
      <c r="J83" s="56">
        <v>0.98219999999999996</v>
      </c>
      <c r="K83" s="57">
        <v>0.98340000000000005</v>
      </c>
      <c r="L83" s="57">
        <v>0.97570000000000001</v>
      </c>
      <c r="M83" s="57">
        <v>0.98070000000000002</v>
      </c>
      <c r="N83" s="57">
        <v>0.99199999999999999</v>
      </c>
      <c r="O83" s="57">
        <v>0.99319999999999997</v>
      </c>
      <c r="P83" s="57">
        <v>0.98850000000000005</v>
      </c>
      <c r="Q83" s="59"/>
      <c r="R83" s="58"/>
      <c r="S83" s="58"/>
      <c r="T83" s="58"/>
      <c r="U83" s="58"/>
      <c r="V83" s="58"/>
      <c r="W83" s="58"/>
      <c r="X83" s="58"/>
      <c r="Y83" s="58"/>
      <c r="Z83" s="58"/>
      <c r="AA83" s="58"/>
      <c r="AB83" s="58"/>
      <c r="AC83" s="58"/>
      <c r="AD83" s="58"/>
    </row>
    <row r="84" spans="1:30" ht="15" customHeight="1" x14ac:dyDescent="0.25">
      <c r="A84" s="108">
        <v>2017</v>
      </c>
      <c r="B84" s="54">
        <v>19375.174999999999</v>
      </c>
      <c r="C84" s="55">
        <v>1</v>
      </c>
      <c r="D84" s="55">
        <v>1</v>
      </c>
      <c r="E84" s="55">
        <v>1</v>
      </c>
      <c r="F84" s="55">
        <v>1</v>
      </c>
      <c r="G84" s="55">
        <v>1</v>
      </c>
      <c r="H84" s="55">
        <v>1</v>
      </c>
      <c r="I84" s="55">
        <v>1</v>
      </c>
      <c r="J84" s="56">
        <v>1</v>
      </c>
      <c r="K84" s="57">
        <v>1</v>
      </c>
      <c r="L84" s="57">
        <v>1</v>
      </c>
      <c r="M84" s="57">
        <v>1</v>
      </c>
      <c r="N84" s="57">
        <v>1</v>
      </c>
      <c r="O84" s="57">
        <v>1</v>
      </c>
      <c r="P84" s="57">
        <v>1</v>
      </c>
      <c r="Q84" s="59"/>
      <c r="R84" s="58"/>
      <c r="S84" s="58"/>
      <c r="T84" s="58"/>
      <c r="U84" s="58"/>
      <c r="V84" s="58"/>
      <c r="W84" s="58"/>
      <c r="X84" s="58"/>
      <c r="Y84" s="58"/>
      <c r="Z84" s="58"/>
      <c r="AA84" s="58"/>
      <c r="AB84" s="58"/>
      <c r="AC84" s="58"/>
      <c r="AD84" s="58"/>
    </row>
    <row r="85" spans="1:30" ht="15" customHeight="1" x14ac:dyDescent="0.25">
      <c r="A85" s="108">
        <v>2018</v>
      </c>
      <c r="B85" s="54">
        <v>20436.325000000001</v>
      </c>
      <c r="C85" s="55">
        <v>1.0222</v>
      </c>
      <c r="D85" s="55">
        <v>1.0216000000000001</v>
      </c>
      <c r="E85" s="55">
        <v>1.0256000000000001</v>
      </c>
      <c r="F85" s="55">
        <v>1.0208999999999999</v>
      </c>
      <c r="G85" s="55">
        <v>1.02</v>
      </c>
      <c r="H85" s="55">
        <v>1.02</v>
      </c>
      <c r="I85" s="55">
        <v>1.0201</v>
      </c>
      <c r="J85" s="56">
        <v>1.0334000000000001</v>
      </c>
      <c r="K85" s="57">
        <v>1.0222</v>
      </c>
      <c r="L85" s="57">
        <v>1.0349999999999999</v>
      </c>
      <c r="M85" s="57">
        <v>1.028</v>
      </c>
      <c r="N85" s="57">
        <v>1.0119</v>
      </c>
      <c r="O85" s="57">
        <v>1.0105</v>
      </c>
      <c r="P85" s="57">
        <v>1.018</v>
      </c>
      <c r="Q85" s="59"/>
      <c r="R85" s="58"/>
      <c r="S85" s="58"/>
      <c r="T85" s="58"/>
      <c r="U85" s="58"/>
      <c r="V85" s="58"/>
      <c r="W85" s="58"/>
      <c r="X85" s="58"/>
      <c r="Y85" s="58"/>
      <c r="Z85" s="58"/>
      <c r="AA85" s="58"/>
      <c r="AB85" s="58"/>
      <c r="AC85" s="58"/>
      <c r="AD85" s="58"/>
    </row>
    <row r="86" spans="1:30" ht="15" customHeight="1" x14ac:dyDescent="0.25">
      <c r="A86" s="108">
        <v>2019</v>
      </c>
      <c r="B86" s="54">
        <v>21275.275000000001</v>
      </c>
      <c r="C86" s="55">
        <v>1.0410999999999999</v>
      </c>
      <c r="D86" s="55">
        <v>1.0390999999999999</v>
      </c>
      <c r="E86" s="55">
        <v>1.0468999999999999</v>
      </c>
      <c r="F86" s="55">
        <v>1.0377000000000001</v>
      </c>
      <c r="G86" s="55">
        <v>1.036</v>
      </c>
      <c r="H86" s="55">
        <v>1.036</v>
      </c>
      <c r="I86" s="55">
        <v>1.0362</v>
      </c>
      <c r="J86" s="56">
        <v>1.0591999999999999</v>
      </c>
      <c r="K86" s="57">
        <v>1.0410999999999999</v>
      </c>
      <c r="L86" s="57">
        <v>1.0706</v>
      </c>
      <c r="M86" s="57">
        <v>1.0548</v>
      </c>
      <c r="N86" s="57">
        <v>1.0238</v>
      </c>
      <c r="O86" s="57">
        <v>1.0218</v>
      </c>
      <c r="P86" s="57">
        <v>1.0329999999999999</v>
      </c>
      <c r="Q86" s="59"/>
      <c r="R86" s="58"/>
      <c r="S86" s="58"/>
      <c r="T86" s="58"/>
      <c r="U86" s="58"/>
      <c r="V86" s="58"/>
      <c r="W86" s="58"/>
      <c r="X86" s="58"/>
      <c r="Y86" s="58"/>
      <c r="Z86" s="58"/>
      <c r="AA86" s="58"/>
      <c r="AB86" s="58"/>
      <c r="AC86" s="58"/>
      <c r="AD86" s="58"/>
    </row>
    <row r="87" spans="1:30" ht="15" customHeight="1" x14ac:dyDescent="0.25">
      <c r="A87" s="108">
        <v>2020</v>
      </c>
      <c r="B87" s="54">
        <v>21292.400000000001</v>
      </c>
      <c r="C87" s="55">
        <v>1.0547</v>
      </c>
      <c r="D87" s="55">
        <v>1.0538000000000001</v>
      </c>
      <c r="E87" s="55">
        <v>1.0584</v>
      </c>
      <c r="F87" s="55">
        <v>1.0531999999999999</v>
      </c>
      <c r="G87" s="55">
        <v>1.0477000000000001</v>
      </c>
      <c r="H87" s="55">
        <v>1.0477000000000001</v>
      </c>
      <c r="I87" s="55">
        <v>1.0479000000000001</v>
      </c>
      <c r="J87" s="56">
        <v>1.0806</v>
      </c>
      <c r="K87" s="57">
        <v>1.0547</v>
      </c>
      <c r="L87" s="57">
        <v>1.0726</v>
      </c>
      <c r="M87" s="57">
        <v>1.07</v>
      </c>
      <c r="N87" s="57">
        <v>1.0315000000000001</v>
      </c>
      <c r="O87" s="57">
        <v>1.0296000000000001</v>
      </c>
      <c r="P87" s="57">
        <v>1.0379</v>
      </c>
      <c r="Q87" s="59"/>
      <c r="R87" s="58"/>
      <c r="S87" s="58"/>
      <c r="T87" s="58"/>
      <c r="U87" s="58"/>
      <c r="V87" s="58"/>
      <c r="W87" s="58"/>
      <c r="X87" s="58"/>
      <c r="Y87" s="58"/>
      <c r="Z87" s="58"/>
      <c r="AA87" s="58"/>
      <c r="AB87" s="58"/>
      <c r="AC87" s="58"/>
      <c r="AD87" s="58"/>
    </row>
    <row r="88" spans="1:30" ht="15" customHeight="1" x14ac:dyDescent="0.25">
      <c r="A88" s="108">
        <v>2021</v>
      </c>
      <c r="B88" s="54">
        <v>22936.525000000001</v>
      </c>
      <c r="C88" s="55">
        <v>1.091</v>
      </c>
      <c r="D88" s="55">
        <v>1.0862000000000001</v>
      </c>
      <c r="E88" s="55">
        <v>1.0873999999999999</v>
      </c>
      <c r="F88" s="55">
        <v>1.0861000000000001</v>
      </c>
      <c r="G88" s="55">
        <v>1.0792999999999999</v>
      </c>
      <c r="H88" s="55">
        <v>1.0792999999999999</v>
      </c>
      <c r="I88" s="55">
        <v>1.0794999999999999</v>
      </c>
      <c r="J88" s="56">
        <v>1.1317999999999999</v>
      </c>
      <c r="K88" s="57">
        <v>1.091</v>
      </c>
      <c r="L88" s="57">
        <v>1.1023000000000001</v>
      </c>
      <c r="M88" s="57">
        <v>1.0979000000000001</v>
      </c>
      <c r="N88" s="57">
        <v>1.0491999999999999</v>
      </c>
      <c r="O88" s="57">
        <v>1.0481</v>
      </c>
      <c r="P88" s="57">
        <v>1.0537000000000001</v>
      </c>
      <c r="Q88" s="59"/>
      <c r="R88" s="58"/>
      <c r="S88" s="58"/>
      <c r="T88" s="58"/>
      <c r="U88" s="58"/>
      <c r="V88" s="58"/>
      <c r="W88" s="58"/>
      <c r="X88" s="58"/>
      <c r="Y88" s="58"/>
      <c r="Z88" s="58"/>
      <c r="AA88" s="58"/>
      <c r="AB88" s="58"/>
      <c r="AC88" s="58"/>
      <c r="AD88" s="58"/>
    </row>
    <row r="89" spans="1:30" ht="15" customHeight="1" x14ac:dyDescent="0.25">
      <c r="A89" s="108">
        <v>2022</v>
      </c>
      <c r="B89" s="54">
        <v>25305.65</v>
      </c>
      <c r="C89" s="55">
        <v>1.1673</v>
      </c>
      <c r="D89" s="55">
        <v>1.1545000000000001</v>
      </c>
      <c r="E89" s="55">
        <v>1.1544000000000001</v>
      </c>
      <c r="F89" s="55">
        <v>1.1545000000000001</v>
      </c>
      <c r="G89" s="55">
        <v>1.1489</v>
      </c>
      <c r="H89" s="55">
        <v>1.1488</v>
      </c>
      <c r="I89" s="55">
        <v>1.1493</v>
      </c>
      <c r="J89" s="56">
        <v>1.2097</v>
      </c>
      <c r="K89" s="57">
        <v>1.1673</v>
      </c>
      <c r="L89" s="57">
        <v>1.1617</v>
      </c>
      <c r="M89" s="57">
        <v>1.1547000000000001</v>
      </c>
      <c r="N89" s="57">
        <v>1.0949</v>
      </c>
      <c r="O89" s="57">
        <v>1.0954999999999999</v>
      </c>
      <c r="P89" s="57">
        <v>1.0927</v>
      </c>
      <c r="Q89" s="59"/>
      <c r="R89" s="58"/>
      <c r="S89" s="58"/>
      <c r="T89" s="58"/>
      <c r="U89" s="58"/>
      <c r="V89" s="58"/>
      <c r="W89" s="58"/>
      <c r="X89" s="58"/>
      <c r="Y89" s="58"/>
      <c r="Z89" s="58"/>
      <c r="AA89" s="58"/>
      <c r="AB89" s="58"/>
      <c r="AC89" s="58"/>
      <c r="AD89" s="58"/>
    </row>
    <row r="90" spans="1:30" ht="15" customHeight="1" x14ac:dyDescent="0.25">
      <c r="A90" s="108">
        <v>2023</v>
      </c>
      <c r="B90" s="54">
        <v>26982.375</v>
      </c>
      <c r="C90" s="55">
        <v>1.2206999999999999</v>
      </c>
      <c r="D90" s="55">
        <v>1.2057</v>
      </c>
      <c r="E90" s="55">
        <v>1.2056</v>
      </c>
      <c r="F90" s="55">
        <v>1.2057</v>
      </c>
      <c r="G90" s="55">
        <v>1.2009000000000001</v>
      </c>
      <c r="H90" s="55">
        <v>1.2007000000000001</v>
      </c>
      <c r="I90" s="55">
        <v>1.2015</v>
      </c>
      <c r="J90" s="56">
        <v>1.2597</v>
      </c>
      <c r="K90" s="57">
        <v>1.2206999999999999</v>
      </c>
      <c r="L90" s="57">
        <v>1.2064999999999999</v>
      </c>
      <c r="M90" s="57">
        <v>1.1932</v>
      </c>
      <c r="N90" s="57">
        <v>1.1325000000000001</v>
      </c>
      <c r="O90" s="57">
        <v>1.1338999999999999</v>
      </c>
      <c r="P90" s="57">
        <v>1.1274</v>
      </c>
      <c r="Q90" s="59"/>
      <c r="R90" s="58"/>
      <c r="S90" s="58"/>
      <c r="T90" s="58"/>
      <c r="U90" s="58"/>
      <c r="V90" s="58"/>
      <c r="W90" s="58"/>
      <c r="X90" s="58"/>
      <c r="Y90" s="58"/>
      <c r="Z90" s="58"/>
      <c r="AA90" s="58"/>
      <c r="AB90" s="58"/>
      <c r="AC90" s="58"/>
      <c r="AD90" s="58"/>
    </row>
    <row r="91" spans="1:30" ht="15" customHeight="1" x14ac:dyDescent="0.25">
      <c r="A91" s="108">
        <v>2024</v>
      </c>
      <c r="B91" s="54">
        <v>28255.4</v>
      </c>
      <c r="C91" s="55">
        <v>1.2533000000000001</v>
      </c>
      <c r="D91" s="55">
        <v>1.2422</v>
      </c>
      <c r="E91" s="55">
        <v>1.2382</v>
      </c>
      <c r="F91" s="55">
        <v>1.2427999999999999</v>
      </c>
      <c r="G91" s="55">
        <v>1.2385999999999999</v>
      </c>
      <c r="H91" s="55">
        <v>1.2383999999999999</v>
      </c>
      <c r="I91" s="55">
        <v>1.2394000000000001</v>
      </c>
      <c r="J91" s="56">
        <v>1.2907999999999999</v>
      </c>
      <c r="K91" s="57">
        <v>1.2533000000000001</v>
      </c>
      <c r="L91" s="57">
        <v>1.2386999999999999</v>
      </c>
      <c r="M91" s="57">
        <v>1.2304999999999999</v>
      </c>
      <c r="N91" s="57">
        <v>1.1625000000000001</v>
      </c>
      <c r="O91" s="57">
        <v>1.1641999999999999</v>
      </c>
      <c r="P91" s="57">
        <v>1.1575</v>
      </c>
      <c r="Q91" s="59"/>
      <c r="R91" s="58"/>
      <c r="S91" s="58"/>
      <c r="T91" s="58"/>
      <c r="U91" s="58"/>
      <c r="V91" s="58"/>
      <c r="W91" s="58"/>
      <c r="X91" s="58"/>
      <c r="Y91" s="58"/>
      <c r="Z91" s="58"/>
      <c r="AA91" s="58"/>
      <c r="AB91" s="58"/>
      <c r="AC91" s="58"/>
      <c r="AD91" s="58"/>
    </row>
    <row r="92" spans="1:30" ht="15" customHeight="1" x14ac:dyDescent="0.25">
      <c r="A92" s="108">
        <v>2025</v>
      </c>
      <c r="B92" s="54">
        <v>29340.3</v>
      </c>
      <c r="C92" s="55">
        <v>1.2807999999999999</v>
      </c>
      <c r="D92" s="55">
        <v>1.2712000000000001</v>
      </c>
      <c r="E92" s="55">
        <v>1.2633000000000001</v>
      </c>
      <c r="F92" s="55">
        <v>1.2724</v>
      </c>
      <c r="G92" s="55">
        <v>1.2681</v>
      </c>
      <c r="H92" s="55">
        <v>1.2679</v>
      </c>
      <c r="I92" s="55">
        <v>1.2690999999999999</v>
      </c>
      <c r="J92" s="56">
        <v>1.3418000000000001</v>
      </c>
      <c r="K92" s="57">
        <v>1.2807999999999999</v>
      </c>
      <c r="L92" s="57">
        <v>1.2658</v>
      </c>
      <c r="M92" s="57">
        <v>1.2549999999999999</v>
      </c>
      <c r="N92" s="57">
        <v>1.1880999999999999</v>
      </c>
      <c r="O92" s="57">
        <v>1.1897</v>
      </c>
      <c r="P92" s="57">
        <v>1.1829000000000001</v>
      </c>
      <c r="Q92" s="59"/>
      <c r="R92" s="58"/>
      <c r="S92" s="58"/>
      <c r="T92" s="58"/>
      <c r="U92" s="58"/>
      <c r="V92" s="58"/>
      <c r="W92" s="58"/>
      <c r="X92" s="58"/>
      <c r="Y92" s="58"/>
      <c r="Z92" s="58"/>
      <c r="AA92" s="58"/>
      <c r="AB92" s="58"/>
      <c r="AC92" s="58"/>
      <c r="AD92" s="58"/>
    </row>
    <row r="93" spans="1:30" ht="13.9" customHeight="1" x14ac:dyDescent="0.25">
      <c r="A93" s="108">
        <v>2026</v>
      </c>
      <c r="B93" s="54">
        <v>30552.7</v>
      </c>
      <c r="C93" s="55">
        <v>1.3073999999999999</v>
      </c>
      <c r="D93" s="55">
        <v>1.3001</v>
      </c>
      <c r="E93" s="55">
        <v>1.2896000000000001</v>
      </c>
      <c r="F93" s="55">
        <v>1.3017000000000001</v>
      </c>
      <c r="G93" s="55">
        <v>1.2970999999999999</v>
      </c>
      <c r="H93" s="55">
        <v>1.2968999999999999</v>
      </c>
      <c r="I93" s="55">
        <v>1.2982</v>
      </c>
      <c r="J93" s="56">
        <v>1.3838999999999999</v>
      </c>
      <c r="K93" s="57">
        <v>1.3073999999999999</v>
      </c>
      <c r="L93" s="57">
        <v>1.2922</v>
      </c>
      <c r="M93" s="57">
        <v>1.2811999999999999</v>
      </c>
      <c r="N93" s="57">
        <v>1.2129000000000001</v>
      </c>
      <c r="O93" s="57">
        <v>1.2144999999999999</v>
      </c>
      <c r="P93" s="57">
        <v>1.2075</v>
      </c>
    </row>
    <row r="94" spans="1:30" x14ac:dyDescent="0.25">
      <c r="A94" s="108">
        <v>2027</v>
      </c>
      <c r="B94" s="54">
        <v>31815.599999999999</v>
      </c>
      <c r="C94" s="55">
        <v>1.3348</v>
      </c>
      <c r="D94" s="55">
        <v>1.3295999999999999</v>
      </c>
      <c r="E94" s="55">
        <v>1.3166</v>
      </c>
      <c r="F94" s="55">
        <v>1.3313999999999999</v>
      </c>
      <c r="G94" s="55">
        <v>1.327</v>
      </c>
      <c r="H94" s="55">
        <v>1.3267</v>
      </c>
      <c r="I94" s="55">
        <v>1.3280000000000001</v>
      </c>
      <c r="J94" s="56">
        <v>1.427</v>
      </c>
      <c r="K94" s="57">
        <v>1.3348</v>
      </c>
      <c r="L94" s="57">
        <v>1.3191999999999999</v>
      </c>
      <c r="M94" s="57">
        <v>1.3080000000000001</v>
      </c>
      <c r="N94" s="57">
        <v>1.2383999999999999</v>
      </c>
      <c r="O94" s="57">
        <v>1.2399</v>
      </c>
      <c r="P94" s="57">
        <v>1.2327999999999999</v>
      </c>
    </row>
    <row r="95" spans="1:30" x14ac:dyDescent="0.25">
      <c r="A95" s="108">
        <v>2028</v>
      </c>
      <c r="B95" s="54">
        <v>33129.199999999997</v>
      </c>
      <c r="C95" s="55">
        <v>1.3626</v>
      </c>
      <c r="D95" s="55">
        <v>1.3593</v>
      </c>
      <c r="E95" s="55">
        <v>1.3441000000000001</v>
      </c>
      <c r="F95" s="55">
        <v>1.3613999999999999</v>
      </c>
      <c r="G95" s="55">
        <v>1.3573999999999999</v>
      </c>
      <c r="H95" s="55">
        <v>1.3571</v>
      </c>
      <c r="I95" s="55">
        <v>1.3584000000000001</v>
      </c>
      <c r="J95" s="56">
        <v>1.4668000000000001</v>
      </c>
      <c r="K95" s="57">
        <v>1.3626</v>
      </c>
      <c r="L95" s="57">
        <v>1.3468</v>
      </c>
      <c r="M95" s="57">
        <v>1.3352999999999999</v>
      </c>
      <c r="N95" s="57">
        <v>1.2645999999999999</v>
      </c>
      <c r="O95" s="57">
        <v>1.2658</v>
      </c>
      <c r="P95" s="57">
        <v>1.2585</v>
      </c>
    </row>
    <row r="96" spans="1:30" x14ac:dyDescent="0.25">
      <c r="A96" s="108">
        <v>2029</v>
      </c>
      <c r="B96" s="54">
        <v>34510.800000000003</v>
      </c>
      <c r="C96" s="55">
        <v>1.3911</v>
      </c>
      <c r="D96" s="55">
        <v>1.3897999999999999</v>
      </c>
      <c r="E96" s="55">
        <v>1.3722000000000001</v>
      </c>
      <c r="F96" s="55">
        <v>1.3922000000000001</v>
      </c>
      <c r="G96" s="55">
        <v>1.3887</v>
      </c>
      <c r="H96" s="55">
        <v>1.3884000000000001</v>
      </c>
      <c r="I96" s="55">
        <v>1.3895999999999999</v>
      </c>
      <c r="J96" s="56">
        <v>1.5111000000000001</v>
      </c>
      <c r="K96" s="57">
        <v>1.3911</v>
      </c>
      <c r="L96" s="57">
        <v>1.3749</v>
      </c>
      <c r="M96" s="57">
        <v>1.3632</v>
      </c>
      <c r="N96" s="57">
        <v>1.2907999999999999</v>
      </c>
      <c r="O96" s="57">
        <v>1.2922</v>
      </c>
      <c r="P96" s="57">
        <v>1.2847999999999999</v>
      </c>
    </row>
    <row r="97" spans="1:16" x14ac:dyDescent="0.25">
      <c r="A97" s="109">
        <v>2030</v>
      </c>
      <c r="C97" s="110">
        <v>1.415496834362701</v>
      </c>
      <c r="P97" s="56"/>
    </row>
    <row r="98" spans="1:16" x14ac:dyDescent="0.25">
      <c r="A98" s="109">
        <v>2031</v>
      </c>
      <c r="C98" s="110">
        <v>1.440321535540815</v>
      </c>
      <c r="P98" s="56"/>
    </row>
    <row r="99" spans="1:16" x14ac:dyDescent="0.25">
      <c r="A99" s="109">
        <v>2032</v>
      </c>
      <c r="C99" s="110">
        <v>1.4655816073772181</v>
      </c>
      <c r="P99" s="56"/>
    </row>
    <row r="100" spans="1:16" x14ac:dyDescent="0.25">
      <c r="A100" s="109">
        <v>2033</v>
      </c>
      <c r="C100" s="110">
        <v>1.4912846853156863</v>
      </c>
      <c r="P100" s="56"/>
    </row>
    <row r="101" spans="1:16" x14ac:dyDescent="0.25">
      <c r="A101" s="109">
        <v>2034</v>
      </c>
      <c r="C101" s="110">
        <v>1.5174385387088856</v>
      </c>
      <c r="P101" s="56"/>
    </row>
    <row r="102" spans="1:16" x14ac:dyDescent="0.25">
      <c r="A102" s="109">
        <v>2035</v>
      </c>
      <c r="C102" s="110">
        <v>1.5440510731668395</v>
      </c>
      <c r="P102" s="56"/>
    </row>
    <row r="103" spans="1:16" x14ac:dyDescent="0.25">
      <c r="A103" s="109">
        <v>2036</v>
      </c>
      <c r="C103" s="110">
        <v>1.5711303329465838</v>
      </c>
      <c r="P103" s="56"/>
    </row>
    <row r="104" spans="1:16" x14ac:dyDescent="0.25">
      <c r="A104" s="109">
        <v>2037</v>
      </c>
      <c r="C104" s="110">
        <v>1.5986845033837291</v>
      </c>
      <c r="P104" s="56"/>
    </row>
    <row r="105" spans="1:16" x14ac:dyDescent="0.25">
      <c r="A105" s="109">
        <v>2038</v>
      </c>
      <c r="C105" s="110">
        <v>1.6267219133666706</v>
      </c>
      <c r="P105" s="56"/>
    </row>
    <row r="106" spans="1:16" x14ac:dyDescent="0.25">
      <c r="A106" s="109">
        <v>2039</v>
      </c>
      <c r="C106" s="110">
        <v>1.655251037854186</v>
      </c>
      <c r="P106" s="56"/>
    </row>
    <row r="107" spans="1:16" x14ac:dyDescent="0.25">
      <c r="A107" s="109">
        <v>2040</v>
      </c>
      <c r="C107" s="110">
        <v>1.6842805004371906</v>
      </c>
      <c r="P107" s="56"/>
    </row>
    <row r="108" spans="1:16" x14ac:dyDescent="0.25">
      <c r="A108" s="109">
        <v>2041</v>
      </c>
      <c r="C108" s="110">
        <v>1.7138190759454166</v>
      </c>
      <c r="P108" s="56"/>
    </row>
    <row r="109" spans="1:16" x14ac:dyDescent="0.25">
      <c r="A109" s="109">
        <v>2042</v>
      </c>
      <c r="C109" s="110">
        <v>1.7438756930998107</v>
      </c>
      <c r="P109" s="56"/>
    </row>
    <row r="110" spans="1:16" x14ac:dyDescent="0.25">
      <c r="A110" s="109">
        <v>2043</v>
      </c>
      <c r="C110" s="110">
        <v>1.7744594372114464</v>
      </c>
      <c r="P110" s="56"/>
    </row>
    <row r="111" spans="1:16" x14ac:dyDescent="0.25">
      <c r="A111" s="109">
        <v>2044</v>
      </c>
      <c r="C111" s="110">
        <v>1.8055795529277712</v>
      </c>
      <c r="P111" s="56"/>
    </row>
    <row r="112" spans="1:16" x14ac:dyDescent="0.25">
      <c r="A112" s="109">
        <v>2045</v>
      </c>
      <c r="C112" s="110">
        <v>1.8372454470270154</v>
      </c>
      <c r="P112" s="56"/>
    </row>
    <row r="113" spans="1:16" x14ac:dyDescent="0.25">
      <c r="A113" s="773" t="s">
        <v>69</v>
      </c>
      <c r="B113" s="773"/>
      <c r="C113" s="773"/>
      <c r="D113" s="773"/>
      <c r="E113" s="773"/>
      <c r="F113" s="773"/>
      <c r="G113" s="773"/>
      <c r="H113" s="773"/>
      <c r="I113" s="773"/>
      <c r="J113" s="773"/>
      <c r="K113" s="773"/>
      <c r="L113" s="773"/>
      <c r="M113" s="773"/>
      <c r="N113" s="773"/>
      <c r="O113" s="773"/>
      <c r="P113" s="773"/>
    </row>
  </sheetData>
  <mergeCells count="17">
    <mergeCell ref="N4:P4"/>
    <mergeCell ref="S7:X7"/>
    <mergeCell ref="A113:P113"/>
    <mergeCell ref="A1:K1"/>
    <mergeCell ref="A2:K2"/>
    <mergeCell ref="A3:A5"/>
    <mergeCell ref="B3:B5"/>
    <mergeCell ref="C3:C5"/>
    <mergeCell ref="D3:P3"/>
    <mergeCell ref="D4:D5"/>
    <mergeCell ref="E4:E5"/>
    <mergeCell ref="F4:F5"/>
    <mergeCell ref="G4:I4"/>
    <mergeCell ref="J4:J5"/>
    <mergeCell ref="K4:K5"/>
    <mergeCell ref="L4:L5"/>
    <mergeCell ref="M4:M5"/>
  </mergeCells>
  <hyperlinks>
    <hyperlink ref="S6" r:id="rId1" xr:uid="{2175841D-3BB3-4CCB-96A6-79C07DCD4FC1}"/>
  </hyperlinks>
  <printOptions gridLines="1"/>
  <pageMargins left="0.7" right="0.7" top="0.75" bottom="0.75" header="0.3" footer="0.3"/>
  <pageSetup orientation="landscape" useFirstPageNumber="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B9257-3198-4197-AD19-777C24421E45}">
  <sheetPr>
    <tabColor rgb="FF92D050"/>
  </sheetPr>
  <dimension ref="B1:X147"/>
  <sheetViews>
    <sheetView zoomScale="85" zoomScaleNormal="85" workbookViewId="0">
      <selection activeCell="S35" sqref="S35"/>
    </sheetView>
  </sheetViews>
  <sheetFormatPr defaultColWidth="8.85546875" defaultRowHeight="15" x14ac:dyDescent="0.25"/>
  <cols>
    <col min="1" max="1" width="11.28515625" customWidth="1"/>
    <col min="5" max="5" width="9.85546875" customWidth="1"/>
    <col min="6" max="6" width="12.7109375" style="210" customWidth="1"/>
    <col min="7" max="7" width="20.28515625" style="210" bestFit="1" customWidth="1"/>
    <col min="8" max="8" width="16.7109375" style="210" customWidth="1"/>
    <col min="9" max="9" width="13.140625" style="210" customWidth="1"/>
    <col min="10" max="10" width="12.42578125" customWidth="1"/>
    <col min="13" max="13" width="10.28515625" customWidth="1"/>
    <col min="19" max="19" width="15.42578125" customWidth="1"/>
    <col min="20" max="20" width="10" customWidth="1"/>
    <col min="21" max="21" width="23" customWidth="1"/>
    <col min="24" max="24" width="11.7109375" customWidth="1"/>
  </cols>
  <sheetData>
    <row r="1" spans="2:24" x14ac:dyDescent="0.25">
      <c r="L1" t="s">
        <v>279</v>
      </c>
    </row>
    <row r="2" spans="2:24" x14ac:dyDescent="0.25">
      <c r="B2" s="784" t="s">
        <v>280</v>
      </c>
      <c r="C2" s="784"/>
      <c r="D2" s="784"/>
      <c r="E2" s="210">
        <v>8887</v>
      </c>
      <c r="G2" s="210" t="s">
        <v>281</v>
      </c>
      <c r="L2" s="785" t="s">
        <v>282</v>
      </c>
      <c r="M2" s="785"/>
      <c r="N2" s="785"/>
      <c r="O2" s="785"/>
      <c r="P2" s="785"/>
      <c r="Q2" s="785"/>
      <c r="R2" s="197" t="s">
        <v>283</v>
      </c>
    </row>
    <row r="3" spans="2:24" x14ac:dyDescent="0.25">
      <c r="B3" s="786" t="s">
        <v>284</v>
      </c>
      <c r="C3" s="786"/>
      <c r="D3" s="786"/>
      <c r="E3" s="211">
        <v>1000000</v>
      </c>
      <c r="G3" s="210" t="s">
        <v>285</v>
      </c>
      <c r="I3" s="212"/>
      <c r="L3" t="s">
        <v>286</v>
      </c>
    </row>
    <row r="4" spans="2:24" x14ac:dyDescent="0.25">
      <c r="G4" s="213" t="s">
        <v>287</v>
      </c>
      <c r="M4" t="s">
        <v>288</v>
      </c>
    </row>
    <row r="5" spans="2:24" x14ac:dyDescent="0.25">
      <c r="G5" s="787" t="s">
        <v>289</v>
      </c>
      <c r="H5" s="787"/>
      <c r="I5" s="787"/>
      <c r="J5" s="787"/>
      <c r="M5" t="s">
        <v>290</v>
      </c>
      <c r="T5" s="210"/>
      <c r="U5" s="215"/>
      <c r="V5" s="215"/>
      <c r="W5" s="215"/>
      <c r="X5" s="215"/>
    </row>
    <row r="6" spans="2:24" x14ac:dyDescent="0.25">
      <c r="F6" s="216" t="s">
        <v>31</v>
      </c>
      <c r="G6" s="217" t="s">
        <v>272</v>
      </c>
      <c r="H6" s="218" t="s">
        <v>273</v>
      </c>
      <c r="I6" s="218" t="s">
        <v>271</v>
      </c>
      <c r="J6" s="218" t="s">
        <v>291</v>
      </c>
      <c r="M6" t="s">
        <v>292</v>
      </c>
      <c r="T6" s="219"/>
      <c r="U6" s="220"/>
      <c r="V6" s="220"/>
      <c r="W6" s="220"/>
      <c r="X6" s="220"/>
    </row>
    <row r="7" spans="2:24" ht="14.45" customHeight="1" x14ac:dyDescent="0.25">
      <c r="E7" s="788" t="s">
        <v>293</v>
      </c>
      <c r="F7" s="221">
        <v>2018</v>
      </c>
      <c r="G7" s="222">
        <v>298.23521587727402</v>
      </c>
      <c r="H7" s="222">
        <v>1.5987602763944701E-3</v>
      </c>
      <c r="I7" s="222">
        <v>7.46934305901715E-2</v>
      </c>
      <c r="J7" s="222">
        <v>2.9512792272594602E-3</v>
      </c>
      <c r="M7" t="s">
        <v>294</v>
      </c>
      <c r="S7" s="223"/>
      <c r="T7" s="224"/>
      <c r="U7" s="225"/>
      <c r="V7" s="225"/>
      <c r="W7" s="225"/>
      <c r="X7" s="225"/>
    </row>
    <row r="8" spans="2:24" x14ac:dyDescent="0.25">
      <c r="E8" s="789"/>
      <c r="F8" s="221">
        <v>2019</v>
      </c>
      <c r="G8" s="222">
        <v>290.82045250994599</v>
      </c>
      <c r="H8" s="222">
        <v>1.6107355119735301E-3</v>
      </c>
      <c r="I8" s="222">
        <v>6.2739510671824303E-2</v>
      </c>
      <c r="J8" s="222">
        <v>2.87790413291768E-3</v>
      </c>
      <c r="M8" t="s">
        <v>295</v>
      </c>
      <c r="O8" t="s">
        <v>296</v>
      </c>
      <c r="S8" s="223"/>
      <c r="T8" s="224"/>
      <c r="U8" s="225"/>
      <c r="V8" s="225"/>
      <c r="W8" s="225"/>
      <c r="X8" s="225"/>
    </row>
    <row r="9" spans="2:24" x14ac:dyDescent="0.25">
      <c r="E9" s="789"/>
      <c r="F9" s="226">
        <v>2020</v>
      </c>
      <c r="G9" s="222">
        <v>283.52407049428501</v>
      </c>
      <c r="H9" s="222">
        <v>1.5797996370311199E-3</v>
      </c>
      <c r="I9" s="222">
        <v>5.3358977733490499E-2</v>
      </c>
      <c r="J9" s="222">
        <v>2.8057005180171799E-3</v>
      </c>
      <c r="M9" t="s">
        <v>297</v>
      </c>
      <c r="S9" s="223"/>
      <c r="T9" s="224"/>
      <c r="U9" s="225"/>
      <c r="V9" s="225"/>
      <c r="W9" s="225"/>
      <c r="X9" s="225"/>
    </row>
    <row r="10" spans="2:24" x14ac:dyDescent="0.25">
      <c r="E10" s="789"/>
      <c r="F10" s="226">
        <f t="shared" ref="F10:F39" si="0">F9+1</f>
        <v>2021</v>
      </c>
      <c r="G10" s="222">
        <v>276.36745005681502</v>
      </c>
      <c r="H10" s="222">
        <v>1.5058687315405101E-3</v>
      </c>
      <c r="I10" s="222">
        <v>4.5964037952511298E-2</v>
      </c>
      <c r="J10" s="222">
        <v>2.7348799572314299E-3</v>
      </c>
      <c r="M10" t="s">
        <v>298</v>
      </c>
      <c r="S10" s="223"/>
      <c r="T10" s="224"/>
      <c r="U10" s="225"/>
      <c r="V10" s="225"/>
      <c r="W10" s="225"/>
      <c r="X10" s="225"/>
    </row>
    <row r="11" spans="2:24" x14ac:dyDescent="0.25">
      <c r="E11" s="790"/>
      <c r="F11" s="226">
        <f t="shared" si="0"/>
        <v>2022</v>
      </c>
      <c r="G11" s="222">
        <v>269.02288765998901</v>
      </c>
      <c r="H11" s="222">
        <v>1.43309024293086E-3</v>
      </c>
      <c r="I11" s="222">
        <v>4.0138301559433903E-2</v>
      </c>
      <c r="J11" s="222">
        <v>2.6621995584015898E-3</v>
      </c>
      <c r="M11" t="s">
        <v>299</v>
      </c>
      <c r="S11" s="223"/>
      <c r="T11" s="224"/>
      <c r="U11" s="225"/>
      <c r="V11" s="225"/>
      <c r="W11" s="225"/>
      <c r="X11" s="225"/>
    </row>
    <row r="12" spans="2:24" x14ac:dyDescent="0.25">
      <c r="E12" s="783" t="s">
        <v>300</v>
      </c>
      <c r="F12" s="227">
        <f t="shared" si="0"/>
        <v>2023</v>
      </c>
      <c r="G12" s="228">
        <v>261.63462258085502</v>
      </c>
      <c r="H12" s="228">
        <v>1.37116060970799E-3</v>
      </c>
      <c r="I12" s="228">
        <v>3.5443604543506597E-2</v>
      </c>
      <c r="J12" s="228">
        <v>2.58908668610247E-3</v>
      </c>
      <c r="M12" t="s">
        <v>301</v>
      </c>
      <c r="S12" s="223"/>
      <c r="U12" s="225"/>
      <c r="V12" s="225"/>
      <c r="W12" s="225"/>
      <c r="X12" s="225"/>
    </row>
    <row r="13" spans="2:24" x14ac:dyDescent="0.25">
      <c r="E13" s="783"/>
      <c r="F13" s="227">
        <f t="shared" si="0"/>
        <v>2024</v>
      </c>
      <c r="G13" s="228">
        <v>254.716421428915</v>
      </c>
      <c r="H13" s="228">
        <v>1.32604380129647E-3</v>
      </c>
      <c r="I13" s="228">
        <v>3.1726548128797397E-2</v>
      </c>
      <c r="J13" s="228">
        <v>2.5206254774230601E-3</v>
      </c>
      <c r="S13" s="223"/>
      <c r="T13" s="229"/>
      <c r="U13" s="211"/>
      <c r="V13" s="211"/>
      <c r="W13" s="211"/>
      <c r="X13" s="211"/>
    </row>
    <row r="14" spans="2:24" x14ac:dyDescent="0.25">
      <c r="E14" s="783"/>
      <c r="F14" s="227">
        <f t="shared" si="0"/>
        <v>2025</v>
      </c>
      <c r="G14" s="228">
        <v>247.30638934857001</v>
      </c>
      <c r="H14" s="228">
        <v>1.28010752824467E-3</v>
      </c>
      <c r="I14" s="228">
        <v>2.87864737097039E-2</v>
      </c>
      <c r="J14" s="228">
        <v>2.4472972030014201E-3</v>
      </c>
      <c r="S14" s="223"/>
      <c r="T14" s="229"/>
      <c r="U14" s="211"/>
      <c r="V14" s="211"/>
      <c r="W14" s="211"/>
      <c r="X14" s="211"/>
    </row>
    <row r="15" spans="2:24" x14ac:dyDescent="0.25">
      <c r="E15" s="783"/>
      <c r="F15" s="227">
        <f t="shared" si="0"/>
        <v>2026</v>
      </c>
      <c r="G15" s="228">
        <v>240.64715578042299</v>
      </c>
      <c r="H15" s="228">
        <v>1.2288025731752199E-3</v>
      </c>
      <c r="I15" s="228">
        <v>2.6498627479223501E-2</v>
      </c>
      <c r="J15" s="228">
        <v>2.3813986884972499E-3</v>
      </c>
      <c r="S15" s="223"/>
      <c r="T15" s="229"/>
      <c r="U15" s="211"/>
      <c r="V15" s="211"/>
      <c r="W15" s="211"/>
      <c r="X15" s="211"/>
    </row>
    <row r="16" spans="2:24" x14ac:dyDescent="0.25">
      <c r="E16" s="783"/>
      <c r="F16" s="227">
        <f t="shared" si="0"/>
        <v>2027</v>
      </c>
      <c r="G16" s="228">
        <v>234.63938559148701</v>
      </c>
      <c r="H16" s="228">
        <v>1.16660585798574E-3</v>
      </c>
      <c r="I16" s="228">
        <v>2.4675991870250599E-2</v>
      </c>
      <c r="J16" s="228">
        <v>2.3219469322430502E-3</v>
      </c>
      <c r="S16" s="223"/>
      <c r="T16" s="224"/>
      <c r="U16" s="211"/>
      <c r="V16" s="211"/>
      <c r="W16" s="211"/>
      <c r="X16" s="211"/>
    </row>
    <row r="17" spans="5:24" x14ac:dyDescent="0.25">
      <c r="E17" s="783"/>
      <c r="F17" s="227">
        <f t="shared" si="0"/>
        <v>2028</v>
      </c>
      <c r="G17" s="228">
        <v>229.28247402013099</v>
      </c>
      <c r="H17" s="228">
        <v>1.09569726008347E-3</v>
      </c>
      <c r="I17" s="228">
        <v>2.3232695917749499E-2</v>
      </c>
      <c r="J17" s="228">
        <v>2.2689359496322198E-3</v>
      </c>
      <c r="S17" s="223"/>
      <c r="T17" s="224"/>
      <c r="U17" s="211"/>
      <c r="V17" s="211"/>
      <c r="W17" s="211"/>
      <c r="X17" s="211"/>
    </row>
    <row r="18" spans="5:24" x14ac:dyDescent="0.25">
      <c r="E18" s="783"/>
      <c r="F18" s="227">
        <f t="shared" si="0"/>
        <v>2029</v>
      </c>
      <c r="G18" s="228">
        <v>224.51166699054801</v>
      </c>
      <c r="H18" s="228">
        <v>1.0280259406775199E-3</v>
      </c>
      <c r="I18" s="228">
        <v>2.2060359419102601E-2</v>
      </c>
      <c r="J18" s="228">
        <v>2.22172494659135E-3</v>
      </c>
      <c r="S18" s="223"/>
      <c r="T18" s="224"/>
      <c r="U18" s="211"/>
      <c r="V18" s="211"/>
      <c r="W18" s="211"/>
      <c r="X18" s="211"/>
    </row>
    <row r="19" spans="5:24" x14ac:dyDescent="0.25">
      <c r="E19" s="783"/>
      <c r="F19" s="227">
        <f t="shared" si="0"/>
        <v>2030</v>
      </c>
      <c r="G19" s="228">
        <v>220.28375214264901</v>
      </c>
      <c r="H19" s="228">
        <v>9.6473851483935E-4</v>
      </c>
      <c r="I19" s="228">
        <v>2.1133265321873301E-2</v>
      </c>
      <c r="J19" s="228">
        <v>2.17988630178704E-3</v>
      </c>
      <c r="S19" s="223"/>
      <c r="T19" s="224"/>
      <c r="U19" s="211"/>
      <c r="V19" s="211"/>
      <c r="W19" s="211"/>
      <c r="X19" s="211"/>
    </row>
    <row r="20" spans="5:24" x14ac:dyDescent="0.25">
      <c r="E20" s="783"/>
      <c r="F20" s="227">
        <f t="shared" si="0"/>
        <v>2031</v>
      </c>
      <c r="G20" s="228">
        <v>216.64085829948499</v>
      </c>
      <c r="H20" s="228">
        <v>9.0811274492167402E-4</v>
      </c>
      <c r="I20" s="228">
        <v>2.0397990449639899E-2</v>
      </c>
      <c r="J20" s="228">
        <v>2.1438369140753498E-3</v>
      </c>
      <c r="S20" s="223"/>
      <c r="T20" s="224"/>
      <c r="U20" s="211"/>
      <c r="V20" s="211"/>
      <c r="W20" s="211"/>
      <c r="X20" s="211"/>
    </row>
    <row r="21" spans="5:24" x14ac:dyDescent="0.25">
      <c r="E21" s="783"/>
      <c r="F21" s="227">
        <f t="shared" si="0"/>
        <v>2032</v>
      </c>
      <c r="G21" s="228">
        <v>213.35806379999801</v>
      </c>
      <c r="H21" s="228">
        <v>8.5318555424496601E-4</v>
      </c>
      <c r="I21" s="228">
        <v>1.9791278252926099E-2</v>
      </c>
      <c r="J21" s="228">
        <v>2.11135100128601E-3</v>
      </c>
      <c r="S21" s="223"/>
      <c r="T21" s="224"/>
      <c r="U21" s="211"/>
      <c r="V21" s="211"/>
      <c r="W21" s="211"/>
      <c r="X21" s="211"/>
    </row>
    <row r="22" spans="5:24" x14ac:dyDescent="0.25">
      <c r="E22" s="783"/>
      <c r="F22" s="227">
        <f t="shared" si="0"/>
        <v>2033</v>
      </c>
      <c r="G22" s="228">
        <v>210.488086859097</v>
      </c>
      <c r="H22" s="228">
        <v>8.0260758319345403E-4</v>
      </c>
      <c r="I22" s="228">
        <v>1.9308038146933399E-2</v>
      </c>
      <c r="J22" s="228">
        <v>2.0829502528919002E-3</v>
      </c>
      <c r="S22" s="223"/>
      <c r="T22" s="224"/>
      <c r="U22" s="211"/>
      <c r="V22" s="211"/>
      <c r="W22" s="211"/>
      <c r="X22" s="211"/>
    </row>
    <row r="23" spans="5:24" x14ac:dyDescent="0.25">
      <c r="E23" s="783"/>
      <c r="F23" s="227">
        <f t="shared" si="0"/>
        <v>2034</v>
      </c>
      <c r="G23" s="228">
        <v>207.99002728986201</v>
      </c>
      <c r="H23" s="228">
        <v>7.56137084129319E-4</v>
      </c>
      <c r="I23" s="228">
        <v>1.8909915829823799E-2</v>
      </c>
      <c r="J23" s="228">
        <v>2.0582299283874602E-3</v>
      </c>
      <c r="S23" s="223"/>
      <c r="T23" s="224"/>
      <c r="U23" s="211"/>
      <c r="V23" s="211"/>
      <c r="W23" s="211"/>
      <c r="X23" s="211"/>
    </row>
    <row r="24" spans="5:24" x14ac:dyDescent="0.25">
      <c r="E24" s="783"/>
      <c r="F24" s="227">
        <f t="shared" si="0"/>
        <v>2035</v>
      </c>
      <c r="G24" s="228">
        <v>205.83143835107299</v>
      </c>
      <c r="H24" s="228">
        <v>7.1371009475872105E-4</v>
      </c>
      <c r="I24" s="228">
        <v>1.8571750545887399E-2</v>
      </c>
      <c r="J24" s="228">
        <v>2.0368689409651598E-3</v>
      </c>
      <c r="S24" s="223"/>
      <c r="T24" s="224"/>
      <c r="U24" s="211"/>
      <c r="V24" s="211"/>
      <c r="W24" s="211"/>
      <c r="X24" s="211"/>
    </row>
    <row r="25" spans="5:24" x14ac:dyDescent="0.25">
      <c r="E25" s="783"/>
      <c r="F25" s="227">
        <f t="shared" si="0"/>
        <v>2036</v>
      </c>
      <c r="G25" s="228">
        <v>203.98952167109701</v>
      </c>
      <c r="H25" s="228">
        <v>6.7657175340892297E-4</v>
      </c>
      <c r="I25" s="228">
        <v>1.82935377805204E-2</v>
      </c>
      <c r="J25" s="228">
        <v>2.0186416822560701E-3</v>
      </c>
      <c r="S25" s="223"/>
      <c r="T25" s="224"/>
      <c r="U25" s="211"/>
      <c r="V25" s="211"/>
      <c r="W25" s="211"/>
      <c r="X25" s="211"/>
    </row>
    <row r="26" spans="5:24" x14ac:dyDescent="0.25">
      <c r="E26" s="783"/>
      <c r="F26" s="227">
        <f t="shared" si="0"/>
        <v>2037</v>
      </c>
      <c r="G26" s="228">
        <v>202.42450799248701</v>
      </c>
      <c r="H26" s="228">
        <v>6.4362760981215598E-4</v>
      </c>
      <c r="I26" s="228">
        <v>1.8084741018732E-2</v>
      </c>
      <c r="J26" s="228">
        <v>2.0031546032185702E-3</v>
      </c>
      <c r="S26" s="223"/>
      <c r="T26" s="224"/>
      <c r="U26" s="211"/>
      <c r="V26" s="211"/>
      <c r="W26" s="211"/>
      <c r="X26" s="211"/>
    </row>
    <row r="27" spans="5:24" x14ac:dyDescent="0.25">
      <c r="E27" s="783"/>
      <c r="F27" s="227">
        <f t="shared" si="0"/>
        <v>2038</v>
      </c>
      <c r="G27" s="228">
        <v>201.112274631491</v>
      </c>
      <c r="H27" s="228">
        <v>6.1480548179549896E-4</v>
      </c>
      <c r="I27" s="228">
        <v>1.79186404820465E-2</v>
      </c>
      <c r="J27" s="228">
        <v>1.9901689903417301E-3</v>
      </c>
      <c r="S27" s="223"/>
      <c r="T27" s="224"/>
      <c r="U27" s="211"/>
      <c r="V27" s="211"/>
      <c r="W27" s="211"/>
      <c r="X27" s="211"/>
    </row>
    <row r="28" spans="5:24" x14ac:dyDescent="0.25">
      <c r="E28" s="783"/>
      <c r="F28" s="227">
        <f t="shared" si="0"/>
        <v>2039</v>
      </c>
      <c r="G28" s="228">
        <v>200.022125249353</v>
      </c>
      <c r="H28" s="228">
        <v>5.8985819258051096E-4</v>
      </c>
      <c r="I28" s="228">
        <v>1.7783441219911E-2</v>
      </c>
      <c r="J28" s="228">
        <v>1.97938107846938E-3</v>
      </c>
      <c r="S28" s="223"/>
      <c r="T28" s="224"/>
      <c r="U28" s="211"/>
      <c r="V28" s="211"/>
      <c r="W28" s="211"/>
      <c r="X28" s="211"/>
    </row>
    <row r="29" spans="5:24" x14ac:dyDescent="0.25">
      <c r="E29" s="783"/>
      <c r="F29" s="227">
        <f t="shared" si="0"/>
        <v>2040</v>
      </c>
      <c r="G29" s="228">
        <v>199.123637819745</v>
      </c>
      <c r="H29" s="228">
        <v>5.6849608973333896E-4</v>
      </c>
      <c r="I29" s="228">
        <v>1.7663479736877302E-2</v>
      </c>
      <c r="J29" s="228">
        <v>1.9704898169892199E-3</v>
      </c>
      <c r="S29" s="223"/>
      <c r="T29" s="224"/>
      <c r="U29" s="211"/>
      <c r="V29" s="211"/>
      <c r="W29" s="211"/>
      <c r="X29" s="211"/>
    </row>
    <row r="30" spans="5:24" x14ac:dyDescent="0.25">
      <c r="E30" s="783"/>
      <c r="F30" s="227">
        <f t="shared" si="0"/>
        <v>2041</v>
      </c>
      <c r="G30" s="228">
        <v>198.39419857880699</v>
      </c>
      <c r="H30" s="228">
        <v>5.5126000621422697E-4</v>
      </c>
      <c r="I30" s="228">
        <v>1.75655003570434E-2</v>
      </c>
      <c r="J30" s="228">
        <v>1.9632714243758699E-3</v>
      </c>
      <c r="S30" s="223"/>
      <c r="T30" s="224"/>
      <c r="U30" s="211"/>
      <c r="V30" s="211"/>
      <c r="W30" s="211"/>
      <c r="X30" s="211"/>
    </row>
    <row r="31" spans="5:24" x14ac:dyDescent="0.25">
      <c r="E31" s="783"/>
      <c r="F31" s="227">
        <f t="shared" si="0"/>
        <v>2042</v>
      </c>
      <c r="G31" s="228">
        <v>197.805366780719</v>
      </c>
      <c r="H31" s="228">
        <v>5.3694916054526501E-4</v>
      </c>
      <c r="I31" s="228">
        <v>1.74935068110336E-2</v>
      </c>
      <c r="J31" s="228">
        <v>1.95744445639379E-3</v>
      </c>
      <c r="S31" s="223"/>
      <c r="T31" s="224"/>
      <c r="U31" s="211"/>
      <c r="V31" s="211"/>
      <c r="W31" s="211"/>
      <c r="X31" s="211"/>
    </row>
    <row r="32" spans="5:24" x14ac:dyDescent="0.25">
      <c r="E32" s="783"/>
      <c r="F32" s="227">
        <f t="shared" si="0"/>
        <v>2043</v>
      </c>
      <c r="G32" s="228">
        <v>197.33527139894099</v>
      </c>
      <c r="H32" s="228">
        <v>5.25199776650435E-4</v>
      </c>
      <c r="I32" s="228">
        <v>1.7452557245909699E-2</v>
      </c>
      <c r="J32" s="228">
        <v>1.9527924815054801E-3</v>
      </c>
      <c r="S32" s="223"/>
      <c r="T32" s="224"/>
      <c r="U32" s="211"/>
      <c r="V32" s="211"/>
      <c r="W32" s="211"/>
      <c r="X32" s="211"/>
    </row>
    <row r="33" spans="5:24" x14ac:dyDescent="0.25">
      <c r="E33" s="783"/>
      <c r="F33" s="230">
        <f t="shared" si="0"/>
        <v>2044</v>
      </c>
      <c r="G33" s="231">
        <v>196.96323049831099</v>
      </c>
      <c r="H33" s="231">
        <v>5.1566419204797603E-4</v>
      </c>
      <c r="I33" s="231">
        <v>1.7440100713888799E-2</v>
      </c>
      <c r="J33" s="231">
        <v>1.9491108351965701E-3</v>
      </c>
      <c r="S33" s="223"/>
      <c r="T33" s="224"/>
      <c r="U33" s="211"/>
      <c r="V33" s="211"/>
      <c r="W33" s="211"/>
      <c r="X33" s="211"/>
    </row>
    <row r="34" spans="5:24" x14ac:dyDescent="0.25">
      <c r="E34" s="783"/>
      <c r="F34" s="230">
        <f t="shared" si="0"/>
        <v>2045</v>
      </c>
      <c r="G34" s="231">
        <v>196.66719745843699</v>
      </c>
      <c r="H34" s="231">
        <v>5.0796185054704905E-4</v>
      </c>
      <c r="I34" s="231">
        <v>1.74476917842602E-2</v>
      </c>
      <c r="J34" s="231">
        <v>1.9461813482860701E-3</v>
      </c>
      <c r="S34" s="223"/>
      <c r="T34" s="224"/>
      <c r="U34" s="211"/>
      <c r="V34" s="211"/>
      <c r="W34" s="211"/>
      <c r="X34" s="211"/>
    </row>
    <row r="35" spans="5:24" x14ac:dyDescent="0.25">
      <c r="E35" s="783"/>
      <c r="F35" s="230">
        <f t="shared" si="0"/>
        <v>2046</v>
      </c>
      <c r="G35" s="231">
        <v>196.43413041669001</v>
      </c>
      <c r="H35" s="231">
        <v>5.0183396042382904E-4</v>
      </c>
      <c r="I35" s="231">
        <v>1.74554883247665E-2</v>
      </c>
      <c r="J35" s="231">
        <v>1.9438749609708001E-3</v>
      </c>
      <c r="S35" s="223"/>
      <c r="T35" s="224"/>
      <c r="U35" s="211"/>
      <c r="V35" s="211"/>
      <c r="W35" s="211"/>
      <c r="X35" s="211"/>
    </row>
    <row r="36" spans="5:24" x14ac:dyDescent="0.25">
      <c r="E36" s="783"/>
      <c r="F36" s="230">
        <f t="shared" si="0"/>
        <v>2047</v>
      </c>
      <c r="G36" s="231">
        <v>196.25048528420101</v>
      </c>
      <c r="H36" s="231">
        <v>4.9699571710115902E-4</v>
      </c>
      <c r="I36" s="231">
        <v>1.7462743671155901E-2</v>
      </c>
      <c r="J36" s="231">
        <v>1.9420576435117999E-3</v>
      </c>
      <c r="S36" s="223"/>
      <c r="T36" s="224"/>
      <c r="U36" s="211"/>
      <c r="V36" s="211"/>
      <c r="W36" s="211"/>
      <c r="X36" s="211"/>
    </row>
    <row r="37" spans="5:24" x14ac:dyDescent="0.25">
      <c r="E37" s="783"/>
      <c r="F37" s="230">
        <f t="shared" si="0"/>
        <v>2048</v>
      </c>
      <c r="G37" s="128">
        <v>196.103804704308</v>
      </c>
      <c r="H37" s="128">
        <v>4.9317897184268102E-4</v>
      </c>
      <c r="I37" s="128">
        <v>1.7469623178902601E-2</v>
      </c>
      <c r="J37" s="128">
        <v>1.9406061202662799E-3</v>
      </c>
      <c r="S37" s="223"/>
      <c r="T37" s="229"/>
      <c r="U37" s="211"/>
      <c r="V37" s="211"/>
      <c r="W37" s="211"/>
      <c r="X37" s="211"/>
    </row>
    <row r="38" spans="5:24" x14ac:dyDescent="0.25">
      <c r="E38" s="783"/>
      <c r="F38" s="230">
        <f t="shared" si="0"/>
        <v>2049</v>
      </c>
      <c r="G38" s="128">
        <v>195.98581931633399</v>
      </c>
      <c r="H38" s="128">
        <v>4.9045568874714405E-4</v>
      </c>
      <c r="I38" s="128">
        <v>1.74879394063856E-2</v>
      </c>
      <c r="J38" s="128">
        <v>1.9394385592067099E-3</v>
      </c>
      <c r="S38" s="223"/>
      <c r="T38" s="229"/>
      <c r="U38" s="211"/>
      <c r="V38" s="211"/>
      <c r="W38" s="211"/>
      <c r="X38" s="211"/>
    </row>
    <row r="39" spans="5:24" x14ac:dyDescent="0.25">
      <c r="E39" s="783"/>
      <c r="F39" s="230">
        <f t="shared" si="0"/>
        <v>2050</v>
      </c>
      <c r="G39" s="128">
        <v>195.889813972902</v>
      </c>
      <c r="H39" s="128">
        <v>4.8835076564044397E-4</v>
      </c>
      <c r="I39" s="128">
        <v>1.7503785805760199E-2</v>
      </c>
      <c r="J39" s="128">
        <v>1.9384885085061501E-3</v>
      </c>
      <c r="S39" s="223"/>
      <c r="T39" s="229"/>
      <c r="U39" s="211"/>
      <c r="V39" s="211"/>
      <c r="W39" s="211"/>
      <c r="X39" s="211"/>
    </row>
    <row r="40" spans="5:24" x14ac:dyDescent="0.25">
      <c r="E40" s="232"/>
      <c r="F40" s="229"/>
      <c r="G40" s="111"/>
      <c r="H40" s="111"/>
      <c r="I40" s="111"/>
      <c r="J40" s="111"/>
      <c r="S40" s="223"/>
      <c r="T40" s="229"/>
      <c r="U40" s="211"/>
      <c r="V40" s="211"/>
      <c r="W40" s="211"/>
      <c r="X40" s="211"/>
    </row>
    <row r="41" spans="5:24" x14ac:dyDescent="0.25">
      <c r="H41" s="233"/>
      <c r="I41" s="233"/>
      <c r="S41" s="223"/>
      <c r="T41" s="229"/>
      <c r="U41" s="211"/>
      <c r="V41" s="211"/>
      <c r="W41" s="211"/>
      <c r="X41" s="211"/>
    </row>
    <row r="42" spans="5:24" x14ac:dyDescent="0.25">
      <c r="G42" s="210" t="s">
        <v>302</v>
      </c>
      <c r="H42" s="210" t="s">
        <v>303</v>
      </c>
      <c r="I42" s="233"/>
      <c r="S42" s="223"/>
      <c r="T42" s="229"/>
      <c r="U42" s="211"/>
      <c r="V42" s="211"/>
      <c r="W42" s="211"/>
      <c r="X42" s="211"/>
    </row>
    <row r="43" spans="5:24" x14ac:dyDescent="0.25">
      <c r="G43" s="210" t="s">
        <v>304</v>
      </c>
      <c r="H43" s="233" t="s">
        <v>305</v>
      </c>
      <c r="I43" s="233"/>
      <c r="S43" s="223"/>
      <c r="T43" s="229"/>
      <c r="U43" s="211"/>
      <c r="V43" s="211"/>
      <c r="W43" s="211"/>
      <c r="X43" s="211"/>
    </row>
    <row r="44" spans="5:24" x14ac:dyDescent="0.25">
      <c r="G44" s="213" t="s">
        <v>287</v>
      </c>
      <c r="H44" s="233"/>
      <c r="I44" s="233"/>
      <c r="S44" s="223"/>
      <c r="T44" s="229"/>
      <c r="U44" s="211"/>
      <c r="V44" s="211"/>
      <c r="W44" s="211"/>
      <c r="X44" s="211"/>
    </row>
    <row r="45" spans="5:24" x14ac:dyDescent="0.25">
      <c r="G45" s="781" t="s">
        <v>306</v>
      </c>
      <c r="H45" s="781"/>
      <c r="I45" s="781"/>
      <c r="J45" s="781"/>
    </row>
    <row r="46" spans="5:24" x14ac:dyDescent="0.25">
      <c r="F46" s="214" t="s">
        <v>31</v>
      </c>
      <c r="G46" s="234" t="s">
        <v>272</v>
      </c>
      <c r="H46" s="235" t="s">
        <v>307</v>
      </c>
      <c r="I46" s="235" t="s">
        <v>271</v>
      </c>
      <c r="J46" s="235" t="s">
        <v>291</v>
      </c>
    </row>
    <row r="47" spans="5:24" x14ac:dyDescent="0.25">
      <c r="E47" s="782" t="s">
        <v>293</v>
      </c>
      <c r="F47" s="221">
        <v>2018</v>
      </c>
      <c r="G47" s="222">
        <v>1390.6676194874301</v>
      </c>
      <c r="H47" s="222">
        <v>7.1927726105699002E-2</v>
      </c>
      <c r="I47" s="222">
        <v>3.29168237568939</v>
      </c>
      <c r="J47" s="222">
        <v>1.3138338112515E-2</v>
      </c>
      <c r="T47" s="219"/>
      <c r="U47" s="220"/>
      <c r="V47" s="220"/>
      <c r="W47" s="220"/>
      <c r="X47" s="220"/>
    </row>
    <row r="48" spans="5:24" x14ac:dyDescent="0.25">
      <c r="E48" s="782"/>
      <c r="F48" s="221">
        <v>2019</v>
      </c>
      <c r="G48" s="222">
        <v>1361.6083676815199</v>
      </c>
      <c r="H48" s="222">
        <v>6.1892320842487497E-2</v>
      </c>
      <c r="I48" s="222">
        <v>3.0199004771177802</v>
      </c>
      <c r="J48" s="222">
        <v>1.28638007103546E-2</v>
      </c>
      <c r="S48" s="223"/>
      <c r="T48" s="224"/>
      <c r="U48" s="225"/>
      <c r="V48" s="225"/>
      <c r="W48" s="225"/>
      <c r="X48" s="225"/>
    </row>
    <row r="49" spans="5:24" x14ac:dyDescent="0.25">
      <c r="E49" s="782"/>
      <c r="F49" s="226">
        <v>2020</v>
      </c>
      <c r="G49" s="222">
        <v>1332.4399763039801</v>
      </c>
      <c r="H49" s="222">
        <v>5.1066260991828302E-2</v>
      </c>
      <c r="I49" s="222">
        <v>2.6824497587881999</v>
      </c>
      <c r="J49" s="222">
        <v>1.2588232211637801E-2</v>
      </c>
      <c r="S49" s="223"/>
      <c r="T49" s="224"/>
      <c r="U49" s="225"/>
      <c r="V49" s="225"/>
      <c r="W49" s="225"/>
      <c r="X49" s="225"/>
    </row>
    <row r="50" spans="5:24" x14ac:dyDescent="0.25">
      <c r="E50" s="782"/>
      <c r="F50" s="226">
        <f t="shared" ref="F50:F74" si="1">F49+1</f>
        <v>2021</v>
      </c>
      <c r="G50" s="222">
        <v>1296.7803741359601</v>
      </c>
      <c r="H50" s="222">
        <v>3.9082505505058901E-2</v>
      </c>
      <c r="I50" s="222">
        <v>2.31428103090746</v>
      </c>
      <c r="J50" s="222">
        <v>1.22513379720106E-2</v>
      </c>
      <c r="S50" s="223"/>
      <c r="T50" s="224"/>
      <c r="U50" s="225"/>
      <c r="V50" s="225"/>
      <c r="W50" s="225"/>
      <c r="X50" s="225"/>
    </row>
    <row r="51" spans="5:24" x14ac:dyDescent="0.25">
      <c r="E51" s="782"/>
      <c r="F51" s="226">
        <f t="shared" si="1"/>
        <v>2022</v>
      </c>
      <c r="G51" s="222">
        <v>1251.87577582677</v>
      </c>
      <c r="H51" s="222">
        <v>2.34053519370035E-2</v>
      </c>
      <c r="I51" s="222">
        <v>2.0238752422091499</v>
      </c>
      <c r="J51" s="222">
        <v>1.18271015929323E-2</v>
      </c>
      <c r="S51" s="223"/>
      <c r="T51" s="224"/>
      <c r="U51" s="225"/>
      <c r="V51" s="225"/>
      <c r="W51" s="225"/>
      <c r="X51" s="225"/>
    </row>
    <row r="52" spans="5:24" x14ac:dyDescent="0.25">
      <c r="E52" s="783" t="s">
        <v>300</v>
      </c>
      <c r="F52" s="236">
        <f t="shared" si="1"/>
        <v>2023</v>
      </c>
      <c r="G52" s="228">
        <v>1211.3497110402</v>
      </c>
      <c r="H52" s="228">
        <v>2.2663499122524799E-2</v>
      </c>
      <c r="I52" s="228">
        <v>1.8957559071138099</v>
      </c>
      <c r="J52" s="228">
        <v>1.14442314274992E-2</v>
      </c>
      <c r="S52" s="223"/>
      <c r="T52" s="224"/>
      <c r="U52" s="225"/>
      <c r="V52" s="225"/>
      <c r="W52" s="225"/>
      <c r="X52" s="225"/>
    </row>
    <row r="53" spans="5:24" x14ac:dyDescent="0.25">
      <c r="E53" s="783"/>
      <c r="F53" s="237">
        <f t="shared" si="1"/>
        <v>2024</v>
      </c>
      <c r="G53" s="228">
        <v>1176.1185772716501</v>
      </c>
      <c r="H53" s="228">
        <v>2.25208257769796E-2</v>
      </c>
      <c r="I53" s="228">
        <v>1.8845617219275099</v>
      </c>
      <c r="J53" s="228">
        <v>1.1111385144856101E-2</v>
      </c>
      <c r="S53" s="223"/>
      <c r="T53" s="224"/>
      <c r="U53" s="225"/>
      <c r="V53" s="225"/>
      <c r="W53" s="225"/>
      <c r="X53" s="225"/>
    </row>
    <row r="54" spans="5:24" x14ac:dyDescent="0.25">
      <c r="E54" s="783"/>
      <c r="F54" s="237">
        <f t="shared" si="1"/>
        <v>2025</v>
      </c>
      <c r="G54" s="228">
        <v>1139.3069009590099</v>
      </c>
      <c r="H54" s="228">
        <v>2.2382828299502801E-2</v>
      </c>
      <c r="I54" s="228">
        <v>1.8654310219999</v>
      </c>
      <c r="J54" s="228">
        <v>1.0763606679961599E-2</v>
      </c>
      <c r="S54" s="223"/>
      <c r="T54" s="229"/>
      <c r="U54" s="211"/>
      <c r="V54" s="238"/>
      <c r="W54" s="233"/>
      <c r="X54" s="238"/>
    </row>
    <row r="55" spans="5:24" x14ac:dyDescent="0.25">
      <c r="E55" s="783"/>
      <c r="F55" s="237">
        <f t="shared" si="1"/>
        <v>2026</v>
      </c>
      <c r="G55" s="228">
        <v>1106.26533568221</v>
      </c>
      <c r="H55" s="228">
        <v>2.2211772003780699E-2</v>
      </c>
      <c r="I55" s="228">
        <v>1.84665499067735</v>
      </c>
      <c r="J55" s="228">
        <v>1.04514463547407E-2</v>
      </c>
      <c r="S55" s="223"/>
      <c r="T55" s="229"/>
      <c r="U55" s="211"/>
      <c r="V55" s="238"/>
      <c r="W55" s="233"/>
      <c r="X55" s="238"/>
    </row>
    <row r="56" spans="5:24" x14ac:dyDescent="0.25">
      <c r="E56" s="783"/>
      <c r="F56" s="237">
        <f t="shared" si="1"/>
        <v>2027</v>
      </c>
      <c r="G56" s="228">
        <v>1074.8345647189401</v>
      </c>
      <c r="H56" s="228">
        <v>2.2086684784823701E-2</v>
      </c>
      <c r="I56" s="228">
        <v>1.83216652941308</v>
      </c>
      <c r="J56" s="228">
        <v>1.0154504015488799E-2</v>
      </c>
      <c r="S56" s="223"/>
      <c r="T56" s="229"/>
      <c r="U56" s="211"/>
      <c r="V56" s="238"/>
      <c r="W56" s="233"/>
      <c r="X56" s="238"/>
    </row>
    <row r="57" spans="5:24" x14ac:dyDescent="0.25">
      <c r="E57" s="783"/>
      <c r="F57" s="237">
        <f t="shared" si="1"/>
        <v>2028</v>
      </c>
      <c r="G57" s="228">
        <v>1045.3458887459799</v>
      </c>
      <c r="H57" s="228">
        <v>2.20119170625327E-2</v>
      </c>
      <c r="I57" s="228">
        <v>1.82301535191532</v>
      </c>
      <c r="J57" s="228">
        <v>9.8759096267261592E-3</v>
      </c>
      <c r="S57" s="223"/>
      <c r="T57" s="224"/>
      <c r="U57" s="211"/>
      <c r="V57" s="238"/>
      <c r="W57" s="233"/>
      <c r="X57" s="238"/>
    </row>
    <row r="58" spans="5:24" x14ac:dyDescent="0.25">
      <c r="E58" s="783"/>
      <c r="F58" s="237">
        <f t="shared" si="1"/>
        <v>2029</v>
      </c>
      <c r="G58" s="228">
        <v>1020.75662785602</v>
      </c>
      <c r="H58" s="228">
        <v>2.1971312563315502E-2</v>
      </c>
      <c r="I58" s="228">
        <v>1.81755559425734</v>
      </c>
      <c r="J58" s="228">
        <v>9.6436024823143007E-3</v>
      </c>
      <c r="S58" s="223"/>
      <c r="T58" s="224"/>
      <c r="U58" s="211"/>
      <c r="V58" s="238"/>
      <c r="W58" s="233"/>
      <c r="X58" s="238"/>
    </row>
    <row r="59" spans="5:24" x14ac:dyDescent="0.25">
      <c r="E59" s="783"/>
      <c r="F59" s="237">
        <f t="shared" si="1"/>
        <v>2030</v>
      </c>
      <c r="G59" s="228">
        <v>1000.66012750707</v>
      </c>
      <c r="H59" s="228">
        <v>2.1953985772438501E-2</v>
      </c>
      <c r="I59" s="228">
        <v>1.8140665858467699</v>
      </c>
      <c r="J59" s="228">
        <v>9.4537407117784092E-3</v>
      </c>
      <c r="S59" s="223"/>
      <c r="T59" s="224"/>
      <c r="U59" s="211"/>
      <c r="V59" s="238"/>
      <c r="W59" s="233"/>
      <c r="X59" s="238"/>
    </row>
    <row r="60" spans="5:24" x14ac:dyDescent="0.25">
      <c r="E60" s="783"/>
      <c r="F60" s="237">
        <f t="shared" si="1"/>
        <v>2031</v>
      </c>
      <c r="G60" s="228">
        <v>984.02450505003901</v>
      </c>
      <c r="H60" s="228">
        <v>2.1801407021551599E-2</v>
      </c>
      <c r="I60" s="228">
        <v>1.8144999128882899</v>
      </c>
      <c r="J60" s="228">
        <v>9.2965755995043607E-3</v>
      </c>
      <c r="S60" s="223"/>
      <c r="T60" s="224"/>
      <c r="U60" s="211"/>
      <c r="V60" s="238"/>
      <c r="W60" s="233"/>
      <c r="X60" s="238"/>
    </row>
    <row r="61" spans="5:24" x14ac:dyDescent="0.25">
      <c r="E61" s="783"/>
      <c r="F61" s="237">
        <f t="shared" si="1"/>
        <v>2032</v>
      </c>
      <c r="G61" s="228">
        <v>971.12325565715298</v>
      </c>
      <c r="H61" s="228">
        <v>2.17916062598092E-2</v>
      </c>
      <c r="I61" s="228">
        <v>1.8121135307607401</v>
      </c>
      <c r="J61" s="228">
        <v>9.1746909922679597E-3</v>
      </c>
      <c r="S61" s="223"/>
      <c r="T61" s="224"/>
      <c r="U61" s="211"/>
      <c r="V61" s="238"/>
      <c r="W61" s="233"/>
      <c r="X61" s="238"/>
    </row>
    <row r="62" spans="5:24" x14ac:dyDescent="0.25">
      <c r="E62" s="783"/>
      <c r="F62" s="237">
        <f t="shared" si="1"/>
        <v>2033</v>
      </c>
      <c r="G62" s="228">
        <v>961.10438707557796</v>
      </c>
      <c r="H62" s="228">
        <v>2.1779199690448701E-2</v>
      </c>
      <c r="I62" s="228">
        <v>1.80982964478296</v>
      </c>
      <c r="J62" s="228">
        <v>9.0800376897210208E-3</v>
      </c>
      <c r="S62" s="223"/>
      <c r="T62" s="224"/>
      <c r="U62" s="211"/>
      <c r="V62" s="238"/>
      <c r="W62" s="233"/>
      <c r="X62" s="238"/>
    </row>
    <row r="63" spans="5:24" x14ac:dyDescent="0.25">
      <c r="E63" s="783"/>
      <c r="F63" s="237">
        <f t="shared" si="1"/>
        <v>2034</v>
      </c>
      <c r="G63" s="228">
        <v>953.12394196337505</v>
      </c>
      <c r="H63" s="228">
        <v>2.1745042326765499E-2</v>
      </c>
      <c r="I63" s="228">
        <v>1.8065138832785299</v>
      </c>
      <c r="J63" s="228">
        <v>9.0046424013694101E-3</v>
      </c>
      <c r="S63" s="223"/>
      <c r="T63" s="224"/>
      <c r="U63" s="211"/>
      <c r="V63" s="238"/>
      <c r="W63" s="233"/>
      <c r="X63" s="238"/>
    </row>
    <row r="64" spans="5:24" x14ac:dyDescent="0.25">
      <c r="E64" s="783"/>
      <c r="F64" s="237">
        <f t="shared" si="1"/>
        <v>2035</v>
      </c>
      <c r="G64" s="228">
        <v>946.79156054095301</v>
      </c>
      <c r="H64" s="228">
        <v>2.1712732343744399E-2</v>
      </c>
      <c r="I64" s="228">
        <v>1.8035042871812299</v>
      </c>
      <c r="J64" s="228">
        <v>8.9448172015737498E-3</v>
      </c>
      <c r="S64" s="223"/>
      <c r="T64" s="224"/>
      <c r="U64" s="211"/>
      <c r="V64" s="238"/>
      <c r="W64" s="233"/>
      <c r="X64" s="238"/>
    </row>
    <row r="65" spans="5:24" x14ac:dyDescent="0.25">
      <c r="E65" s="783"/>
      <c r="F65" s="237">
        <f t="shared" si="1"/>
        <v>2036</v>
      </c>
      <c r="G65" s="228">
        <v>941.94694035241196</v>
      </c>
      <c r="H65" s="228">
        <v>2.1708235955800799E-2</v>
      </c>
      <c r="I65" s="228">
        <v>1.8022802914509899</v>
      </c>
      <c r="J65" s="228">
        <v>8.8990476322159603E-3</v>
      </c>
      <c r="S65" s="223"/>
      <c r="T65" s="224"/>
      <c r="U65" s="211"/>
      <c r="V65" s="238"/>
      <c r="W65" s="233"/>
      <c r="X65" s="238"/>
    </row>
    <row r="66" spans="5:24" x14ac:dyDescent="0.25">
      <c r="E66" s="783"/>
      <c r="F66" s="237">
        <f t="shared" si="1"/>
        <v>2037</v>
      </c>
      <c r="G66" s="228">
        <v>938.01418629814896</v>
      </c>
      <c r="H66" s="228">
        <v>2.17281934621802E-2</v>
      </c>
      <c r="I66" s="228">
        <v>1.8026201023192601</v>
      </c>
      <c r="J66" s="228">
        <v>8.8618929219500195E-3</v>
      </c>
      <c r="S66" s="223"/>
      <c r="T66" s="224"/>
      <c r="U66" s="211"/>
      <c r="V66" s="238"/>
      <c r="W66" s="233"/>
      <c r="X66" s="238"/>
    </row>
    <row r="67" spans="5:24" x14ac:dyDescent="0.25">
      <c r="E67" s="783"/>
      <c r="F67" s="237">
        <f t="shared" si="1"/>
        <v>2038</v>
      </c>
      <c r="G67" s="228">
        <v>934.859575802476</v>
      </c>
      <c r="H67" s="228">
        <v>2.17639343384564E-2</v>
      </c>
      <c r="I67" s="228">
        <v>1.8039971989141199</v>
      </c>
      <c r="J67" s="228">
        <v>8.8320897261866E-3</v>
      </c>
      <c r="S67" s="223"/>
      <c r="T67" s="224"/>
      <c r="U67" s="211"/>
      <c r="V67" s="238"/>
      <c r="W67" s="233"/>
      <c r="X67" s="238"/>
    </row>
    <row r="68" spans="5:24" x14ac:dyDescent="0.25">
      <c r="E68" s="783"/>
      <c r="F68" s="237">
        <f t="shared" si="1"/>
        <v>2039</v>
      </c>
      <c r="G68" s="228">
        <v>932.35607308020701</v>
      </c>
      <c r="H68" s="228">
        <v>2.1808293081346901E-2</v>
      </c>
      <c r="I68" s="228">
        <v>1.8059766907685499</v>
      </c>
      <c r="J68" s="228">
        <v>8.8084378738173801E-3</v>
      </c>
      <c r="S68" s="223"/>
      <c r="T68" s="224"/>
      <c r="U68" s="211"/>
      <c r="V68" s="238"/>
      <c r="W68" s="233"/>
      <c r="X68" s="238"/>
    </row>
    <row r="69" spans="5:24" x14ac:dyDescent="0.25">
      <c r="E69" s="783"/>
      <c r="F69" s="237">
        <f t="shared" si="1"/>
        <v>2040</v>
      </c>
      <c r="G69" s="228">
        <v>930.29707185163898</v>
      </c>
      <c r="H69" s="228">
        <v>2.1855526432789599E-2</v>
      </c>
      <c r="I69" s="228">
        <v>1.80820987118149</v>
      </c>
      <c r="J69" s="228">
        <v>8.7889854511565505E-3</v>
      </c>
      <c r="S69" s="223"/>
      <c r="T69" s="224"/>
      <c r="U69" s="211"/>
      <c r="V69" s="238"/>
      <c r="W69" s="233"/>
      <c r="X69" s="238"/>
    </row>
    <row r="70" spans="5:24" x14ac:dyDescent="0.25">
      <c r="E70" s="783"/>
      <c r="F70" s="237">
        <f t="shared" si="1"/>
        <v>2041</v>
      </c>
      <c r="G70" s="228">
        <v>928.60001629741805</v>
      </c>
      <c r="H70" s="228">
        <v>2.1900725889216401E-2</v>
      </c>
      <c r="I70" s="228">
        <v>1.8103994100280401</v>
      </c>
      <c r="J70" s="228">
        <v>8.7729525117577704E-3</v>
      </c>
      <c r="S70" s="223"/>
      <c r="T70" s="224"/>
      <c r="U70" s="211"/>
      <c r="V70" s="238"/>
      <c r="W70" s="233"/>
      <c r="X70" s="238"/>
    </row>
    <row r="71" spans="5:24" x14ac:dyDescent="0.25">
      <c r="E71" s="783"/>
      <c r="F71" s="237">
        <f t="shared" si="1"/>
        <v>2042</v>
      </c>
      <c r="G71" s="228">
        <v>927.20342959309801</v>
      </c>
      <c r="H71" s="228">
        <v>2.1941448161537199E-2</v>
      </c>
      <c r="I71" s="228">
        <v>1.8123924667415501</v>
      </c>
      <c r="J71" s="228">
        <v>8.7597582530667094E-3</v>
      </c>
      <c r="S71" s="223"/>
      <c r="T71" s="224"/>
      <c r="U71" s="211"/>
      <c r="V71" s="238"/>
      <c r="W71" s="233"/>
      <c r="X71" s="238"/>
    </row>
    <row r="72" spans="5:24" x14ac:dyDescent="0.25">
      <c r="E72" s="783"/>
      <c r="F72" s="237">
        <f t="shared" si="1"/>
        <v>2043</v>
      </c>
      <c r="G72" s="228">
        <v>926.01103122299401</v>
      </c>
      <c r="H72" s="228">
        <v>2.1976062785485799E-2</v>
      </c>
      <c r="I72" s="228">
        <v>1.81408526887192</v>
      </c>
      <c r="J72" s="228">
        <v>8.7484930645114391E-3</v>
      </c>
      <c r="S72" s="223"/>
      <c r="T72" s="224"/>
      <c r="U72" s="211"/>
      <c r="V72" s="238"/>
      <c r="W72" s="233"/>
      <c r="X72" s="238"/>
    </row>
    <row r="73" spans="5:24" x14ac:dyDescent="0.25">
      <c r="E73" s="783"/>
      <c r="F73" s="237">
        <f t="shared" si="1"/>
        <v>2044</v>
      </c>
      <c r="G73" s="231">
        <v>924.99091080056701</v>
      </c>
      <c r="H73" s="231">
        <v>2.20045773170333E-2</v>
      </c>
      <c r="I73" s="231">
        <v>1.8154702070570301</v>
      </c>
      <c r="J73" s="231">
        <v>8.7388554725825497E-3</v>
      </c>
      <c r="S73" s="223"/>
      <c r="T73" s="224"/>
      <c r="U73" s="211"/>
      <c r="V73" s="238"/>
      <c r="W73" s="233"/>
      <c r="X73" s="238"/>
    </row>
    <row r="74" spans="5:24" x14ac:dyDescent="0.25">
      <c r="E74" s="783"/>
      <c r="F74" s="237">
        <f t="shared" si="1"/>
        <v>2045</v>
      </c>
      <c r="G74" s="231">
        <v>924.11675471357</v>
      </c>
      <c r="H74" s="231">
        <v>2.2028202795224699E-2</v>
      </c>
      <c r="I74" s="231">
        <v>1.8166103894379699</v>
      </c>
      <c r="J74" s="231">
        <v>8.7305968793190396E-3</v>
      </c>
      <c r="S74" s="223"/>
      <c r="T74" s="224"/>
      <c r="U74" s="211"/>
      <c r="V74" s="238"/>
      <c r="W74" s="233"/>
      <c r="X74" s="238"/>
    </row>
    <row r="75" spans="5:24" x14ac:dyDescent="0.25">
      <c r="E75" s="783"/>
      <c r="F75" s="236">
        <f>F74+1</f>
        <v>2046</v>
      </c>
      <c r="G75" s="231">
        <v>923.36675607089705</v>
      </c>
      <c r="H75" s="231">
        <v>2.20478332620553E-2</v>
      </c>
      <c r="I75" s="231">
        <v>1.8175518051400501</v>
      </c>
      <c r="J75" s="231">
        <v>8.7235112640265799E-3</v>
      </c>
      <c r="S75" s="223"/>
      <c r="T75" s="224"/>
      <c r="U75" s="211"/>
      <c r="V75" s="238"/>
      <c r="W75" s="233"/>
      <c r="X75" s="238"/>
    </row>
    <row r="76" spans="5:24" x14ac:dyDescent="0.25">
      <c r="E76" s="783"/>
      <c r="F76" s="236">
        <f>F75+1</f>
        <v>2047</v>
      </c>
      <c r="G76" s="231">
        <v>922.72260449675298</v>
      </c>
      <c r="H76" s="231">
        <v>2.2064221660861801E-2</v>
      </c>
      <c r="I76" s="231">
        <v>1.8183331989475799</v>
      </c>
      <c r="J76" s="231">
        <v>8.7174256393537895E-3</v>
      </c>
      <c r="S76" s="223"/>
      <c r="T76" s="224"/>
      <c r="U76" s="211"/>
      <c r="V76" s="238"/>
      <c r="W76" s="233"/>
      <c r="X76" s="238"/>
    </row>
    <row r="77" spans="5:24" x14ac:dyDescent="0.25">
      <c r="E77" s="783"/>
      <c r="F77" s="236">
        <f>F76+1</f>
        <v>2048</v>
      </c>
      <c r="G77" s="128">
        <v>922.16882105070897</v>
      </c>
      <c r="H77" s="128">
        <v>2.2078124618647998E-2</v>
      </c>
      <c r="I77" s="128">
        <v>1.81899424161752</v>
      </c>
      <c r="J77" s="128">
        <v>8.7121937679466507E-3</v>
      </c>
      <c r="S77" s="223"/>
      <c r="T77" s="224"/>
      <c r="U77" s="211"/>
      <c r="V77" s="238"/>
      <c r="W77" s="233"/>
      <c r="X77" s="238"/>
    </row>
    <row r="78" spans="5:24" x14ac:dyDescent="0.25">
      <c r="E78" s="783"/>
      <c r="F78" s="236">
        <f>F77+1</f>
        <v>2049</v>
      </c>
      <c r="G78" s="128">
        <v>921.69236722789401</v>
      </c>
      <c r="H78" s="128">
        <v>2.2090086653690898E-2</v>
      </c>
      <c r="I78" s="128">
        <v>1.81956300414943</v>
      </c>
      <c r="J78" s="128">
        <v>8.7076924684762191E-3</v>
      </c>
      <c r="S78" s="223"/>
      <c r="T78" s="229"/>
      <c r="U78" s="211"/>
      <c r="V78" s="238"/>
      <c r="W78" s="233"/>
      <c r="X78" s="238"/>
    </row>
    <row r="79" spans="5:24" x14ac:dyDescent="0.25">
      <c r="E79" s="783"/>
      <c r="F79" s="236">
        <f>F78+1</f>
        <v>2050</v>
      </c>
      <c r="G79" s="128">
        <v>932.446808263349</v>
      </c>
      <c r="H79" s="128">
        <v>2.2100641220790699E-2</v>
      </c>
      <c r="I79" s="128">
        <v>1.82006741369213</v>
      </c>
      <c r="J79" s="128">
        <v>8.8092950948370601E-3</v>
      </c>
      <c r="S79" s="223"/>
      <c r="T79" s="229"/>
      <c r="U79" s="211"/>
      <c r="V79" s="238"/>
      <c r="W79" s="233"/>
      <c r="X79" s="238"/>
    </row>
    <row r="80" spans="5:24" x14ac:dyDescent="0.25">
      <c r="H80" s="233"/>
      <c r="I80" s="233"/>
      <c r="S80" s="223"/>
      <c r="T80" s="229"/>
      <c r="U80" s="211"/>
      <c r="V80" s="238"/>
      <c r="W80" s="233"/>
      <c r="X80" s="238"/>
    </row>
    <row r="81" spans="5:24" x14ac:dyDescent="0.25">
      <c r="H81" s="233"/>
      <c r="I81" s="233"/>
      <c r="S81" s="223"/>
      <c r="T81" s="229"/>
      <c r="U81" s="211"/>
      <c r="V81" s="238"/>
      <c r="W81" s="233"/>
      <c r="X81" s="238"/>
    </row>
    <row r="82" spans="5:24" x14ac:dyDescent="0.25">
      <c r="E82" s="99"/>
      <c r="F82" s="213"/>
      <c r="G82" s="213"/>
      <c r="H82" s="213"/>
      <c r="I82" s="239"/>
      <c r="J82" s="99"/>
      <c r="S82" s="223"/>
      <c r="T82" s="229"/>
      <c r="U82" s="211"/>
      <c r="V82" s="238"/>
      <c r="W82" s="233"/>
      <c r="X82" s="238"/>
    </row>
    <row r="83" spans="5:24" x14ac:dyDescent="0.25">
      <c r="E83" s="99"/>
      <c r="F83" s="213"/>
      <c r="G83" s="240"/>
      <c r="H83" s="240"/>
      <c r="I83" s="240"/>
      <c r="J83" s="240"/>
      <c r="S83" s="223"/>
      <c r="T83" s="229"/>
      <c r="U83" s="211"/>
      <c r="V83" s="238"/>
      <c r="W83" s="233"/>
      <c r="X83" s="238"/>
    </row>
    <row r="84" spans="5:24" x14ac:dyDescent="0.25">
      <c r="E84" s="99"/>
      <c r="F84" s="240"/>
      <c r="G84" s="220"/>
      <c r="H84" s="220"/>
      <c r="I84" s="220"/>
      <c r="J84" s="220"/>
      <c r="S84" s="223"/>
      <c r="T84" s="229"/>
      <c r="U84" s="211"/>
      <c r="V84" s="238"/>
      <c r="W84" s="233"/>
      <c r="X84" s="238"/>
    </row>
    <row r="85" spans="5:24" x14ac:dyDescent="0.25">
      <c r="E85" s="99"/>
      <c r="F85" s="241"/>
      <c r="G85" s="242"/>
      <c r="H85" s="243"/>
      <c r="I85" s="243"/>
      <c r="J85" s="111"/>
    </row>
    <row r="86" spans="5:24" x14ac:dyDescent="0.25">
      <c r="E86" s="244"/>
      <c r="F86" s="241"/>
      <c r="G86" s="242"/>
      <c r="H86" s="243"/>
      <c r="I86" s="243"/>
      <c r="J86" s="111"/>
    </row>
    <row r="87" spans="5:24" x14ac:dyDescent="0.25">
      <c r="E87" s="244"/>
      <c r="F87" s="241"/>
      <c r="G87" s="242"/>
      <c r="H87" s="243"/>
      <c r="I87" s="243"/>
      <c r="J87" s="111"/>
      <c r="T87" s="210"/>
      <c r="U87" s="215"/>
      <c r="V87" s="215"/>
      <c r="W87" s="215"/>
      <c r="X87" s="215"/>
    </row>
    <row r="88" spans="5:24" x14ac:dyDescent="0.25">
      <c r="E88" s="244"/>
      <c r="F88" s="241"/>
      <c r="G88" s="242"/>
      <c r="H88" s="243"/>
      <c r="I88" s="243"/>
      <c r="J88" s="111"/>
      <c r="T88" s="219"/>
      <c r="U88" s="220"/>
      <c r="V88" s="220"/>
      <c r="W88" s="220"/>
      <c r="X88" s="220"/>
    </row>
    <row r="89" spans="5:24" x14ac:dyDescent="0.25">
      <c r="E89" s="244"/>
      <c r="F89" s="241"/>
      <c r="G89" s="242"/>
      <c r="H89" s="243"/>
      <c r="I89" s="243"/>
      <c r="J89" s="111"/>
      <c r="S89" s="223"/>
      <c r="T89" s="224"/>
      <c r="U89" s="225"/>
      <c r="V89" s="225"/>
      <c r="W89" s="225"/>
      <c r="X89" s="225"/>
    </row>
    <row r="90" spans="5:24" x14ac:dyDescent="0.25">
      <c r="E90" s="244"/>
      <c r="F90" s="241"/>
      <c r="G90" s="242"/>
      <c r="H90" s="243"/>
      <c r="I90" s="243"/>
      <c r="J90" s="111"/>
      <c r="S90" s="223"/>
      <c r="T90" s="224"/>
      <c r="U90" s="225"/>
      <c r="V90" s="225"/>
      <c r="W90" s="225"/>
      <c r="X90" s="225"/>
    </row>
    <row r="91" spans="5:24" x14ac:dyDescent="0.25">
      <c r="E91" s="244"/>
      <c r="F91" s="241"/>
      <c r="G91" s="242"/>
      <c r="H91" s="243"/>
      <c r="I91" s="243"/>
      <c r="J91" s="111"/>
      <c r="S91" s="223"/>
      <c r="T91" s="224"/>
      <c r="U91" s="225"/>
      <c r="V91" s="225"/>
      <c r="W91" s="225"/>
      <c r="X91" s="225"/>
    </row>
    <row r="92" spans="5:24" x14ac:dyDescent="0.25">
      <c r="E92" s="244"/>
      <c r="F92" s="241"/>
      <c r="G92" s="242"/>
      <c r="H92" s="243"/>
      <c r="I92" s="243"/>
      <c r="J92" s="111"/>
      <c r="S92" s="223"/>
      <c r="T92" s="224"/>
      <c r="U92" s="225"/>
      <c r="V92" s="225"/>
      <c r="W92" s="225"/>
      <c r="X92" s="225"/>
    </row>
    <row r="93" spans="5:24" x14ac:dyDescent="0.25">
      <c r="E93" s="244"/>
      <c r="F93" s="241"/>
      <c r="G93" s="242"/>
      <c r="H93" s="243"/>
      <c r="I93" s="243"/>
      <c r="J93" s="111"/>
      <c r="S93" s="223"/>
      <c r="T93" s="224"/>
      <c r="U93" s="225"/>
      <c r="V93" s="225"/>
      <c r="W93" s="225"/>
      <c r="X93" s="225"/>
    </row>
    <row r="94" spans="5:24" x14ac:dyDescent="0.25">
      <c r="E94" s="244"/>
      <c r="F94" s="241"/>
      <c r="G94" s="242"/>
      <c r="H94" s="243"/>
      <c r="I94" s="243"/>
      <c r="J94" s="111"/>
      <c r="S94" s="223"/>
      <c r="T94" s="224"/>
      <c r="U94" s="225"/>
      <c r="V94" s="225"/>
      <c r="W94" s="225"/>
      <c r="X94" s="225"/>
    </row>
    <row r="95" spans="5:24" x14ac:dyDescent="0.25">
      <c r="E95" s="244"/>
      <c r="F95" s="241"/>
      <c r="G95" s="242"/>
      <c r="H95" s="243"/>
      <c r="I95" s="243"/>
      <c r="J95" s="111"/>
      <c r="S95" s="223"/>
      <c r="T95" s="229"/>
      <c r="U95" s="211"/>
      <c r="V95" s="238"/>
      <c r="W95" s="233"/>
      <c r="X95" s="238"/>
    </row>
    <row r="96" spans="5:24" x14ac:dyDescent="0.25">
      <c r="E96" s="244"/>
      <c r="F96" s="241"/>
      <c r="G96" s="242"/>
      <c r="H96" s="243"/>
      <c r="I96" s="243"/>
      <c r="J96" s="111"/>
      <c r="S96" s="223"/>
      <c r="T96" s="229"/>
      <c r="U96" s="211"/>
      <c r="V96" s="238"/>
      <c r="W96" s="233"/>
      <c r="X96" s="238"/>
    </row>
    <row r="97" spans="5:24" x14ac:dyDescent="0.25">
      <c r="E97" s="244"/>
      <c r="F97" s="241"/>
      <c r="G97" s="242"/>
      <c r="H97" s="243"/>
      <c r="I97" s="243"/>
      <c r="J97" s="111"/>
      <c r="S97" s="223"/>
      <c r="T97" s="229"/>
      <c r="U97" s="211"/>
      <c r="V97" s="238"/>
      <c r="W97" s="233"/>
      <c r="X97" s="238"/>
    </row>
    <row r="98" spans="5:24" x14ac:dyDescent="0.25">
      <c r="E98" s="244"/>
      <c r="F98" s="241"/>
      <c r="G98" s="242"/>
      <c r="H98" s="243"/>
      <c r="I98" s="243"/>
      <c r="J98" s="111"/>
      <c r="S98" s="223"/>
      <c r="T98" s="224"/>
      <c r="U98" s="211"/>
      <c r="V98" s="238"/>
      <c r="W98" s="233"/>
      <c r="X98" s="238"/>
    </row>
    <row r="99" spans="5:24" x14ac:dyDescent="0.25">
      <c r="E99" s="244"/>
      <c r="F99" s="241"/>
      <c r="G99" s="242"/>
      <c r="H99" s="243"/>
      <c r="I99" s="243"/>
      <c r="J99" s="111"/>
      <c r="S99" s="223"/>
      <c r="T99" s="224"/>
      <c r="U99" s="211"/>
      <c r="V99" s="238"/>
      <c r="W99" s="233"/>
      <c r="X99" s="238"/>
    </row>
    <row r="100" spans="5:24" x14ac:dyDescent="0.25">
      <c r="E100" s="244"/>
      <c r="F100" s="241"/>
      <c r="G100" s="242"/>
      <c r="H100" s="243"/>
      <c r="I100" s="243"/>
      <c r="J100" s="111"/>
      <c r="S100" s="223"/>
      <c r="T100" s="224"/>
      <c r="U100" s="211"/>
      <c r="V100" s="238"/>
      <c r="W100" s="233"/>
      <c r="X100" s="238"/>
    </row>
    <row r="101" spans="5:24" x14ac:dyDescent="0.25">
      <c r="E101" s="244"/>
      <c r="F101" s="241"/>
      <c r="G101" s="242"/>
      <c r="H101" s="243"/>
      <c r="I101" s="243"/>
      <c r="J101" s="111"/>
      <c r="S101" s="223"/>
      <c r="T101" s="224"/>
      <c r="U101" s="211"/>
      <c r="V101" s="238"/>
      <c r="W101" s="233"/>
      <c r="X101" s="238"/>
    </row>
    <row r="102" spans="5:24" x14ac:dyDescent="0.25">
      <c r="E102" s="244"/>
      <c r="F102" s="241"/>
      <c r="G102" s="242"/>
      <c r="H102" s="243"/>
      <c r="I102" s="243"/>
      <c r="J102" s="111"/>
      <c r="S102" s="223"/>
      <c r="T102" s="224"/>
      <c r="U102" s="211"/>
      <c r="V102" s="238"/>
      <c r="W102" s="233"/>
      <c r="X102" s="238"/>
    </row>
    <row r="103" spans="5:24" x14ac:dyDescent="0.25">
      <c r="E103" s="244"/>
      <c r="F103" s="241"/>
      <c r="G103" s="242"/>
      <c r="H103" s="243"/>
      <c r="I103" s="243"/>
      <c r="J103" s="111"/>
      <c r="S103" s="223"/>
      <c r="T103" s="224"/>
      <c r="U103" s="211"/>
      <c r="V103" s="238"/>
      <c r="W103" s="233"/>
      <c r="X103" s="238"/>
    </row>
    <row r="104" spans="5:24" x14ac:dyDescent="0.25">
      <c r="E104" s="244"/>
      <c r="F104" s="241"/>
      <c r="G104" s="242"/>
      <c r="H104" s="243"/>
      <c r="I104" s="243"/>
      <c r="J104" s="111"/>
      <c r="S104" s="223"/>
      <c r="T104" s="224"/>
      <c r="U104" s="211"/>
      <c r="V104" s="238"/>
      <c r="W104" s="233"/>
      <c r="X104" s="238"/>
    </row>
    <row r="105" spans="5:24" x14ac:dyDescent="0.25">
      <c r="E105" s="244"/>
      <c r="F105" s="241"/>
      <c r="G105" s="242"/>
      <c r="H105" s="243"/>
      <c r="I105" s="243"/>
      <c r="J105" s="111"/>
      <c r="S105" s="223"/>
      <c r="T105" s="224"/>
      <c r="U105" s="211"/>
      <c r="V105" s="238"/>
      <c r="W105" s="233"/>
      <c r="X105" s="238"/>
    </row>
    <row r="106" spans="5:24" x14ac:dyDescent="0.25">
      <c r="E106" s="244"/>
      <c r="F106" s="241"/>
      <c r="G106" s="242"/>
      <c r="H106" s="243"/>
      <c r="I106" s="243"/>
      <c r="J106" s="111"/>
      <c r="S106" s="223"/>
      <c r="T106" s="224"/>
      <c r="U106" s="211"/>
      <c r="V106" s="238"/>
      <c r="W106" s="233"/>
      <c r="X106" s="238"/>
    </row>
    <row r="107" spans="5:24" x14ac:dyDescent="0.25">
      <c r="E107" s="244"/>
      <c r="F107" s="241"/>
      <c r="G107" s="245"/>
      <c r="H107" s="246"/>
      <c r="I107" s="247"/>
      <c r="J107" s="111"/>
      <c r="S107" s="223"/>
      <c r="T107" s="224"/>
      <c r="U107" s="211"/>
      <c r="V107" s="238"/>
      <c r="W107" s="233"/>
      <c r="X107" s="238"/>
    </row>
    <row r="108" spans="5:24" x14ac:dyDescent="0.25">
      <c r="E108" s="244"/>
      <c r="F108" s="241"/>
      <c r="G108" s="247"/>
      <c r="H108" s="247"/>
      <c r="I108" s="247"/>
      <c r="J108" s="111"/>
      <c r="S108" s="223"/>
      <c r="T108" s="224"/>
      <c r="U108" s="211"/>
      <c r="V108" s="238"/>
      <c r="W108" s="233"/>
      <c r="X108" s="238"/>
    </row>
    <row r="109" spans="5:24" x14ac:dyDescent="0.25">
      <c r="E109" s="244"/>
      <c r="F109" s="241"/>
      <c r="G109" s="247"/>
      <c r="H109" s="247"/>
      <c r="I109" s="247"/>
      <c r="J109" s="111"/>
      <c r="S109" s="223"/>
      <c r="T109" s="224"/>
      <c r="U109" s="211"/>
      <c r="V109" s="238"/>
      <c r="W109" s="233"/>
      <c r="X109" s="238"/>
    </row>
    <row r="110" spans="5:24" x14ac:dyDescent="0.25">
      <c r="E110" s="244"/>
      <c r="F110" s="241"/>
      <c r="G110" s="247"/>
      <c r="H110" s="247"/>
      <c r="I110" s="247"/>
      <c r="J110" s="111"/>
      <c r="S110" s="223"/>
      <c r="T110" s="224"/>
      <c r="U110" s="211"/>
      <c r="V110" s="238"/>
      <c r="W110" s="233"/>
      <c r="X110" s="238"/>
    </row>
    <row r="111" spans="5:24" x14ac:dyDescent="0.25">
      <c r="H111" s="233"/>
      <c r="I111" s="233"/>
      <c r="S111" s="223"/>
      <c r="T111" s="224"/>
      <c r="U111" s="211"/>
      <c r="V111" s="238"/>
      <c r="W111" s="233"/>
      <c r="X111" s="238"/>
    </row>
    <row r="112" spans="5:24" x14ac:dyDescent="0.25">
      <c r="H112" s="233"/>
      <c r="I112" s="233"/>
      <c r="S112" s="223"/>
      <c r="T112" s="224"/>
      <c r="U112" s="211"/>
      <c r="V112" s="238"/>
      <c r="W112" s="233"/>
      <c r="X112" s="238"/>
    </row>
    <row r="113" spans="8:24" x14ac:dyDescent="0.25">
      <c r="H113" s="233"/>
      <c r="I113" s="233"/>
      <c r="S113" s="223"/>
      <c r="T113" s="224"/>
      <c r="U113" s="211"/>
      <c r="V113" s="238"/>
      <c r="W113" s="233"/>
      <c r="X113" s="238"/>
    </row>
    <row r="114" spans="8:24" x14ac:dyDescent="0.25">
      <c r="H114" s="233"/>
      <c r="I114" s="233"/>
      <c r="S114" s="223"/>
      <c r="T114" s="224"/>
      <c r="U114" s="211"/>
      <c r="V114" s="238"/>
      <c r="W114" s="233"/>
      <c r="X114" s="238"/>
    </row>
    <row r="115" spans="8:24" x14ac:dyDescent="0.25">
      <c r="H115" s="233"/>
      <c r="I115" s="233"/>
      <c r="S115" s="223"/>
      <c r="T115" s="224"/>
      <c r="U115" s="211"/>
      <c r="V115" s="238"/>
      <c r="W115" s="233"/>
      <c r="X115" s="238"/>
    </row>
    <row r="116" spans="8:24" x14ac:dyDescent="0.25">
      <c r="H116" s="233"/>
      <c r="I116" s="233"/>
      <c r="S116" s="223"/>
      <c r="T116" s="224"/>
      <c r="U116" s="211"/>
      <c r="V116" s="238"/>
      <c r="W116" s="233"/>
      <c r="X116" s="238"/>
    </row>
    <row r="117" spans="8:24" x14ac:dyDescent="0.25">
      <c r="H117" s="233"/>
      <c r="I117" s="233"/>
      <c r="S117" s="223"/>
      <c r="T117" s="224"/>
      <c r="U117" s="211"/>
      <c r="V117" s="238"/>
      <c r="W117" s="233"/>
      <c r="X117" s="238"/>
    </row>
    <row r="118" spans="8:24" x14ac:dyDescent="0.25">
      <c r="H118" s="233"/>
      <c r="I118" s="233"/>
      <c r="S118" s="223"/>
      <c r="T118" s="224"/>
      <c r="U118" s="211"/>
      <c r="V118" s="238"/>
      <c r="W118" s="233"/>
      <c r="X118" s="238"/>
    </row>
    <row r="119" spans="8:24" x14ac:dyDescent="0.25">
      <c r="H119" s="233"/>
      <c r="I119" s="233"/>
      <c r="S119" s="223"/>
      <c r="T119" s="229"/>
      <c r="U119" s="211"/>
      <c r="V119" s="238"/>
      <c r="W119" s="233"/>
      <c r="X119" s="238"/>
    </row>
    <row r="120" spans="8:24" x14ac:dyDescent="0.25">
      <c r="H120" s="233"/>
      <c r="I120" s="233"/>
      <c r="S120" s="223"/>
      <c r="T120" s="229"/>
      <c r="U120" s="211"/>
      <c r="V120" s="238"/>
      <c r="W120" s="233"/>
      <c r="X120" s="238"/>
    </row>
    <row r="121" spans="8:24" x14ac:dyDescent="0.25">
      <c r="H121" s="233"/>
      <c r="I121" s="233"/>
      <c r="S121" s="223"/>
      <c r="T121" s="229"/>
      <c r="U121" s="211"/>
      <c r="V121" s="238"/>
      <c r="W121" s="233"/>
      <c r="X121" s="238"/>
    </row>
    <row r="122" spans="8:24" x14ac:dyDescent="0.25">
      <c r="H122" s="233"/>
      <c r="I122" s="233"/>
      <c r="S122" s="223"/>
      <c r="T122" s="229"/>
      <c r="U122" s="211"/>
      <c r="V122" s="238"/>
      <c r="W122" s="233"/>
      <c r="X122" s="238"/>
    </row>
    <row r="123" spans="8:24" x14ac:dyDescent="0.25">
      <c r="H123" s="233"/>
      <c r="I123" s="233"/>
      <c r="S123" s="223"/>
      <c r="T123" s="229"/>
      <c r="U123" s="211"/>
      <c r="V123" s="238"/>
      <c r="W123" s="233"/>
      <c r="X123" s="238"/>
    </row>
    <row r="124" spans="8:24" x14ac:dyDescent="0.25">
      <c r="H124" s="233"/>
      <c r="I124" s="233"/>
      <c r="S124" s="223"/>
      <c r="T124" s="229"/>
      <c r="U124" s="211"/>
      <c r="V124" s="238"/>
      <c r="W124" s="233"/>
      <c r="X124" s="238"/>
    </row>
    <row r="125" spans="8:24" x14ac:dyDescent="0.25">
      <c r="H125" s="233"/>
      <c r="I125" s="233"/>
      <c r="S125" s="223"/>
      <c r="T125" s="229"/>
      <c r="U125" s="211"/>
      <c r="V125" s="238"/>
      <c r="W125" s="233"/>
      <c r="X125" s="238"/>
    </row>
    <row r="126" spans="8:24" x14ac:dyDescent="0.25">
      <c r="H126" s="233"/>
      <c r="I126" s="233"/>
    </row>
    <row r="127" spans="8:24" x14ac:dyDescent="0.25">
      <c r="H127" s="233"/>
      <c r="I127" s="233"/>
    </row>
    <row r="128" spans="8:24" x14ac:dyDescent="0.25">
      <c r="H128" s="233"/>
      <c r="I128" s="233"/>
    </row>
    <row r="129" spans="8:9" x14ac:dyDescent="0.25">
      <c r="H129" s="233"/>
      <c r="I129" s="233"/>
    </row>
    <row r="130" spans="8:9" x14ac:dyDescent="0.25">
      <c r="H130" s="233"/>
      <c r="I130" s="233"/>
    </row>
    <row r="131" spans="8:9" x14ac:dyDescent="0.25">
      <c r="H131" s="233"/>
      <c r="I131" s="233"/>
    </row>
    <row r="132" spans="8:9" x14ac:dyDescent="0.25">
      <c r="H132" s="233"/>
      <c r="I132" s="233"/>
    </row>
    <row r="133" spans="8:9" x14ac:dyDescent="0.25">
      <c r="H133" s="233"/>
      <c r="I133" s="233"/>
    </row>
    <row r="134" spans="8:9" x14ac:dyDescent="0.25">
      <c r="H134" s="233"/>
      <c r="I134" s="233"/>
    </row>
    <row r="135" spans="8:9" x14ac:dyDescent="0.25">
      <c r="H135" s="233"/>
      <c r="I135" s="233"/>
    </row>
    <row r="136" spans="8:9" x14ac:dyDescent="0.25">
      <c r="H136" s="233"/>
      <c r="I136" s="233"/>
    </row>
    <row r="137" spans="8:9" x14ac:dyDescent="0.25">
      <c r="H137" s="233"/>
      <c r="I137" s="233"/>
    </row>
    <row r="138" spans="8:9" x14ac:dyDescent="0.25">
      <c r="H138" s="233"/>
      <c r="I138" s="233"/>
    </row>
    <row r="139" spans="8:9" x14ac:dyDescent="0.25">
      <c r="H139" s="233"/>
      <c r="I139" s="233"/>
    </row>
    <row r="140" spans="8:9" x14ac:dyDescent="0.25">
      <c r="H140" s="233"/>
      <c r="I140" s="233"/>
    </row>
    <row r="141" spans="8:9" x14ac:dyDescent="0.25">
      <c r="H141" s="233"/>
      <c r="I141" s="233"/>
    </row>
    <row r="142" spans="8:9" x14ac:dyDescent="0.25">
      <c r="H142" s="233"/>
      <c r="I142" s="233"/>
    </row>
    <row r="143" spans="8:9" x14ac:dyDescent="0.25">
      <c r="H143" s="233"/>
      <c r="I143" s="233"/>
    </row>
    <row r="144" spans="8:9" x14ac:dyDescent="0.25">
      <c r="H144" s="233"/>
      <c r="I144" s="233"/>
    </row>
    <row r="145" spans="8:9" x14ac:dyDescent="0.25">
      <c r="H145" s="233"/>
      <c r="I145" s="233"/>
    </row>
    <row r="146" spans="8:9" x14ac:dyDescent="0.25">
      <c r="H146" s="233"/>
      <c r="I146" s="233"/>
    </row>
    <row r="147" spans="8:9" x14ac:dyDescent="0.25">
      <c r="H147" s="233"/>
      <c r="I147" s="233"/>
    </row>
  </sheetData>
  <mergeCells count="9">
    <mergeCell ref="G45:J45"/>
    <mergeCell ref="E47:E51"/>
    <mergeCell ref="E52:E79"/>
    <mergeCell ref="B2:D2"/>
    <mergeCell ref="L2:Q2"/>
    <mergeCell ref="B3:D3"/>
    <mergeCell ref="G5:J5"/>
    <mergeCell ref="E7:E11"/>
    <mergeCell ref="E12:E39"/>
  </mergeCells>
  <hyperlinks>
    <hyperlink ref="R2" r:id="rId1" xr:uid="{AACAFCAF-9A52-4943-8087-5322D9A19197}"/>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6DE70-153B-47EA-890E-B2FF417AC392}">
  <dimension ref="B1:E213"/>
  <sheetViews>
    <sheetView zoomScaleNormal="100" workbookViewId="0">
      <selection activeCell="B41" sqref="B41"/>
    </sheetView>
  </sheetViews>
  <sheetFormatPr defaultColWidth="8.7109375" defaultRowHeight="12" x14ac:dyDescent="0.25"/>
  <cols>
    <col min="1" max="1" width="2.5703125" style="433" customWidth="1"/>
    <col min="2" max="2" width="67.28515625" style="433" customWidth="1"/>
    <col min="3" max="3" width="15.28515625" style="433" customWidth="1"/>
    <col min="4" max="4" width="28.7109375" style="433" customWidth="1"/>
    <col min="5" max="5" width="20.7109375" style="433" customWidth="1"/>
    <col min="6" max="8" width="8.7109375" style="433"/>
    <col min="9" max="9" width="9.5703125" style="433" bestFit="1" customWidth="1"/>
    <col min="10" max="16384" width="8.7109375" style="433"/>
  </cols>
  <sheetData>
    <row r="1" spans="2:5" x14ac:dyDescent="0.25">
      <c r="B1" s="38" t="s">
        <v>17</v>
      </c>
      <c r="C1" s="38" t="s">
        <v>18</v>
      </c>
      <c r="D1" s="38" t="s">
        <v>19</v>
      </c>
    </row>
    <row r="2" spans="2:5" x14ac:dyDescent="0.25">
      <c r="B2" s="584" t="s">
        <v>20</v>
      </c>
      <c r="C2" s="584"/>
      <c r="D2" s="584"/>
    </row>
    <row r="3" spans="2:5" ht="12" customHeight="1" x14ac:dyDescent="0.25">
      <c r="B3" s="39" t="s">
        <v>21</v>
      </c>
      <c r="C3" s="434">
        <v>3.1E-2</v>
      </c>
      <c r="D3" s="585" t="s">
        <v>146</v>
      </c>
    </row>
    <row r="4" spans="2:5" x14ac:dyDescent="0.25">
      <c r="B4" s="39" t="s">
        <v>21</v>
      </c>
      <c r="C4" s="434">
        <v>0.02</v>
      </c>
      <c r="D4" s="585"/>
    </row>
    <row r="5" spans="2:5" x14ac:dyDescent="0.25">
      <c r="B5" s="39" t="s">
        <v>22</v>
      </c>
      <c r="C5" s="435">
        <v>2022</v>
      </c>
      <c r="D5" s="585"/>
    </row>
    <row r="6" spans="2:5" x14ac:dyDescent="0.25">
      <c r="B6" s="436" t="s">
        <v>566</v>
      </c>
      <c r="C6" s="437">
        <v>20</v>
      </c>
      <c r="D6" s="585"/>
    </row>
    <row r="7" spans="2:5" ht="15" customHeight="1" x14ac:dyDescent="0.25">
      <c r="B7" s="39" t="s">
        <v>70</v>
      </c>
      <c r="C7" s="435">
        <v>2026</v>
      </c>
      <c r="D7" s="600"/>
    </row>
    <row r="8" spans="2:5" ht="13.9" customHeight="1" x14ac:dyDescent="0.25">
      <c r="B8" s="39" t="s">
        <v>23</v>
      </c>
      <c r="C8" s="435">
        <v>2028</v>
      </c>
      <c r="D8" s="600"/>
    </row>
    <row r="9" spans="2:5" x14ac:dyDescent="0.25">
      <c r="B9" s="436" t="s">
        <v>24</v>
      </c>
      <c r="C9" s="437">
        <f>365</f>
        <v>365</v>
      </c>
      <c r="D9" s="600"/>
    </row>
    <row r="10" spans="2:5" x14ac:dyDescent="0.25">
      <c r="B10" s="584" t="s">
        <v>429</v>
      </c>
      <c r="C10" s="584"/>
      <c r="D10" s="584"/>
      <c r="E10" s="438"/>
    </row>
    <row r="11" spans="2:5" ht="12" customHeight="1" x14ac:dyDescent="0.25">
      <c r="B11" s="39" t="s">
        <v>595</v>
      </c>
      <c r="C11" s="439">
        <v>23</v>
      </c>
      <c r="D11" s="599" t="s">
        <v>71</v>
      </c>
      <c r="E11" s="438"/>
    </row>
    <row r="12" spans="2:5" ht="12" customHeight="1" x14ac:dyDescent="0.25">
      <c r="B12" s="39" t="s">
        <v>428</v>
      </c>
      <c r="C12" s="439">
        <v>2</v>
      </c>
      <c r="D12" s="599"/>
      <c r="E12" s="438"/>
    </row>
    <row r="13" spans="2:5" ht="12" customHeight="1" x14ac:dyDescent="0.25">
      <c r="B13" s="39" t="s">
        <v>561</v>
      </c>
      <c r="C13" s="439">
        <f>20%*C9</f>
        <v>73</v>
      </c>
      <c r="D13" s="599"/>
      <c r="E13" s="438"/>
    </row>
    <row r="14" spans="2:5" ht="12" customHeight="1" x14ac:dyDescent="0.25">
      <c r="B14" s="39" t="s">
        <v>212</v>
      </c>
      <c r="C14" s="439">
        <v>40</v>
      </c>
      <c r="D14" s="599"/>
      <c r="E14" s="438"/>
    </row>
    <row r="15" spans="2:5" ht="12" customHeight="1" x14ac:dyDescent="0.25">
      <c r="B15" s="39" t="s">
        <v>175</v>
      </c>
      <c r="C15" s="439">
        <v>55</v>
      </c>
      <c r="D15" s="599"/>
      <c r="E15" s="438"/>
    </row>
    <row r="16" spans="2:5" ht="12" customHeight="1" x14ac:dyDescent="0.25">
      <c r="B16" s="39" t="s">
        <v>176</v>
      </c>
      <c r="C16" s="439">
        <v>70</v>
      </c>
      <c r="D16" s="599"/>
      <c r="E16" s="438"/>
    </row>
    <row r="17" spans="2:5" ht="12" customHeight="1" x14ac:dyDescent="0.25">
      <c r="B17" s="39" t="s">
        <v>211</v>
      </c>
      <c r="C17" s="439">
        <v>10</v>
      </c>
      <c r="D17" s="599"/>
      <c r="E17" s="438"/>
    </row>
    <row r="18" spans="2:5" ht="12" customHeight="1" x14ac:dyDescent="0.25">
      <c r="B18" s="39" t="s">
        <v>213</v>
      </c>
      <c r="C18" s="439">
        <v>25</v>
      </c>
      <c r="D18" s="599"/>
      <c r="E18" s="438"/>
    </row>
    <row r="19" spans="2:5" ht="12" customHeight="1" x14ac:dyDescent="0.25">
      <c r="B19" s="39" t="s">
        <v>214</v>
      </c>
      <c r="C19" s="439">
        <v>25</v>
      </c>
      <c r="D19" s="599"/>
      <c r="E19" s="438"/>
    </row>
    <row r="20" spans="2:5" ht="12" customHeight="1" x14ac:dyDescent="0.25">
      <c r="B20" s="39" t="s">
        <v>180</v>
      </c>
      <c r="C20" s="440">
        <v>0.01</v>
      </c>
      <c r="D20" s="599"/>
      <c r="E20" s="438"/>
    </row>
    <row r="21" spans="2:5" ht="12" customHeight="1" x14ac:dyDescent="0.25">
      <c r="B21" s="39" t="s">
        <v>181</v>
      </c>
      <c r="C21" s="440">
        <v>0.01</v>
      </c>
      <c r="D21" s="599"/>
      <c r="E21" s="438"/>
    </row>
    <row r="22" spans="2:5" ht="12" customHeight="1" x14ac:dyDescent="0.25">
      <c r="B22" s="39" t="s">
        <v>695</v>
      </c>
      <c r="C22" s="454">
        <v>63051</v>
      </c>
      <c r="D22" s="505" t="s">
        <v>560</v>
      </c>
      <c r="E22" s="438"/>
    </row>
    <row r="23" spans="2:5" ht="14.25" customHeight="1" x14ac:dyDescent="0.25">
      <c r="B23" s="39" t="s">
        <v>693</v>
      </c>
      <c r="C23" s="439">
        <f>ROUND(C22/(2*C12*C9),-1)</f>
        <v>40</v>
      </c>
      <c r="D23" s="505" t="s">
        <v>565</v>
      </c>
      <c r="E23" s="438"/>
    </row>
    <row r="24" spans="2:5" ht="12" customHeight="1" x14ac:dyDescent="0.25">
      <c r="B24" s="584" t="s">
        <v>430</v>
      </c>
      <c r="C24" s="584"/>
      <c r="D24" s="584"/>
      <c r="E24" s="438"/>
    </row>
    <row r="25" spans="2:5" ht="12" customHeight="1" x14ac:dyDescent="0.25">
      <c r="B25" s="39" t="s">
        <v>459</v>
      </c>
      <c r="C25" s="441">
        <f>'C.Davis-Inputs'!D23</f>
        <v>5300</v>
      </c>
      <c r="D25" s="599" t="s">
        <v>71</v>
      </c>
      <c r="E25" s="438"/>
    </row>
    <row r="26" spans="2:5" ht="12" customHeight="1" x14ac:dyDescent="0.25">
      <c r="B26" s="39" t="s">
        <v>460</v>
      </c>
      <c r="C26" s="440">
        <f>'C.Davis-Inputs'!D24</f>
        <v>0.1</v>
      </c>
      <c r="D26" s="599"/>
      <c r="E26" s="438"/>
    </row>
    <row r="27" spans="2:5" ht="12" customHeight="1" x14ac:dyDescent="0.25">
      <c r="B27" s="39" t="s">
        <v>461</v>
      </c>
      <c r="C27" s="439">
        <f>'C.Davis-Inputs'!D25</f>
        <v>20</v>
      </c>
      <c r="D27" s="599"/>
      <c r="E27" s="438"/>
    </row>
    <row r="28" spans="2:5" ht="12" customHeight="1" x14ac:dyDescent="0.25">
      <c r="B28" s="39" t="s">
        <v>462</v>
      </c>
      <c r="C28" s="439">
        <f>'C.Davis-Inputs'!D26</f>
        <v>3.0113636363636367</v>
      </c>
      <c r="D28" s="599"/>
      <c r="E28" s="438"/>
    </row>
    <row r="29" spans="2:5" ht="12" customHeight="1" x14ac:dyDescent="0.25">
      <c r="B29" s="39" t="s">
        <v>463</v>
      </c>
      <c r="C29" s="439">
        <f>'C.Davis-Inputs'!D27</f>
        <v>22</v>
      </c>
      <c r="D29" s="599"/>
      <c r="E29" s="438"/>
    </row>
    <row r="30" spans="2:5" ht="12" customHeight="1" x14ac:dyDescent="0.25">
      <c r="B30" s="39" t="s">
        <v>464</v>
      </c>
      <c r="C30" s="439">
        <f>'C.Davis-Inputs'!D28</f>
        <v>2.7376033057851243</v>
      </c>
      <c r="D30" s="599"/>
      <c r="E30" s="438"/>
    </row>
    <row r="31" spans="2:5" ht="12" customHeight="1" x14ac:dyDescent="0.25">
      <c r="B31" s="39" t="s">
        <v>489</v>
      </c>
      <c r="C31" s="439">
        <v>30</v>
      </c>
      <c r="D31" s="599"/>
      <c r="E31" s="438"/>
    </row>
    <row r="32" spans="2:5" ht="12" customHeight="1" x14ac:dyDescent="0.25">
      <c r="B32" s="39" t="s">
        <v>563</v>
      </c>
      <c r="C32" s="439" t="s">
        <v>564</v>
      </c>
      <c r="D32" s="599"/>
      <c r="E32" s="438"/>
    </row>
    <row r="33" spans="2:5" ht="12" customHeight="1" x14ac:dyDescent="0.25">
      <c r="B33" s="584" t="s">
        <v>431</v>
      </c>
      <c r="C33" s="584"/>
      <c r="D33" s="584"/>
      <c r="E33" s="438"/>
    </row>
    <row r="34" spans="2:5" ht="12" customHeight="1" x14ac:dyDescent="0.25">
      <c r="B34" s="39" t="s">
        <v>595</v>
      </c>
      <c r="C34" s="439">
        <f>'F.ValleyView-Inputs'!E11</f>
        <v>26</v>
      </c>
      <c r="D34" s="596" t="s">
        <v>71</v>
      </c>
      <c r="E34" s="438" t="s">
        <v>440</v>
      </c>
    </row>
    <row r="35" spans="2:5" ht="12" customHeight="1" x14ac:dyDescent="0.25">
      <c r="B35" s="39" t="s">
        <v>428</v>
      </c>
      <c r="C35" s="439">
        <f>'F.ValleyView-Inputs'!E13</f>
        <v>2</v>
      </c>
      <c r="D35" s="597"/>
      <c r="E35" s="438"/>
    </row>
    <row r="36" spans="2:5" ht="12" customHeight="1" x14ac:dyDescent="0.25">
      <c r="B36" s="39" t="s">
        <v>441</v>
      </c>
      <c r="C36" s="440">
        <v>0.01</v>
      </c>
      <c r="D36" s="597"/>
      <c r="E36" s="438"/>
    </row>
    <row r="37" spans="2:5" ht="12" customHeight="1" x14ac:dyDescent="0.25">
      <c r="B37" s="497" t="s">
        <v>519</v>
      </c>
      <c r="C37" s="442">
        <f>'G. ValleyView-Avoided Detours'!E7</f>
        <v>8.52</v>
      </c>
      <c r="D37" s="597"/>
      <c r="E37" s="438"/>
    </row>
    <row r="38" spans="2:5" ht="12" customHeight="1" x14ac:dyDescent="0.25">
      <c r="B38" s="39" t="s">
        <v>668</v>
      </c>
      <c r="C38" s="443">
        <f>'G. ValleyView-Avoided Detours'!E9</f>
        <v>0.53349747474747478</v>
      </c>
      <c r="D38" s="597"/>
      <c r="E38" s="438"/>
    </row>
    <row r="39" spans="2:5" ht="12" customHeight="1" x14ac:dyDescent="0.25">
      <c r="B39" s="39" t="s">
        <v>669</v>
      </c>
      <c r="C39" s="443">
        <f>'G. ValleyView-Avoided Detours'!E10</f>
        <v>7.8333333333333338E-2</v>
      </c>
      <c r="D39" s="597"/>
      <c r="E39" s="438"/>
    </row>
    <row r="40" spans="2:5" ht="12" customHeight="1" x14ac:dyDescent="0.25">
      <c r="B40" s="39" t="s">
        <v>667</v>
      </c>
      <c r="C40" s="440">
        <f>'G. ValleyView-Avoided Detours'!E11</f>
        <v>0.01</v>
      </c>
      <c r="D40" s="597"/>
      <c r="E40" s="438"/>
    </row>
    <row r="41" spans="2:5" ht="12" customHeight="1" x14ac:dyDescent="0.25">
      <c r="B41" s="39" t="s">
        <v>727</v>
      </c>
      <c r="C41" s="439">
        <f>'G. ValleyView-Avoided Detours'!E12</f>
        <v>3.1428571428571428</v>
      </c>
      <c r="D41" s="597"/>
      <c r="E41" s="438"/>
    </row>
    <row r="42" spans="2:5" ht="12" customHeight="1" x14ac:dyDescent="0.25">
      <c r="B42" s="436" t="s">
        <v>653</v>
      </c>
      <c r="C42" s="439">
        <f>'H.ValleyView-AvoidedTrainDelay'!E7</f>
        <v>1</v>
      </c>
      <c r="D42" s="597"/>
      <c r="E42" s="438"/>
    </row>
    <row r="43" spans="2:5" ht="12" customHeight="1" x14ac:dyDescent="0.25">
      <c r="B43" s="436" t="s">
        <v>675</v>
      </c>
      <c r="C43" s="439">
        <f>'H.ValleyView-AvoidedTrainDelay'!E8</f>
        <v>20</v>
      </c>
      <c r="D43" s="597"/>
      <c r="E43" s="438"/>
    </row>
    <row r="44" spans="2:5" ht="12" customHeight="1" x14ac:dyDescent="0.25">
      <c r="B44" s="436" t="s">
        <v>676</v>
      </c>
      <c r="C44" s="439">
        <f>'H.ValleyView-AvoidedTrainDelay'!E9</f>
        <v>40</v>
      </c>
      <c r="D44" s="597"/>
      <c r="E44" s="438"/>
    </row>
    <row r="45" spans="2:5" ht="12" customHeight="1" x14ac:dyDescent="0.25">
      <c r="B45" s="436" t="s">
        <v>677</v>
      </c>
      <c r="C45" s="443">
        <v>0.7007575757575758</v>
      </c>
      <c r="D45" s="598"/>
      <c r="E45" s="438"/>
    </row>
    <row r="46" spans="2:5" ht="12" customHeight="1" x14ac:dyDescent="0.25">
      <c r="B46" s="39" t="s">
        <v>432</v>
      </c>
      <c r="C46" s="444">
        <f>'F.ValleyView-Inputs'!E8</f>
        <v>2024</v>
      </c>
      <c r="D46" s="39" t="s">
        <v>433</v>
      </c>
      <c r="E46" s="438"/>
    </row>
    <row r="47" spans="2:5" ht="12" customHeight="1" x14ac:dyDescent="0.25">
      <c r="B47" s="39" t="s">
        <v>434</v>
      </c>
      <c r="C47" s="444">
        <f>'F.ValleyView-Inputs'!E9</f>
        <v>2022</v>
      </c>
      <c r="D47" s="39" t="s">
        <v>435</v>
      </c>
      <c r="E47" s="438"/>
    </row>
    <row r="48" spans="2:5" ht="12" customHeight="1" x14ac:dyDescent="0.25">
      <c r="B48" s="39" t="s">
        <v>711</v>
      </c>
      <c r="C48" s="445">
        <f>'F.ValleyView-Inputs'!E17</f>
        <v>3433</v>
      </c>
      <c r="D48" s="39" t="s">
        <v>710</v>
      </c>
      <c r="E48" s="438"/>
    </row>
    <row r="49" spans="2:5" ht="12" customHeight="1" x14ac:dyDescent="0.25">
      <c r="B49" s="39" t="s">
        <v>558</v>
      </c>
      <c r="C49" s="440">
        <f>'F.ValleyView-Inputs'!E16</f>
        <v>0.01</v>
      </c>
      <c r="D49" s="39"/>
      <c r="E49" s="438"/>
    </row>
    <row r="50" spans="2:5" ht="12" customHeight="1" x14ac:dyDescent="0.25">
      <c r="B50" s="39" t="s">
        <v>437</v>
      </c>
      <c r="C50" s="440">
        <f>'F.ValleyView-Inputs'!E18</f>
        <v>0.87</v>
      </c>
      <c r="D50" s="39" t="s">
        <v>438</v>
      </c>
      <c r="E50" s="438"/>
    </row>
    <row r="51" spans="2:5" ht="12" customHeight="1" x14ac:dyDescent="0.25">
      <c r="B51" s="39" t="s">
        <v>439</v>
      </c>
      <c r="C51" s="440">
        <f>'F.ValleyView-Inputs'!E19</f>
        <v>0.13</v>
      </c>
      <c r="D51" s="39" t="s">
        <v>435</v>
      </c>
      <c r="E51" s="438"/>
    </row>
    <row r="52" spans="2:5" ht="12" customHeight="1" x14ac:dyDescent="0.25">
      <c r="B52" s="436" t="s">
        <v>619</v>
      </c>
      <c r="C52" s="439">
        <v>30</v>
      </c>
      <c r="D52" s="39"/>
      <c r="E52" s="438"/>
    </row>
    <row r="53" spans="2:5" x14ac:dyDescent="0.25">
      <c r="B53" s="584" t="s">
        <v>567</v>
      </c>
      <c r="C53" s="584"/>
      <c r="D53" s="584"/>
      <c r="E53" s="438"/>
    </row>
    <row r="54" spans="2:5" ht="12" customHeight="1" x14ac:dyDescent="0.25">
      <c r="B54" s="432" t="s">
        <v>487</v>
      </c>
      <c r="C54" s="446">
        <v>799</v>
      </c>
      <c r="D54" s="601" t="s">
        <v>146</v>
      </c>
      <c r="E54" s="438"/>
    </row>
    <row r="55" spans="2:5" x14ac:dyDescent="0.25">
      <c r="B55" s="432" t="s">
        <v>488</v>
      </c>
      <c r="C55" s="446">
        <v>273</v>
      </c>
      <c r="D55" s="602"/>
      <c r="E55" s="438"/>
    </row>
    <row r="56" spans="2:5" ht="14.25" customHeight="1" x14ac:dyDescent="0.25">
      <c r="B56" s="432" t="s">
        <v>179</v>
      </c>
      <c r="C56" s="447">
        <v>810</v>
      </c>
      <c r="D56" s="602"/>
      <c r="E56" s="438"/>
    </row>
    <row r="57" spans="2:5" x14ac:dyDescent="0.25">
      <c r="B57" s="432" t="s">
        <v>490</v>
      </c>
      <c r="C57" s="448">
        <v>1.03</v>
      </c>
      <c r="D57" s="602"/>
      <c r="E57" s="438"/>
    </row>
    <row r="58" spans="2:5" x14ac:dyDescent="0.25">
      <c r="B58" s="432" t="s">
        <v>230</v>
      </c>
      <c r="C58" s="448">
        <v>0.52</v>
      </c>
      <c r="D58" s="602"/>
      <c r="E58" s="438"/>
    </row>
    <row r="59" spans="2:5" x14ac:dyDescent="0.25">
      <c r="B59" s="432" t="s">
        <v>568</v>
      </c>
      <c r="C59" s="448">
        <v>1.32</v>
      </c>
      <c r="D59" s="602"/>
      <c r="E59" s="438"/>
    </row>
    <row r="60" spans="2:5" x14ac:dyDescent="0.25">
      <c r="B60" s="432" t="s">
        <v>137</v>
      </c>
      <c r="C60" s="448">
        <v>19.600000000000001</v>
      </c>
      <c r="D60" s="602"/>
      <c r="E60" s="438"/>
    </row>
    <row r="61" spans="2:5" x14ac:dyDescent="0.25">
      <c r="B61" s="432" t="s">
        <v>573</v>
      </c>
      <c r="C61" s="448">
        <v>33.5</v>
      </c>
      <c r="D61" s="602"/>
      <c r="E61" s="438"/>
    </row>
    <row r="62" spans="2:5" x14ac:dyDescent="0.25">
      <c r="B62" s="432" t="s">
        <v>659</v>
      </c>
      <c r="C62" s="487">
        <v>1.67</v>
      </c>
      <c r="D62" s="603"/>
      <c r="E62" s="438"/>
    </row>
    <row r="63" spans="2:5" ht="13.5" customHeight="1" x14ac:dyDescent="0.25">
      <c r="B63" s="432" t="s">
        <v>569</v>
      </c>
      <c r="C63" s="449">
        <v>0.29899999999999999</v>
      </c>
      <c r="D63" s="583" t="s">
        <v>571</v>
      </c>
      <c r="E63" s="438"/>
    </row>
    <row r="64" spans="2:5" x14ac:dyDescent="0.25">
      <c r="B64" s="432" t="s">
        <v>570</v>
      </c>
      <c r="C64" s="449">
        <v>0.75</v>
      </c>
      <c r="D64" s="583"/>
      <c r="E64" s="438"/>
    </row>
    <row r="65" spans="2:5" ht="16.5" customHeight="1" x14ac:dyDescent="0.25">
      <c r="B65" s="432" t="s">
        <v>572</v>
      </c>
      <c r="C65" s="448">
        <f>3.14/K.Deflator!$C$91*K.Deflator!$C$89</f>
        <v>2.9245368227878399</v>
      </c>
      <c r="D65" s="583" t="s">
        <v>583</v>
      </c>
      <c r="E65" s="438"/>
    </row>
    <row r="66" spans="2:5" ht="18.75" customHeight="1" x14ac:dyDescent="0.25">
      <c r="B66" s="432" t="s">
        <v>572</v>
      </c>
      <c r="C66" s="448">
        <f>3.45/K.Deflator!$C$91*K.Deflator!$C$89</f>
        <v>3.2132649804516076</v>
      </c>
      <c r="D66" s="583"/>
      <c r="E66" s="438"/>
    </row>
    <row r="67" spans="2:5" x14ac:dyDescent="0.25">
      <c r="B67" s="432" t="s">
        <v>261</v>
      </c>
      <c r="C67" s="448">
        <f>C63*C65</f>
        <v>0.87443651001356404</v>
      </c>
      <c r="D67" s="39" t="s">
        <v>438</v>
      </c>
      <c r="E67" s="438"/>
    </row>
    <row r="68" spans="2:5" x14ac:dyDescent="0.25">
      <c r="B68" s="436" t="s">
        <v>262</v>
      </c>
      <c r="C68" s="448">
        <f>C64*C66</f>
        <v>2.4099487353387055</v>
      </c>
      <c r="D68" s="39" t="s">
        <v>438</v>
      </c>
      <c r="E68" s="438"/>
    </row>
    <row r="69" spans="2:5" x14ac:dyDescent="0.25">
      <c r="B69" s="584" t="s">
        <v>574</v>
      </c>
      <c r="C69" s="584"/>
      <c r="D69" s="584"/>
      <c r="E69" s="438"/>
    </row>
    <row r="70" spans="2:5" x14ac:dyDescent="0.25">
      <c r="B70" s="436" t="str">
        <f>'6-Safety'!D5</f>
        <v>Value of Reduced Fatalities and Injuries -Fatal Crash (2022$)</v>
      </c>
      <c r="C70" s="447">
        <v>14022900</v>
      </c>
      <c r="D70" s="585" t="s">
        <v>146</v>
      </c>
      <c r="E70" s="438"/>
    </row>
    <row r="71" spans="2:5" x14ac:dyDescent="0.25">
      <c r="B71" s="436" t="str">
        <f>'6-Safety'!D6</f>
        <v>Value of Reduced Fatalities and Injuries -Injury Crash (2022$)</v>
      </c>
      <c r="C71" s="447">
        <v>313000</v>
      </c>
      <c r="D71" s="585"/>
      <c r="E71" s="438"/>
    </row>
    <row r="72" spans="2:5" x14ac:dyDescent="0.25">
      <c r="B72" s="436" t="str">
        <f>'6-Safety'!D7</f>
        <v>Value of PDO, per vehicle (2022$)</v>
      </c>
      <c r="C72" s="447">
        <v>9100</v>
      </c>
      <c r="D72" s="585"/>
      <c r="E72" s="438"/>
    </row>
    <row r="73" spans="2:5" x14ac:dyDescent="0.25">
      <c r="B73" s="436" t="str">
        <f>'6-Safety'!D8</f>
        <v>Value of Injured - Severity Unknown (2022$)</v>
      </c>
      <c r="C73" s="447">
        <v>217600</v>
      </c>
      <c r="D73" s="585"/>
      <c r="E73" s="438"/>
    </row>
    <row r="74" spans="2:5" x14ac:dyDescent="0.25">
      <c r="B74" s="584" t="s">
        <v>26</v>
      </c>
      <c r="C74" s="584"/>
      <c r="D74" s="584"/>
      <c r="E74" s="438"/>
    </row>
    <row r="75" spans="2:5" x14ac:dyDescent="0.25">
      <c r="B75" s="39" t="s">
        <v>158</v>
      </c>
      <c r="C75" s="450">
        <f>890000+280000</f>
        <v>1170000</v>
      </c>
      <c r="D75" s="599" t="s">
        <v>71</v>
      </c>
      <c r="E75" s="438"/>
    </row>
    <row r="76" spans="2:5" x14ac:dyDescent="0.25">
      <c r="B76" s="39" t="s">
        <v>159</v>
      </c>
      <c r="C76" s="450">
        <f>C75/K.Deflator!C91*K.Deflator!C89</f>
        <v>1089715.9498922843</v>
      </c>
      <c r="D76" s="599"/>
      <c r="E76" s="438"/>
    </row>
    <row r="77" spans="2:5" x14ac:dyDescent="0.25">
      <c r="B77" s="584" t="s">
        <v>320</v>
      </c>
      <c r="C77" s="584"/>
      <c r="D77" s="584"/>
      <c r="E77" s="438"/>
    </row>
    <row r="78" spans="2:5" x14ac:dyDescent="0.25">
      <c r="B78" s="39" t="s">
        <v>577</v>
      </c>
      <c r="C78" s="451">
        <v>0.11600000000000001</v>
      </c>
      <c r="D78" s="585" t="s">
        <v>146</v>
      </c>
      <c r="E78" s="438"/>
    </row>
    <row r="79" spans="2:5" x14ac:dyDescent="0.25">
      <c r="B79" s="39" t="s">
        <v>578</v>
      </c>
      <c r="C79" s="451">
        <v>1.1000000000000001E-3</v>
      </c>
      <c r="D79" s="585"/>
      <c r="E79" s="438"/>
    </row>
    <row r="80" spans="2:5" x14ac:dyDescent="0.25">
      <c r="B80" s="39" t="s">
        <v>579</v>
      </c>
      <c r="C80" s="451">
        <v>0.04</v>
      </c>
      <c r="D80" s="585"/>
      <c r="E80" s="438"/>
    </row>
    <row r="81" spans="2:5" x14ac:dyDescent="0.25">
      <c r="B81" s="39" t="s">
        <v>580</v>
      </c>
      <c r="C81" s="451">
        <v>0.23599999999999999</v>
      </c>
      <c r="D81" s="585"/>
      <c r="E81" s="438"/>
    </row>
    <row r="82" spans="2:5" x14ac:dyDescent="0.25">
      <c r="B82" s="39" t="s">
        <v>581</v>
      </c>
      <c r="C82" s="451">
        <v>2.1999999999999999E-2</v>
      </c>
      <c r="D82" s="585"/>
      <c r="E82" s="438"/>
    </row>
    <row r="83" spans="2:5" x14ac:dyDescent="0.25">
      <c r="B83" s="39" t="s">
        <v>582</v>
      </c>
      <c r="C83" s="451">
        <v>2.1000000000000001E-2</v>
      </c>
      <c r="D83" s="585"/>
      <c r="E83" s="438"/>
    </row>
    <row r="84" spans="2:5" x14ac:dyDescent="0.25">
      <c r="B84" s="584" t="s">
        <v>25</v>
      </c>
      <c r="C84" s="584"/>
      <c r="D84" s="584"/>
      <c r="E84" s="438"/>
    </row>
    <row r="85" spans="2:5" ht="13.9" customHeight="1" x14ac:dyDescent="0.25">
      <c r="B85" s="453" t="s">
        <v>517</v>
      </c>
      <c r="C85" s="452">
        <v>2202</v>
      </c>
      <c r="D85" s="586" t="s">
        <v>146</v>
      </c>
      <c r="E85" s="438"/>
    </row>
    <row r="86" spans="2:5" ht="13.9" customHeight="1" x14ac:dyDescent="0.25">
      <c r="B86" s="453" t="s">
        <v>516</v>
      </c>
      <c r="C86" s="452">
        <v>280</v>
      </c>
      <c r="D86" s="587"/>
      <c r="E86" s="438"/>
    </row>
    <row r="87" spans="2:5" ht="13.9" customHeight="1" x14ac:dyDescent="0.25">
      <c r="B87" s="453" t="s">
        <v>515</v>
      </c>
      <c r="C87" s="452">
        <v>727</v>
      </c>
      <c r="D87" s="587"/>
      <c r="E87" s="438"/>
    </row>
    <row r="88" spans="2:5" ht="13.9" customHeight="1" x14ac:dyDescent="0.25">
      <c r="B88" s="453" t="s">
        <v>514</v>
      </c>
      <c r="C88" s="452">
        <v>218</v>
      </c>
      <c r="D88" s="587"/>
      <c r="E88" s="438"/>
    </row>
    <row r="89" spans="2:5" ht="13.9" customHeight="1" x14ac:dyDescent="0.25">
      <c r="B89" s="453" t="s">
        <v>513</v>
      </c>
      <c r="C89" s="452">
        <v>749</v>
      </c>
      <c r="D89" s="587"/>
      <c r="E89" s="438"/>
    </row>
    <row r="90" spans="2:5" ht="13.9" customHeight="1" x14ac:dyDescent="0.25">
      <c r="B90" s="453" t="s">
        <v>512</v>
      </c>
      <c r="C90" s="452">
        <v>28</v>
      </c>
      <c r="D90" s="587"/>
      <c r="E90" s="438"/>
    </row>
    <row r="91" spans="2:5" ht="13.5" customHeight="1" x14ac:dyDescent="0.25">
      <c r="B91" s="453" t="s">
        <v>309</v>
      </c>
      <c r="C91" s="454" t="s">
        <v>709</v>
      </c>
      <c r="D91" s="588"/>
    </row>
    <row r="92" spans="2:5" ht="13.5" customHeight="1" x14ac:dyDescent="0.25">
      <c r="B92" s="453" t="s">
        <v>576</v>
      </c>
      <c r="C92" s="454">
        <v>1000000</v>
      </c>
      <c r="D92" s="366"/>
    </row>
    <row r="93" spans="2:5" x14ac:dyDescent="0.25">
      <c r="B93" s="591" t="s">
        <v>309</v>
      </c>
      <c r="C93" s="592"/>
      <c r="D93" s="593"/>
    </row>
    <row r="94" spans="2:5" ht="15.75" customHeight="1" x14ac:dyDescent="0.25">
      <c r="B94" s="455" t="s">
        <v>31</v>
      </c>
      <c r="C94" s="594" t="s">
        <v>272</v>
      </c>
      <c r="D94" s="595"/>
    </row>
    <row r="95" spans="2:5" ht="15" x14ac:dyDescent="0.25">
      <c r="B95" s="455">
        <v>2023</v>
      </c>
      <c r="C95" s="452">
        <v>228</v>
      </c>
      <c r="D95" s="589"/>
    </row>
    <row r="96" spans="2:5" ht="15" x14ac:dyDescent="0.25">
      <c r="B96" s="455">
        <v>2024</v>
      </c>
      <c r="C96" s="452">
        <v>233</v>
      </c>
      <c r="D96" s="589"/>
    </row>
    <row r="97" spans="2:4" ht="15" x14ac:dyDescent="0.25">
      <c r="B97" s="455">
        <v>2025</v>
      </c>
      <c r="C97" s="452">
        <v>237</v>
      </c>
      <c r="D97" s="589"/>
    </row>
    <row r="98" spans="2:4" ht="15" x14ac:dyDescent="0.25">
      <c r="B98" s="455">
        <v>2026</v>
      </c>
      <c r="C98" s="452">
        <v>241</v>
      </c>
      <c r="D98" s="589"/>
    </row>
    <row r="99" spans="2:4" ht="15" x14ac:dyDescent="0.25">
      <c r="B99" s="455">
        <v>2027</v>
      </c>
      <c r="C99" s="452">
        <v>245</v>
      </c>
      <c r="D99" s="589"/>
    </row>
    <row r="100" spans="2:4" ht="15" x14ac:dyDescent="0.25">
      <c r="B100" s="455">
        <v>2028</v>
      </c>
      <c r="C100" s="452">
        <v>250</v>
      </c>
      <c r="D100" s="589"/>
    </row>
    <row r="101" spans="2:4" ht="15" x14ac:dyDescent="0.25">
      <c r="B101" s="455">
        <v>2029</v>
      </c>
      <c r="C101" s="452">
        <v>253</v>
      </c>
      <c r="D101" s="589"/>
    </row>
    <row r="102" spans="2:4" ht="15" x14ac:dyDescent="0.25">
      <c r="B102" s="455">
        <v>2030</v>
      </c>
      <c r="C102" s="452">
        <v>257</v>
      </c>
      <c r="D102" s="589"/>
    </row>
    <row r="103" spans="2:4" ht="15" x14ac:dyDescent="0.25">
      <c r="B103" s="455">
        <v>2031</v>
      </c>
      <c r="C103" s="452">
        <v>262</v>
      </c>
      <c r="D103" s="589"/>
    </row>
    <row r="104" spans="2:4" ht="15" x14ac:dyDescent="0.25">
      <c r="B104" s="455">
        <v>2032</v>
      </c>
      <c r="C104" s="452">
        <v>265</v>
      </c>
      <c r="D104" s="589"/>
    </row>
    <row r="105" spans="2:4" ht="15" x14ac:dyDescent="0.25">
      <c r="B105" s="455">
        <v>2033</v>
      </c>
      <c r="C105" s="452">
        <v>270</v>
      </c>
      <c r="D105" s="589"/>
    </row>
    <row r="106" spans="2:4" ht="15" x14ac:dyDescent="0.25">
      <c r="B106" s="455">
        <v>2034</v>
      </c>
      <c r="C106" s="452">
        <v>274</v>
      </c>
      <c r="D106" s="589"/>
    </row>
    <row r="107" spans="2:4" ht="15" x14ac:dyDescent="0.25">
      <c r="B107" s="455">
        <v>2035</v>
      </c>
      <c r="C107" s="452">
        <v>278</v>
      </c>
      <c r="D107" s="589"/>
    </row>
    <row r="108" spans="2:4" ht="15" x14ac:dyDescent="0.25">
      <c r="B108" s="455">
        <v>2036</v>
      </c>
      <c r="C108" s="452">
        <v>282</v>
      </c>
      <c r="D108" s="589"/>
    </row>
    <row r="109" spans="2:4" ht="15" x14ac:dyDescent="0.25">
      <c r="B109" s="455">
        <v>2037</v>
      </c>
      <c r="C109" s="452">
        <v>287</v>
      </c>
      <c r="D109" s="589"/>
    </row>
    <row r="110" spans="2:4" ht="15" x14ac:dyDescent="0.25">
      <c r="B110" s="455">
        <v>2038</v>
      </c>
      <c r="C110" s="452">
        <v>290</v>
      </c>
      <c r="D110" s="589"/>
    </row>
    <row r="111" spans="2:4" ht="15" x14ac:dyDescent="0.25">
      <c r="B111" s="455">
        <v>2039</v>
      </c>
      <c r="C111" s="452">
        <v>294</v>
      </c>
      <c r="D111" s="589"/>
    </row>
    <row r="112" spans="2:4" ht="15" x14ac:dyDescent="0.25">
      <c r="B112" s="455">
        <v>2040</v>
      </c>
      <c r="C112" s="452">
        <v>299</v>
      </c>
      <c r="D112" s="589"/>
    </row>
    <row r="113" spans="2:4" ht="15" x14ac:dyDescent="0.25">
      <c r="B113" s="455">
        <v>2041</v>
      </c>
      <c r="C113" s="452">
        <v>303</v>
      </c>
      <c r="D113" s="589"/>
    </row>
    <row r="114" spans="2:4" ht="15" x14ac:dyDescent="0.25">
      <c r="B114" s="455">
        <v>2042</v>
      </c>
      <c r="C114" s="452">
        <v>308</v>
      </c>
      <c r="D114" s="589"/>
    </row>
    <row r="115" spans="2:4" ht="15" x14ac:dyDescent="0.25">
      <c r="B115" s="455">
        <v>2043</v>
      </c>
      <c r="C115" s="452">
        <v>312</v>
      </c>
      <c r="D115" s="589"/>
    </row>
    <row r="116" spans="2:4" ht="15" x14ac:dyDescent="0.25">
      <c r="B116" s="455">
        <v>2044</v>
      </c>
      <c r="C116" s="452">
        <v>317</v>
      </c>
      <c r="D116" s="589"/>
    </row>
    <row r="117" spans="2:4" ht="15" x14ac:dyDescent="0.25">
      <c r="B117" s="455">
        <v>2045</v>
      </c>
      <c r="C117" s="452">
        <v>321</v>
      </c>
      <c r="D117" s="589"/>
    </row>
    <row r="118" spans="2:4" ht="15" x14ac:dyDescent="0.25">
      <c r="B118" s="455">
        <v>2046</v>
      </c>
      <c r="C118" s="452">
        <v>326</v>
      </c>
      <c r="D118" s="589"/>
    </row>
    <row r="119" spans="2:4" ht="15" x14ac:dyDescent="0.25">
      <c r="B119" s="455">
        <v>2047</v>
      </c>
      <c r="C119" s="452">
        <v>331</v>
      </c>
      <c r="D119" s="589"/>
    </row>
    <row r="120" spans="2:4" ht="15" x14ac:dyDescent="0.25">
      <c r="B120" s="455">
        <v>2048</v>
      </c>
      <c r="C120" s="452">
        <v>336</v>
      </c>
      <c r="D120" s="589"/>
    </row>
    <row r="121" spans="2:4" ht="15" x14ac:dyDescent="0.25">
      <c r="B121" s="455">
        <v>2049</v>
      </c>
      <c r="C121" s="452">
        <v>340</v>
      </c>
      <c r="D121" s="589"/>
    </row>
    <row r="122" spans="2:4" ht="15" x14ac:dyDescent="0.25">
      <c r="B122" s="455">
        <v>2050</v>
      </c>
      <c r="C122" s="452">
        <v>345</v>
      </c>
      <c r="D122" s="589"/>
    </row>
    <row r="123" spans="2:4" ht="15" x14ac:dyDescent="0.25">
      <c r="B123" s="455">
        <v>2051</v>
      </c>
      <c r="C123" s="452">
        <v>349</v>
      </c>
      <c r="D123" s="590"/>
    </row>
    <row r="124" spans="2:4" ht="15" x14ac:dyDescent="0.25">
      <c r="B124" s="455" t="s">
        <v>31</v>
      </c>
      <c r="C124" s="594" t="s">
        <v>275</v>
      </c>
      <c r="D124" s="595"/>
    </row>
    <row r="125" spans="2:4" ht="15" x14ac:dyDescent="0.25">
      <c r="B125" s="455">
        <v>2023</v>
      </c>
      <c r="C125" s="452">
        <v>19800</v>
      </c>
      <c r="D125" s="589"/>
    </row>
    <row r="126" spans="2:4" ht="15" x14ac:dyDescent="0.25">
      <c r="B126" s="455">
        <v>2024</v>
      </c>
      <c r="C126" s="452">
        <v>20100</v>
      </c>
      <c r="D126" s="589"/>
    </row>
    <row r="127" spans="2:4" ht="15" x14ac:dyDescent="0.25">
      <c r="B127" s="455">
        <v>2025</v>
      </c>
      <c r="C127" s="452">
        <v>20300</v>
      </c>
      <c r="D127" s="589"/>
    </row>
    <row r="128" spans="2:4" ht="15" x14ac:dyDescent="0.25">
      <c r="B128" s="455">
        <v>2026</v>
      </c>
      <c r="C128" s="452">
        <v>20600</v>
      </c>
      <c r="D128" s="589"/>
    </row>
    <row r="129" spans="2:4" ht="15" x14ac:dyDescent="0.25">
      <c r="B129" s="455">
        <v>2027</v>
      </c>
      <c r="C129" s="452">
        <v>21000</v>
      </c>
      <c r="D129" s="589"/>
    </row>
    <row r="130" spans="2:4" ht="15" x14ac:dyDescent="0.25">
      <c r="B130" s="455">
        <v>2028</v>
      </c>
      <c r="C130" s="452">
        <v>21300</v>
      </c>
      <c r="D130" s="589"/>
    </row>
    <row r="131" spans="2:4" ht="15" x14ac:dyDescent="0.25">
      <c r="B131" s="455">
        <v>2029</v>
      </c>
      <c r="C131" s="452">
        <v>21700</v>
      </c>
      <c r="D131" s="589"/>
    </row>
    <row r="132" spans="2:4" ht="15" x14ac:dyDescent="0.25">
      <c r="B132" s="455">
        <v>2030</v>
      </c>
      <c r="C132" s="452">
        <v>22000</v>
      </c>
      <c r="D132" s="589"/>
    </row>
    <row r="133" spans="2:4" ht="15" x14ac:dyDescent="0.25">
      <c r="B133" s="455">
        <v>2031</v>
      </c>
      <c r="C133" s="452">
        <v>22000</v>
      </c>
      <c r="D133" s="589"/>
    </row>
    <row r="134" spans="2:4" ht="15" x14ac:dyDescent="0.25">
      <c r="B134" s="455">
        <v>2032</v>
      </c>
      <c r="C134" s="452">
        <v>22000</v>
      </c>
      <c r="D134" s="589"/>
    </row>
    <row r="135" spans="2:4" ht="15" x14ac:dyDescent="0.25">
      <c r="B135" s="455">
        <v>2033</v>
      </c>
      <c r="C135" s="452">
        <v>22000</v>
      </c>
      <c r="D135" s="589"/>
    </row>
    <row r="136" spans="2:4" ht="15" x14ac:dyDescent="0.25">
      <c r="B136" s="455">
        <v>2034</v>
      </c>
      <c r="C136" s="452">
        <v>22000</v>
      </c>
      <c r="D136" s="589"/>
    </row>
    <row r="137" spans="2:4" ht="15" x14ac:dyDescent="0.25">
      <c r="B137" s="455">
        <v>2035</v>
      </c>
      <c r="C137" s="452">
        <v>22000</v>
      </c>
      <c r="D137" s="589"/>
    </row>
    <row r="138" spans="2:4" ht="15" x14ac:dyDescent="0.25">
      <c r="B138" s="455">
        <v>2036</v>
      </c>
      <c r="C138" s="452">
        <v>22000</v>
      </c>
      <c r="D138" s="589"/>
    </row>
    <row r="139" spans="2:4" ht="15" x14ac:dyDescent="0.25">
      <c r="B139" s="455">
        <v>2037</v>
      </c>
      <c r="C139" s="452">
        <v>22000</v>
      </c>
      <c r="D139" s="589"/>
    </row>
    <row r="140" spans="2:4" ht="15" x14ac:dyDescent="0.25">
      <c r="B140" s="455">
        <v>2038</v>
      </c>
      <c r="C140" s="452">
        <v>22000</v>
      </c>
      <c r="D140" s="589"/>
    </row>
    <row r="141" spans="2:4" ht="15" x14ac:dyDescent="0.25">
      <c r="B141" s="455">
        <v>2039</v>
      </c>
      <c r="C141" s="452">
        <v>22000</v>
      </c>
      <c r="D141" s="589"/>
    </row>
    <row r="142" spans="2:4" ht="15" x14ac:dyDescent="0.25">
      <c r="B142" s="455">
        <v>2040</v>
      </c>
      <c r="C142" s="452">
        <v>22000</v>
      </c>
      <c r="D142" s="589"/>
    </row>
    <row r="143" spans="2:4" ht="15" x14ac:dyDescent="0.25">
      <c r="B143" s="455">
        <v>2041</v>
      </c>
      <c r="C143" s="452">
        <v>22000</v>
      </c>
      <c r="D143" s="589"/>
    </row>
    <row r="144" spans="2:4" ht="15" x14ac:dyDescent="0.25">
      <c r="B144" s="455">
        <v>2042</v>
      </c>
      <c r="C144" s="452">
        <v>22000</v>
      </c>
      <c r="D144" s="589"/>
    </row>
    <row r="145" spans="2:4" ht="15" x14ac:dyDescent="0.25">
      <c r="B145" s="455">
        <v>2043</v>
      </c>
      <c r="C145" s="452">
        <v>22000</v>
      </c>
      <c r="D145" s="589"/>
    </row>
    <row r="146" spans="2:4" ht="15" x14ac:dyDescent="0.25">
      <c r="B146" s="455">
        <v>2044</v>
      </c>
      <c r="C146" s="452">
        <v>22000</v>
      </c>
      <c r="D146" s="589"/>
    </row>
    <row r="147" spans="2:4" ht="15" x14ac:dyDescent="0.25">
      <c r="B147" s="455">
        <v>2045</v>
      </c>
      <c r="C147" s="452">
        <v>22000</v>
      </c>
      <c r="D147" s="589"/>
    </row>
    <row r="148" spans="2:4" ht="15" x14ac:dyDescent="0.25">
      <c r="B148" s="455">
        <v>2046</v>
      </c>
      <c r="C148" s="452">
        <v>22000</v>
      </c>
      <c r="D148" s="589"/>
    </row>
    <row r="149" spans="2:4" ht="15" x14ac:dyDescent="0.25">
      <c r="B149" s="455">
        <v>2047</v>
      </c>
      <c r="C149" s="452">
        <v>22000</v>
      </c>
      <c r="D149" s="589"/>
    </row>
    <row r="150" spans="2:4" ht="15" x14ac:dyDescent="0.25">
      <c r="B150" s="455">
        <v>2048</v>
      </c>
      <c r="C150" s="452">
        <v>22000</v>
      </c>
      <c r="D150" s="589"/>
    </row>
    <row r="151" spans="2:4" ht="15" x14ac:dyDescent="0.25">
      <c r="B151" s="455">
        <v>2049</v>
      </c>
      <c r="C151" s="452">
        <v>22000</v>
      </c>
      <c r="D151" s="589"/>
    </row>
    <row r="152" spans="2:4" ht="15" x14ac:dyDescent="0.25">
      <c r="B152" s="455">
        <v>2050</v>
      </c>
      <c r="C152" s="452">
        <v>22000</v>
      </c>
      <c r="D152" s="589"/>
    </row>
    <row r="153" spans="2:4" ht="15" x14ac:dyDescent="0.25">
      <c r="B153" s="455">
        <v>2051</v>
      </c>
      <c r="C153" s="452">
        <v>22000</v>
      </c>
      <c r="D153" s="590"/>
    </row>
    <row r="154" spans="2:4" ht="15" x14ac:dyDescent="0.25">
      <c r="B154" s="455" t="s">
        <v>31</v>
      </c>
      <c r="C154" s="594" t="s">
        <v>273</v>
      </c>
      <c r="D154" s="595"/>
    </row>
    <row r="155" spans="2:4" ht="15" x14ac:dyDescent="0.25">
      <c r="B155" s="455">
        <v>2023</v>
      </c>
      <c r="C155" s="452">
        <v>951000</v>
      </c>
      <c r="D155" s="589"/>
    </row>
    <row r="156" spans="2:4" ht="15" x14ac:dyDescent="0.25">
      <c r="B156" s="455">
        <v>2024</v>
      </c>
      <c r="C156" s="452">
        <v>963200</v>
      </c>
      <c r="D156" s="589"/>
    </row>
    <row r="157" spans="2:4" ht="15" x14ac:dyDescent="0.25">
      <c r="B157" s="455">
        <v>2025</v>
      </c>
      <c r="C157" s="452">
        <v>975500</v>
      </c>
      <c r="D157" s="589"/>
    </row>
    <row r="158" spans="2:4" ht="15" x14ac:dyDescent="0.25">
      <c r="B158" s="455">
        <v>2026</v>
      </c>
      <c r="C158" s="452">
        <v>993500</v>
      </c>
      <c r="D158" s="589"/>
    </row>
    <row r="159" spans="2:4" ht="15" x14ac:dyDescent="0.25">
      <c r="B159" s="455">
        <v>2027</v>
      </c>
      <c r="C159" s="452">
        <v>1011900</v>
      </c>
      <c r="D159" s="589"/>
    </row>
    <row r="160" spans="2:4" ht="15" x14ac:dyDescent="0.25">
      <c r="B160" s="455">
        <v>2028</v>
      </c>
      <c r="C160" s="452">
        <v>1030600</v>
      </c>
      <c r="D160" s="589"/>
    </row>
    <row r="161" spans="2:4" ht="15" x14ac:dyDescent="0.25">
      <c r="B161" s="455">
        <v>2029</v>
      </c>
      <c r="C161" s="452">
        <v>1049600</v>
      </c>
      <c r="D161" s="589"/>
    </row>
    <row r="162" spans="2:4" ht="15" x14ac:dyDescent="0.25">
      <c r="B162" s="455">
        <v>2030</v>
      </c>
      <c r="C162" s="452">
        <v>1069000</v>
      </c>
      <c r="D162" s="589"/>
    </row>
    <row r="163" spans="2:4" ht="15" x14ac:dyDescent="0.25">
      <c r="B163" s="455">
        <v>2031</v>
      </c>
      <c r="C163" s="452">
        <v>1069000</v>
      </c>
      <c r="D163" s="589"/>
    </row>
    <row r="164" spans="2:4" ht="15" x14ac:dyDescent="0.25">
      <c r="B164" s="455">
        <v>2032</v>
      </c>
      <c r="C164" s="452">
        <v>1069000</v>
      </c>
      <c r="D164" s="589"/>
    </row>
    <row r="165" spans="2:4" ht="15" x14ac:dyDescent="0.25">
      <c r="B165" s="455">
        <v>2033</v>
      </c>
      <c r="C165" s="452">
        <v>1069000</v>
      </c>
      <c r="D165" s="589"/>
    </row>
    <row r="166" spans="2:4" ht="15" x14ac:dyDescent="0.25">
      <c r="B166" s="455">
        <v>2034</v>
      </c>
      <c r="C166" s="452">
        <v>1069000</v>
      </c>
      <c r="D166" s="589"/>
    </row>
    <row r="167" spans="2:4" ht="15" x14ac:dyDescent="0.25">
      <c r="B167" s="455">
        <v>2035</v>
      </c>
      <c r="C167" s="452">
        <v>1069000</v>
      </c>
      <c r="D167" s="589"/>
    </row>
    <row r="168" spans="2:4" ht="15" x14ac:dyDescent="0.25">
      <c r="B168" s="455">
        <v>2036</v>
      </c>
      <c r="C168" s="452">
        <v>1069000</v>
      </c>
      <c r="D168" s="589"/>
    </row>
    <row r="169" spans="2:4" ht="15" x14ac:dyDescent="0.25">
      <c r="B169" s="455">
        <v>2037</v>
      </c>
      <c r="C169" s="452">
        <v>1069000</v>
      </c>
      <c r="D169" s="589"/>
    </row>
    <row r="170" spans="2:4" ht="15" x14ac:dyDescent="0.25">
      <c r="B170" s="455">
        <v>2038</v>
      </c>
      <c r="C170" s="452">
        <v>1069000</v>
      </c>
      <c r="D170" s="589"/>
    </row>
    <row r="171" spans="2:4" ht="15" x14ac:dyDescent="0.25">
      <c r="B171" s="455">
        <v>2039</v>
      </c>
      <c r="C171" s="452">
        <v>1069000</v>
      </c>
      <c r="D171" s="589"/>
    </row>
    <row r="172" spans="2:4" ht="15" x14ac:dyDescent="0.25">
      <c r="B172" s="455">
        <v>2040</v>
      </c>
      <c r="C172" s="452">
        <v>1069000</v>
      </c>
      <c r="D172" s="589"/>
    </row>
    <row r="173" spans="2:4" ht="15" x14ac:dyDescent="0.25">
      <c r="B173" s="455">
        <v>2041</v>
      </c>
      <c r="C173" s="452">
        <v>1069000</v>
      </c>
      <c r="D173" s="589"/>
    </row>
    <row r="174" spans="2:4" ht="15" x14ac:dyDescent="0.25">
      <c r="B174" s="455">
        <v>2042</v>
      </c>
      <c r="C174" s="452">
        <v>1069000</v>
      </c>
      <c r="D174" s="589"/>
    </row>
    <row r="175" spans="2:4" ht="15" x14ac:dyDescent="0.25">
      <c r="B175" s="455">
        <v>2043</v>
      </c>
      <c r="C175" s="452">
        <v>1069000</v>
      </c>
      <c r="D175" s="589"/>
    </row>
    <row r="176" spans="2:4" ht="15" x14ac:dyDescent="0.25">
      <c r="B176" s="455">
        <v>2044</v>
      </c>
      <c r="C176" s="452">
        <v>1069000</v>
      </c>
      <c r="D176" s="589"/>
    </row>
    <row r="177" spans="2:4" ht="15" x14ac:dyDescent="0.25">
      <c r="B177" s="455">
        <v>2045</v>
      </c>
      <c r="C177" s="452">
        <v>1069000</v>
      </c>
      <c r="D177" s="589"/>
    </row>
    <row r="178" spans="2:4" ht="15" x14ac:dyDescent="0.25">
      <c r="B178" s="455">
        <v>2046</v>
      </c>
      <c r="C178" s="452">
        <v>1069000</v>
      </c>
      <c r="D178" s="589"/>
    </row>
    <row r="179" spans="2:4" ht="15" x14ac:dyDescent="0.25">
      <c r="B179" s="455">
        <v>2047</v>
      </c>
      <c r="C179" s="452">
        <v>1069000</v>
      </c>
      <c r="D179" s="589"/>
    </row>
    <row r="180" spans="2:4" ht="15" x14ac:dyDescent="0.25">
      <c r="B180" s="455">
        <v>2048</v>
      </c>
      <c r="C180" s="452">
        <v>1069000</v>
      </c>
      <c r="D180" s="589"/>
    </row>
    <row r="181" spans="2:4" ht="15" x14ac:dyDescent="0.25">
      <c r="B181" s="455">
        <v>2049</v>
      </c>
      <c r="C181" s="452">
        <v>1069000</v>
      </c>
      <c r="D181" s="589"/>
    </row>
    <row r="182" spans="2:4" ht="15" x14ac:dyDescent="0.25">
      <c r="B182" s="455">
        <v>2050</v>
      </c>
      <c r="C182" s="452">
        <v>1069000</v>
      </c>
      <c r="D182" s="589"/>
    </row>
    <row r="183" spans="2:4" ht="15" x14ac:dyDescent="0.25">
      <c r="B183" s="455">
        <v>2051</v>
      </c>
      <c r="C183" s="452">
        <v>1069000</v>
      </c>
      <c r="D183" s="590"/>
    </row>
    <row r="184" spans="2:4" ht="15" x14ac:dyDescent="0.25">
      <c r="B184" s="455" t="s">
        <v>31</v>
      </c>
      <c r="C184" s="594" t="s">
        <v>310</v>
      </c>
      <c r="D184" s="595"/>
    </row>
    <row r="185" spans="2:4" ht="15" x14ac:dyDescent="0.25">
      <c r="B185" s="455">
        <v>2023</v>
      </c>
      <c r="C185" s="452">
        <v>52900</v>
      </c>
      <c r="D185" s="589"/>
    </row>
    <row r="186" spans="2:4" ht="15" x14ac:dyDescent="0.25">
      <c r="B186" s="455">
        <v>2024</v>
      </c>
      <c r="C186" s="452">
        <v>53800</v>
      </c>
      <c r="D186" s="589"/>
    </row>
    <row r="187" spans="2:4" ht="15" x14ac:dyDescent="0.25">
      <c r="B187" s="455">
        <v>2025</v>
      </c>
      <c r="C187" s="452">
        <v>54800</v>
      </c>
      <c r="D187" s="589"/>
    </row>
    <row r="188" spans="2:4" ht="15" x14ac:dyDescent="0.25">
      <c r="B188" s="455">
        <v>2026</v>
      </c>
      <c r="C188" s="452">
        <v>56100</v>
      </c>
      <c r="D188" s="589"/>
    </row>
    <row r="189" spans="2:4" ht="15" x14ac:dyDescent="0.25">
      <c r="B189" s="455">
        <v>2027</v>
      </c>
      <c r="C189" s="452">
        <v>57400</v>
      </c>
      <c r="D189" s="589"/>
    </row>
    <row r="190" spans="2:4" ht="15" x14ac:dyDescent="0.25">
      <c r="B190" s="455">
        <v>2028</v>
      </c>
      <c r="C190" s="452">
        <v>58700</v>
      </c>
      <c r="D190" s="589"/>
    </row>
    <row r="191" spans="2:4" ht="15" x14ac:dyDescent="0.25">
      <c r="B191" s="455">
        <v>2029</v>
      </c>
      <c r="C191" s="452">
        <v>60100</v>
      </c>
      <c r="D191" s="589"/>
    </row>
    <row r="192" spans="2:4" ht="15" x14ac:dyDescent="0.25">
      <c r="B192" s="455">
        <v>2030</v>
      </c>
      <c r="C192" s="452">
        <v>61500</v>
      </c>
      <c r="D192" s="589"/>
    </row>
    <row r="193" spans="2:4" ht="15" x14ac:dyDescent="0.25">
      <c r="B193" s="455">
        <v>2031</v>
      </c>
      <c r="C193" s="452">
        <v>61500</v>
      </c>
      <c r="D193" s="589"/>
    </row>
    <row r="194" spans="2:4" ht="15" x14ac:dyDescent="0.25">
      <c r="B194" s="455">
        <v>2032</v>
      </c>
      <c r="C194" s="452">
        <v>61500</v>
      </c>
      <c r="D194" s="589"/>
    </row>
    <row r="195" spans="2:4" ht="15" x14ac:dyDescent="0.25">
      <c r="B195" s="455">
        <v>2033</v>
      </c>
      <c r="C195" s="452">
        <v>61500</v>
      </c>
      <c r="D195" s="589"/>
    </row>
    <row r="196" spans="2:4" ht="15" x14ac:dyDescent="0.25">
      <c r="B196" s="455">
        <v>2034</v>
      </c>
      <c r="C196" s="452">
        <v>61500</v>
      </c>
      <c r="D196" s="589"/>
    </row>
    <row r="197" spans="2:4" ht="15" x14ac:dyDescent="0.25">
      <c r="B197" s="455">
        <v>2035</v>
      </c>
      <c r="C197" s="452">
        <v>61500</v>
      </c>
      <c r="D197" s="589"/>
    </row>
    <row r="198" spans="2:4" ht="15" x14ac:dyDescent="0.25">
      <c r="B198" s="455">
        <v>2036</v>
      </c>
      <c r="C198" s="452">
        <v>61500</v>
      </c>
      <c r="D198" s="589"/>
    </row>
    <row r="199" spans="2:4" ht="15" x14ac:dyDescent="0.25">
      <c r="B199" s="455">
        <v>2037</v>
      </c>
      <c r="C199" s="452">
        <v>61500</v>
      </c>
      <c r="D199" s="589"/>
    </row>
    <row r="200" spans="2:4" ht="15" x14ac:dyDescent="0.25">
      <c r="B200" s="455">
        <v>2038</v>
      </c>
      <c r="C200" s="452">
        <v>61500</v>
      </c>
      <c r="D200" s="589"/>
    </row>
    <row r="201" spans="2:4" ht="15" x14ac:dyDescent="0.25">
      <c r="B201" s="455">
        <v>2039</v>
      </c>
      <c r="C201" s="452">
        <v>61500</v>
      </c>
      <c r="D201" s="589"/>
    </row>
    <row r="202" spans="2:4" ht="15" x14ac:dyDescent="0.25">
      <c r="B202" s="455">
        <v>2040</v>
      </c>
      <c r="C202" s="452">
        <v>61500</v>
      </c>
      <c r="D202" s="589"/>
    </row>
    <row r="203" spans="2:4" ht="15" x14ac:dyDescent="0.25">
      <c r="B203" s="455">
        <v>2041</v>
      </c>
      <c r="C203" s="452">
        <v>61500</v>
      </c>
      <c r="D203" s="589"/>
    </row>
    <row r="204" spans="2:4" ht="15" x14ac:dyDescent="0.25">
      <c r="B204" s="455">
        <v>2042</v>
      </c>
      <c r="C204" s="452">
        <v>61500</v>
      </c>
      <c r="D204" s="589"/>
    </row>
    <row r="205" spans="2:4" ht="15" x14ac:dyDescent="0.25">
      <c r="B205" s="455">
        <v>2043</v>
      </c>
      <c r="C205" s="452">
        <v>61500</v>
      </c>
      <c r="D205" s="589"/>
    </row>
    <row r="206" spans="2:4" ht="15" x14ac:dyDescent="0.25">
      <c r="B206" s="455">
        <v>2044</v>
      </c>
      <c r="C206" s="452">
        <v>61500</v>
      </c>
      <c r="D206" s="589"/>
    </row>
    <row r="207" spans="2:4" ht="15" x14ac:dyDescent="0.25">
      <c r="B207" s="455">
        <v>2045</v>
      </c>
      <c r="C207" s="452">
        <v>61500</v>
      </c>
      <c r="D207" s="589"/>
    </row>
    <row r="208" spans="2:4" ht="15" x14ac:dyDescent="0.25">
      <c r="B208" s="455">
        <v>2046</v>
      </c>
      <c r="C208" s="452">
        <v>61500</v>
      </c>
      <c r="D208" s="589"/>
    </row>
    <row r="209" spans="2:4" ht="15" x14ac:dyDescent="0.25">
      <c r="B209" s="455">
        <v>2047</v>
      </c>
      <c r="C209" s="452">
        <v>61500</v>
      </c>
      <c r="D209" s="589"/>
    </row>
    <row r="210" spans="2:4" ht="15" x14ac:dyDescent="0.25">
      <c r="B210" s="455">
        <v>2048</v>
      </c>
      <c r="C210" s="452">
        <v>61500</v>
      </c>
      <c r="D210" s="589"/>
    </row>
    <row r="211" spans="2:4" ht="15" x14ac:dyDescent="0.25">
      <c r="B211" s="455">
        <v>2049</v>
      </c>
      <c r="C211" s="452">
        <v>61500</v>
      </c>
      <c r="D211" s="589"/>
    </row>
    <row r="212" spans="2:4" ht="15" x14ac:dyDescent="0.25">
      <c r="B212" s="455">
        <v>2050</v>
      </c>
      <c r="C212" s="452">
        <v>61500</v>
      </c>
      <c r="D212" s="589"/>
    </row>
    <row r="213" spans="2:4" ht="15" x14ac:dyDescent="0.25">
      <c r="B213" s="455">
        <v>2051</v>
      </c>
      <c r="C213" s="452">
        <v>61500</v>
      </c>
      <c r="D213" s="590"/>
    </row>
  </sheetData>
  <mergeCells count="30">
    <mergeCell ref="D34:D45"/>
    <mergeCell ref="B2:D2"/>
    <mergeCell ref="B74:D74"/>
    <mergeCell ref="B84:D84"/>
    <mergeCell ref="B10:D10"/>
    <mergeCell ref="B53:D53"/>
    <mergeCell ref="B24:D24"/>
    <mergeCell ref="B33:D33"/>
    <mergeCell ref="D11:D21"/>
    <mergeCell ref="D25:D32"/>
    <mergeCell ref="D7:D9"/>
    <mergeCell ref="D3:D6"/>
    <mergeCell ref="D54:D62"/>
    <mergeCell ref="D75:D76"/>
    <mergeCell ref="B77:D77"/>
    <mergeCell ref="D78:D83"/>
    <mergeCell ref="D185:D213"/>
    <mergeCell ref="B93:D93"/>
    <mergeCell ref="C94:D94"/>
    <mergeCell ref="D95:D123"/>
    <mergeCell ref="C124:D124"/>
    <mergeCell ref="D125:D153"/>
    <mergeCell ref="C154:D154"/>
    <mergeCell ref="D155:D183"/>
    <mergeCell ref="C184:D184"/>
    <mergeCell ref="D63:D64"/>
    <mergeCell ref="D65:D66"/>
    <mergeCell ref="B69:D69"/>
    <mergeCell ref="D70:D73"/>
    <mergeCell ref="D85:D91"/>
  </mergeCells>
  <phoneticPr fontId="24" type="noConversion"/>
  <hyperlinks>
    <hyperlink ref="D63:D64" r:id="rId1" display="Argonne National Laboratory, User Guide for AFLEET Tool 2023." xr:uid="{EB2DC468-3CBD-4575-B643-BDDBE4651005}"/>
    <hyperlink ref="D65:D66" r:id="rId2" display="AAA Gas Prices, by State, " xr:uid="{52A1E8FE-F10B-4E6E-B7BC-996BBCB27F55}"/>
  </hyperlinks>
  <pageMargins left="0.7" right="0.7" top="0.75" bottom="0.75" header="0.3" footer="0.3"/>
  <pageSetup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D2D4B-DE55-43B8-9D60-8758054844E9}">
  <dimension ref="A1:AB47"/>
  <sheetViews>
    <sheetView topLeftCell="B7" zoomScaleNormal="100" workbookViewId="0">
      <selection activeCell="R17" sqref="R17"/>
    </sheetView>
  </sheetViews>
  <sheetFormatPr defaultRowHeight="15" x14ac:dyDescent="0.25"/>
  <cols>
    <col min="1" max="1" width="10.85546875" customWidth="1"/>
    <col min="2" max="2" width="13.7109375" customWidth="1"/>
    <col min="3" max="3" width="9.85546875" customWidth="1"/>
    <col min="4" max="5" width="9.7109375" customWidth="1"/>
    <col min="6" max="6" width="10.7109375" customWidth="1"/>
    <col min="7" max="7" width="9.42578125" customWidth="1"/>
    <col min="8" max="8" width="10" customWidth="1"/>
    <col min="9" max="9" width="9.7109375" customWidth="1"/>
    <col min="10" max="10" width="8.7109375" customWidth="1"/>
    <col min="11" max="11" width="10.5703125" customWidth="1"/>
    <col min="12" max="12" width="10.42578125" customWidth="1"/>
    <col min="13" max="13" width="9.42578125" customWidth="1"/>
    <col min="14" max="14" width="18" customWidth="1"/>
    <col min="15" max="16" width="16.5703125" customWidth="1"/>
    <col min="17" max="17" width="14.140625" customWidth="1"/>
    <col min="18" max="18" width="15.85546875" customWidth="1"/>
    <col min="19" max="19" width="16.85546875" customWidth="1"/>
    <col min="20" max="20" width="17.28515625" customWidth="1"/>
    <col min="21" max="23" width="14.42578125" customWidth="1"/>
    <col min="24" max="24" width="16.7109375" customWidth="1"/>
    <col min="25" max="25" width="17.140625" customWidth="1"/>
    <col min="26" max="26" width="16.28515625" customWidth="1"/>
    <col min="27" max="27" width="15.140625" customWidth="1"/>
    <col min="28" max="28" width="14.7109375" customWidth="1"/>
  </cols>
  <sheetData>
    <row r="1" spans="1:20" x14ac:dyDescent="0.25">
      <c r="C1" s="93" t="s">
        <v>27</v>
      </c>
    </row>
    <row r="2" spans="1:20" x14ac:dyDescent="0.25">
      <c r="A2" s="5"/>
      <c r="B2" s="45"/>
    </row>
    <row r="3" spans="1:20" x14ac:dyDescent="0.25">
      <c r="A3" s="5"/>
      <c r="B3" s="42"/>
    </row>
    <row r="4" spans="1:20" x14ac:dyDescent="0.25">
      <c r="C4" s="5">
        <f>Inputs!C8</f>
        <v>2028</v>
      </c>
      <c r="D4" s="5" t="s">
        <v>23</v>
      </c>
    </row>
    <row r="5" spans="1:20" x14ac:dyDescent="0.25">
      <c r="C5" s="5">
        <f>Inputs!C13</f>
        <v>73</v>
      </c>
      <c r="D5" s="5" t="str">
        <f>Inputs!B13&amp;" - Resiliency"</f>
        <v>Annualization (days) -Assume Slow Orders 20% per year - Resiliency</v>
      </c>
    </row>
    <row r="6" spans="1:20" x14ac:dyDescent="0.25">
      <c r="C6" s="5">
        <f>Inputs!C23</f>
        <v>40</v>
      </c>
      <c r="D6" s="5" t="s">
        <v>682</v>
      </c>
    </row>
    <row r="8" spans="1:20" x14ac:dyDescent="0.25">
      <c r="B8" s="5"/>
      <c r="C8" s="613" t="s">
        <v>265</v>
      </c>
      <c r="D8" s="613"/>
    </row>
    <row r="9" spans="1:20" ht="45" x14ac:dyDescent="0.25">
      <c r="B9" s="5"/>
      <c r="C9" s="422" t="s">
        <v>132</v>
      </c>
      <c r="D9" s="422" t="s">
        <v>133</v>
      </c>
      <c r="E9" s="614"/>
      <c r="F9" s="614"/>
      <c r="G9" s="614"/>
      <c r="H9" s="614"/>
      <c r="I9" s="614"/>
    </row>
    <row r="10" spans="1:20" x14ac:dyDescent="0.25">
      <c r="A10" s="5"/>
      <c r="C10" s="420">
        <f>'A.Resiliency-VHT'!U19</f>
        <v>12.649999999999959</v>
      </c>
      <c r="D10" s="420">
        <f>'A.Resiliency-VHT'!Y19</f>
        <v>1.0999999999999961</v>
      </c>
      <c r="E10" s="614" t="s">
        <v>680</v>
      </c>
      <c r="F10" s="614"/>
      <c r="G10" s="614"/>
      <c r="H10" s="614"/>
      <c r="I10" s="614"/>
    </row>
    <row r="11" spans="1:20" x14ac:dyDescent="0.25">
      <c r="A11" s="5"/>
      <c r="B11" s="540"/>
      <c r="C11" s="420">
        <f>'A.Resiliency-VHT'!V19</f>
        <v>7.4687272727272491</v>
      </c>
      <c r="D11" s="420">
        <f>'A.Resiliency-VHT'!Z19</f>
        <v>0.54971428571428371</v>
      </c>
      <c r="E11" s="614" t="s">
        <v>681</v>
      </c>
      <c r="F11" s="614"/>
      <c r="G11" s="614"/>
      <c r="H11" s="614"/>
      <c r="I11" s="614"/>
    </row>
    <row r="12" spans="1:20" x14ac:dyDescent="0.25">
      <c r="A12" s="5"/>
      <c r="B12" s="540"/>
      <c r="C12" s="421">
        <v>0.01</v>
      </c>
      <c r="D12" s="421">
        <v>0.01</v>
      </c>
      <c r="E12" s="614" t="s">
        <v>128</v>
      </c>
      <c r="F12" s="614"/>
      <c r="G12" s="614"/>
      <c r="H12" s="614"/>
      <c r="I12" s="614"/>
    </row>
    <row r="13" spans="1:20" x14ac:dyDescent="0.25">
      <c r="A13" s="5"/>
      <c r="C13" s="421">
        <v>0.01</v>
      </c>
      <c r="D13" s="421">
        <v>0.01</v>
      </c>
      <c r="E13" s="614" t="s">
        <v>129</v>
      </c>
      <c r="F13" s="614"/>
      <c r="G13" s="614"/>
      <c r="H13" s="614"/>
      <c r="I13" s="614"/>
    </row>
    <row r="14" spans="1:20" x14ac:dyDescent="0.25">
      <c r="A14" s="5"/>
    </row>
    <row r="16" spans="1:20" x14ac:dyDescent="0.25">
      <c r="Q16" s="101"/>
      <c r="S16" s="79"/>
      <c r="T16" s="102"/>
    </row>
    <row r="18" spans="2:28" x14ac:dyDescent="0.25">
      <c r="C18" s="5"/>
      <c r="R18" s="47"/>
    </row>
    <row r="19" spans="2:28" x14ac:dyDescent="0.25">
      <c r="C19" s="5"/>
      <c r="R19" s="47"/>
    </row>
    <row r="20" spans="2:28" x14ac:dyDescent="0.25">
      <c r="B20" s="79"/>
      <c r="C20" s="5"/>
      <c r="R20" s="47"/>
    </row>
    <row r="21" spans="2:28" ht="17.25" customHeight="1" x14ac:dyDescent="0.25">
      <c r="C21" s="619"/>
      <c r="D21" s="620"/>
      <c r="E21" s="618" t="s">
        <v>265</v>
      </c>
      <c r="F21" s="618"/>
      <c r="G21" s="618"/>
      <c r="H21" s="618"/>
      <c r="I21" s="618"/>
      <c r="J21" s="618"/>
      <c r="K21" s="618"/>
      <c r="L21" s="618"/>
      <c r="M21" s="618"/>
      <c r="N21" s="806" t="s">
        <v>206</v>
      </c>
      <c r="O21" s="807"/>
      <c r="P21" s="807"/>
      <c r="Q21" s="807"/>
      <c r="R21" s="807"/>
      <c r="S21" s="807"/>
      <c r="T21" s="807"/>
      <c r="U21" s="807"/>
      <c r="V21" s="807"/>
      <c r="W21" s="808"/>
      <c r="X21" s="607" t="s">
        <v>170</v>
      </c>
      <c r="Y21" s="608"/>
      <c r="Z21" s="608"/>
      <c r="AA21" s="608"/>
      <c r="AB21" s="609"/>
    </row>
    <row r="22" spans="2:28" s="257" customFormat="1" ht="26.25" customHeight="1" x14ac:dyDescent="0.25">
      <c r="C22" s="621"/>
      <c r="D22" s="622"/>
      <c r="E22" s="615" t="s">
        <v>207</v>
      </c>
      <c r="F22" s="616"/>
      <c r="G22" s="617"/>
      <c r="H22" s="615" t="s">
        <v>208</v>
      </c>
      <c r="I22" s="616"/>
      <c r="J22" s="617"/>
      <c r="K22" s="615" t="s">
        <v>694</v>
      </c>
      <c r="L22" s="616"/>
      <c r="M22" s="617"/>
      <c r="N22" s="604" t="s">
        <v>498</v>
      </c>
      <c r="O22" s="605"/>
      <c r="P22" s="606"/>
      <c r="Q22" s="604" t="s">
        <v>497</v>
      </c>
      <c r="R22" s="605"/>
      <c r="S22" s="605"/>
      <c r="T22" s="605"/>
      <c r="U22" s="809" t="s">
        <v>760</v>
      </c>
      <c r="V22" s="809"/>
      <c r="W22" s="809"/>
      <c r="X22" s="610"/>
      <c r="Y22" s="611"/>
      <c r="Z22" s="611"/>
      <c r="AA22" s="611"/>
      <c r="AB22" s="612"/>
    </row>
    <row r="23" spans="2:28" ht="37.15" customHeight="1" x14ac:dyDescent="0.25">
      <c r="C23" s="11" t="s">
        <v>30</v>
      </c>
      <c r="D23" s="9" t="s">
        <v>31</v>
      </c>
      <c r="E23" s="11" t="s">
        <v>28</v>
      </c>
      <c r="F23" s="11" t="s">
        <v>29</v>
      </c>
      <c r="G23" s="94" t="s">
        <v>127</v>
      </c>
      <c r="H23" s="94" t="s">
        <v>28</v>
      </c>
      <c r="I23" s="94" t="s">
        <v>29</v>
      </c>
      <c r="J23" s="94" t="s">
        <v>127</v>
      </c>
      <c r="K23" s="94" t="s">
        <v>28</v>
      </c>
      <c r="L23" s="94" t="s">
        <v>29</v>
      </c>
      <c r="M23" s="94" t="s">
        <v>127</v>
      </c>
      <c r="N23" s="180" t="s">
        <v>728</v>
      </c>
      <c r="O23" s="180" t="s">
        <v>729</v>
      </c>
      <c r="P23" s="180" t="s">
        <v>730</v>
      </c>
      <c r="Q23" s="180" t="s">
        <v>231</v>
      </c>
      <c r="R23" s="180" t="s">
        <v>232</v>
      </c>
      <c r="S23" s="180" t="s">
        <v>657</v>
      </c>
      <c r="T23" s="180" t="s">
        <v>658</v>
      </c>
      <c r="U23" s="180" t="s">
        <v>484</v>
      </c>
      <c r="V23" s="180" t="s">
        <v>753</v>
      </c>
      <c r="W23" s="180" t="s">
        <v>754</v>
      </c>
      <c r="X23" s="398" t="s">
        <v>231</v>
      </c>
      <c r="Y23" s="398" t="s">
        <v>232</v>
      </c>
      <c r="Z23" s="398" t="s">
        <v>483</v>
      </c>
      <c r="AA23" s="398" t="s">
        <v>492</v>
      </c>
      <c r="AB23" s="398" t="s">
        <v>484</v>
      </c>
    </row>
    <row r="24" spans="2:28" x14ac:dyDescent="0.25">
      <c r="C24" s="6">
        <v>1</v>
      </c>
      <c r="D24" s="7">
        <f>C4</f>
        <v>2028</v>
      </c>
      <c r="E24" s="8">
        <f>C10*C5</f>
        <v>923.44999999999709</v>
      </c>
      <c r="F24" s="8">
        <f>$C$11*$C$5</f>
        <v>545.21709090908917</v>
      </c>
      <c r="G24" s="8">
        <f>E24-F24</f>
        <v>378.23290909090792</v>
      </c>
      <c r="H24" s="8">
        <f>D10*$C$5</f>
        <v>80.299999999999713</v>
      </c>
      <c r="I24" s="8">
        <f>D11*$C$5</f>
        <v>40.12914285714271</v>
      </c>
      <c r="J24" s="8">
        <f>H24-I24</f>
        <v>40.170857142857002</v>
      </c>
      <c r="K24" s="8">
        <f t="shared" ref="K24:K43" si="0">H24*$C$6</f>
        <v>3211.9999999999886</v>
      </c>
      <c r="L24" s="8">
        <f t="shared" ref="L24:L43" si="1">I24*$C$6</f>
        <v>1605.1657142857084</v>
      </c>
      <c r="M24" s="8">
        <f>K24-L24</f>
        <v>1606.8342857142802</v>
      </c>
      <c r="N24" s="179">
        <f>_xlfn.XLOOKUP(D24,'D.Davis-TrafficAnalysis'!$D$11:$D$84,'D.Davis-TrafficAnalysis'!$FF$11:$FF$84)</f>
        <v>33435.14592679801</v>
      </c>
      <c r="O24" s="179">
        <f>_xlfn.XLOOKUP(D24,'D.Davis-TrafficAnalysis'!$D$11:$D$84,'D.Davis-TrafficAnalysis'!$FG$11:$FG$84)</f>
        <v>2167.595322513102</v>
      </c>
      <c r="P24" s="179">
        <f>_xlfn.XLOOKUP(D24,'D.Davis-TrafficAnalysis'!$D$11:$D$84,'D.Davis-TrafficAnalysis'!$FK$11:$FK$84)</f>
        <v>29.15</v>
      </c>
      <c r="Q24" s="179">
        <f>_xlfn.XLOOKUP(D24,'D.Davis-TrafficAnalysis'!$D$11:$D$84,'D.Davis-TrafficAnalysis'!$DO$11:$DO$84)</f>
        <v>87767.736535559656</v>
      </c>
      <c r="R24" s="179">
        <f>_xlfn.XLOOKUP(D24,'D.Davis-TrafficAnalysis'!$D$11:$D$84,'D.Davis-TrafficAnalysis'!$DP$11:$DP$84)</f>
        <v>5770.0738671294775</v>
      </c>
      <c r="S24" s="179">
        <f>_xlfn.XLOOKUP(D24,'D.Davis-TrafficAnalysis'!$D$11:$D$84,'D.Davis-TrafficAnalysis'!$BX$11:$BX$84)</f>
        <v>29220.85483818598</v>
      </c>
      <c r="T24" s="179">
        <f>_xlfn.XLOOKUP(D24,'D.Davis-TrafficAnalysis'!$D$11:$D$84,'D.Davis-TrafficAnalysis'!$BY$11:$BY$84)</f>
        <v>1889.8519874314502</v>
      </c>
      <c r="U24" s="179">
        <f>_xlfn.XLOOKUP(D24,'D.Davis-TrafficAnalysis'!$D$11:$D$84,'D.Davis-TrafficAnalysis'!$FR$11:$FR$84)</f>
        <v>36.638257575757564</v>
      </c>
      <c r="V24" s="179">
        <f>_xlfn.XLOOKUP(D24,'D.Davis-TrafficAnalysis'!$D$11:$D$84,'D.Davis-TrafficAnalysis'!$FY$11:$FY$84)</f>
        <v>10.286363636363646</v>
      </c>
      <c r="W24" s="179">
        <f>_xlfn.XLOOKUP(D24,'D.Davis-TrafficAnalysis'!$D$11:$D$84,'D.Davis-TrafficAnalysis'!$GF$11:$GF$84)</f>
        <v>2277.22682662027</v>
      </c>
      <c r="X24" s="179">
        <f>_xlfn.XLOOKUP(D24,'G. ValleyView-Avoided Detours'!$E$39:$AO$39,'G. ValleyView-Avoided Detours'!$E$40:$AO$40)</f>
        <v>617649.46029621072</v>
      </c>
      <c r="Y24" s="179">
        <f>_xlfn.XLOOKUP(D24,'G. ValleyView-Avoided Detours'!$E$39:$AO$39,'G. ValleyView-Avoided Detours'!$E$41:$AO$41)</f>
        <v>80294.429838507393</v>
      </c>
      <c r="Z24" s="179">
        <f>_xlfn.XLOOKUP(D24,'I.ValleyView-Travel Time'!$E$13:$AO$13,'I.ValleyView-Travel Time'!$E$16:$AO$16)</f>
        <v>20588.315343207025</v>
      </c>
      <c r="AA24" s="179">
        <f>_xlfn.XLOOKUP(D24,'I.ValleyView-Travel Time'!$E$13:$AO$13,'I.ValleyView-Travel Time'!$E$17:$AO$17)</f>
        <v>2676.480994616913</v>
      </c>
      <c r="AB24" s="488">
        <f>_xlfn.XLOOKUP(D24,'H.ValleyView-AvoidedTrainDelay'!$E$22:$AO$22,'H.ValleyView-AvoidedTrainDelay'!$E$23:$AO$23)</f>
        <v>20.912733861681552</v>
      </c>
    </row>
    <row r="25" spans="2:28" x14ac:dyDescent="0.25">
      <c r="C25" s="6">
        <f>C24+1</f>
        <v>2</v>
      </c>
      <c r="D25" s="6">
        <f>D24+1</f>
        <v>2029</v>
      </c>
      <c r="E25" s="8">
        <f t="shared" ref="E25:E43" si="2">E24*(1+$C$12)</f>
        <v>932.68449999999712</v>
      </c>
      <c r="F25" s="8">
        <f t="shared" ref="F25:F43" si="3">F24*(1+$C$13)</f>
        <v>550.66926181818008</v>
      </c>
      <c r="G25" s="8">
        <f t="shared" ref="G25:G43" si="4">E25-F25</f>
        <v>382.01523818181704</v>
      </c>
      <c r="H25" s="8">
        <f t="shared" ref="H25:H43" si="5">H24*(1+$C$12)</f>
        <v>81.10299999999971</v>
      </c>
      <c r="I25" s="8">
        <f t="shared" ref="I25:I43" si="6">I24*(1+$C$13)</f>
        <v>40.530434285714136</v>
      </c>
      <c r="J25" s="8">
        <f t="shared" ref="J25:J43" si="7">H25-I25</f>
        <v>40.572565714285574</v>
      </c>
      <c r="K25" s="8">
        <f t="shared" si="0"/>
        <v>3244.1199999999885</v>
      </c>
      <c r="L25" s="8">
        <f t="shared" si="1"/>
        <v>1621.2173714285655</v>
      </c>
      <c r="M25" s="8">
        <f t="shared" ref="M25:M43" si="8">K25-L25</f>
        <v>1622.9026285714231</v>
      </c>
      <c r="N25" s="179">
        <f>_xlfn.XLOOKUP(D25,'D.Davis-TrafficAnalysis'!$D$11:$D$84,'D.Davis-TrafficAnalysis'!$FF$11:$FF$84)</f>
        <v>33783.629416827651</v>
      </c>
      <c r="O25" s="179">
        <f>_xlfn.XLOOKUP(D25,'D.Davis-TrafficAnalysis'!$D$11:$D$84,'D.Davis-TrafficAnalysis'!$FG$11:$FG$84)</f>
        <v>2190.1874530997329</v>
      </c>
      <c r="P25" s="179">
        <f>_xlfn.XLOOKUP(D25,'D.Davis-TrafficAnalysis'!$D$11:$D$84,'D.Davis-TrafficAnalysis'!$FK$11:$FK$84)</f>
        <v>29.15</v>
      </c>
      <c r="Q25" s="179">
        <f>_xlfn.XLOOKUP(D25,'D.Davis-TrafficAnalysis'!$D$11:$D$84,'D.Davis-TrafficAnalysis'!$DO$11:$DO$84)</f>
        <v>88682.510683902714</v>
      </c>
      <c r="R25" s="179">
        <f>_xlfn.XLOOKUP(D25,'D.Davis-TrafficAnalysis'!$D$11:$D$84,'D.Davis-TrafficAnalysis'!$DP$11:$DP$84)</f>
        <v>5830.2134425136665</v>
      </c>
      <c r="S25" s="179">
        <f>_xlfn.XLOOKUP(D25,'D.Davis-TrafficAnalysis'!$D$11:$D$84,'D.Davis-TrafficAnalysis'!$BX$11:$BX$84)</f>
        <v>29525.414163213441</v>
      </c>
      <c r="T25" s="179">
        <f>_xlfn.XLOOKUP(D25,'D.Davis-TrafficAnalysis'!$D$11:$D$84,'D.Davis-TrafficAnalysis'!$BY$11:$BY$84)</f>
        <v>1909.5492909114889</v>
      </c>
      <c r="U25" s="179">
        <f>_xlfn.XLOOKUP(D25,'D.Davis-TrafficAnalysis'!$D$11:$D$84,'D.Davis-TrafficAnalysis'!$FR$11:$FR$84)</f>
        <v>36.638257575757564</v>
      </c>
      <c r="V25" s="179">
        <f>_xlfn.XLOOKUP(D25,'D.Davis-TrafficAnalysis'!$D$11:$D$84,'D.Davis-TrafficAnalysis'!$FY$11:$FY$84)</f>
        <v>10.286363636363646</v>
      </c>
      <c r="W25" s="179">
        <f>_xlfn.XLOOKUP(D25,'D.Davis-TrafficAnalysis'!$D$11:$D$84,'D.Davis-TrafficAnalysis'!$GF$11:$GF$84)</f>
        <v>2480.1426927502871</v>
      </c>
      <c r="X25" s="179">
        <f>_xlfn.XLOOKUP(D25,'G. ValleyView-Avoided Detours'!$E$39:$AO$39,'G. ValleyView-Avoided Detours'!$E$40:$AO$40)</f>
        <v>630064.21444816433</v>
      </c>
      <c r="Y25" s="179">
        <f>_xlfn.XLOOKUP(D25,'G. ValleyView-Avoided Detours'!$E$39:$AO$39,'G. ValleyView-Avoided Detours'!$E$41:$AO$41)</f>
        <v>81908.347878261353</v>
      </c>
      <c r="Z25" s="179">
        <f>_xlfn.XLOOKUP(D25,'I.ValleyView-Travel Time'!$E$13:$AO$13,'I.ValleyView-Travel Time'!$E$16:$AO$16)</f>
        <v>21002.140481605478</v>
      </c>
      <c r="AA25" s="179">
        <f>_xlfn.XLOOKUP(D25,'I.ValleyView-Travel Time'!$E$13:$AO$13,'I.ValleyView-Travel Time'!$E$17:$AO$17)</f>
        <v>2730.2782626087119</v>
      </c>
      <c r="AB25" s="488">
        <f>_xlfn.XLOOKUP(D25,'H.ValleyView-AvoidedTrainDelay'!$E$22:$AO$22,'H.ValleyView-AvoidedTrainDelay'!$E$23:$AO$23)</f>
        <v>21.121861200298365</v>
      </c>
    </row>
    <row r="26" spans="2:28" x14ac:dyDescent="0.25">
      <c r="C26" s="6">
        <f t="shared" ref="C26:D41" si="9">C25+1</f>
        <v>3</v>
      </c>
      <c r="D26" s="6">
        <f t="shared" si="9"/>
        <v>2030</v>
      </c>
      <c r="E26" s="8">
        <f t="shared" si="2"/>
        <v>942.01134499999705</v>
      </c>
      <c r="F26" s="8">
        <f t="shared" si="3"/>
        <v>556.17595443636185</v>
      </c>
      <c r="G26" s="8">
        <f>E26-F26</f>
        <v>385.8353905636352</v>
      </c>
      <c r="H26" s="8">
        <f t="shared" si="5"/>
        <v>81.914029999999713</v>
      </c>
      <c r="I26" s="8">
        <f t="shared" si="6"/>
        <v>40.935738628571279</v>
      </c>
      <c r="J26" s="8">
        <f t="shared" si="7"/>
        <v>40.978291371428433</v>
      </c>
      <c r="K26" s="8">
        <f t="shared" si="0"/>
        <v>3276.5611999999883</v>
      </c>
      <c r="L26" s="8">
        <f t="shared" si="1"/>
        <v>1637.4295451428511</v>
      </c>
      <c r="M26" s="8">
        <f t="shared" si="8"/>
        <v>1639.1316548571372</v>
      </c>
      <c r="N26" s="179">
        <f>_xlfn.XLOOKUP(D26,'D.Davis-TrafficAnalysis'!$D$11:$D$84,'D.Davis-TrafficAnalysis'!$FF$11:$FF$84)</f>
        <v>34135.745035249594</v>
      </c>
      <c r="O26" s="179">
        <f>_xlfn.XLOOKUP(D26,'D.Davis-TrafficAnalysis'!$D$11:$D$84,'D.Davis-TrafficAnalysis'!$FG$11:$FG$84)</f>
        <v>2213.0150540064656</v>
      </c>
      <c r="P26" s="179">
        <f>_xlfn.XLOOKUP(D26,'D.Davis-TrafficAnalysis'!$D$11:$D$84,'D.Davis-TrafficAnalysis'!$FK$11:$FK$84)</f>
        <v>29.15</v>
      </c>
      <c r="Q26" s="179">
        <f>_xlfn.XLOOKUP(D26,'D.Davis-TrafficAnalysis'!$D$11:$D$84,'D.Davis-TrafficAnalysis'!$DO$11:$DO$84)</f>
        <v>89606.819221253681</v>
      </c>
      <c r="R26" s="179">
        <f>_xlfn.XLOOKUP(D26,'D.Davis-TrafficAnalysis'!$D$11:$D$84,'D.Davis-TrafficAnalysis'!$DP$11:$DP$84)</f>
        <v>5890.9798328417646</v>
      </c>
      <c r="S26" s="179">
        <f>_xlfn.XLOOKUP(D26,'D.Davis-TrafficAnalysis'!$D$11:$D$84,'D.Davis-TrafficAnalysis'!$BX$11:$BX$84)</f>
        <v>29833.147809559501</v>
      </c>
      <c r="T26" s="179">
        <f>_xlfn.XLOOKUP(D26,'D.Davis-TrafficAnalysis'!$D$11:$D$84,'D.Davis-TrafficAnalysis'!$BY$11:$BY$84)</f>
        <v>1929.4518928841956</v>
      </c>
      <c r="U26" s="179">
        <f>_xlfn.XLOOKUP(D26,'D.Davis-TrafficAnalysis'!$D$11:$D$84,'D.Davis-TrafficAnalysis'!$FR$11:$FR$84)</f>
        <v>36.638257575757564</v>
      </c>
      <c r="V26" s="179">
        <f>_xlfn.XLOOKUP(D26,'D.Davis-TrafficAnalysis'!$D$11:$D$84,'D.Davis-TrafficAnalysis'!$FY$11:$FY$84)</f>
        <v>10.286363636363646</v>
      </c>
      <c r="W26" s="179">
        <f>_xlfn.XLOOKUP(D26,'D.Davis-TrafficAnalysis'!$D$11:$D$84,'D.Davis-TrafficAnalysis'!$GF$11:$GF$84)</f>
        <v>2504.944119677788</v>
      </c>
      <c r="X26" s="179">
        <f>_xlfn.XLOOKUP(D26,'G. ValleyView-Avoided Detours'!$E$39:$AO$39,'G. ValleyView-Avoided Detours'!$E$40:$AO$40)</f>
        <v>642728.50515857246</v>
      </c>
      <c r="Y26" s="179">
        <f>_xlfn.XLOOKUP(D26,'G. ValleyView-Avoided Detours'!$E$39:$AO$39,'G. ValleyView-Avoided Detours'!$E$41:$AO$41)</f>
        <v>83554.705670614421</v>
      </c>
      <c r="Z26" s="179">
        <f>_xlfn.XLOOKUP(D26,'I.ValleyView-Travel Time'!$E$13:$AO$13,'I.ValleyView-Travel Time'!$E$16:$AO$16)</f>
        <v>21424.283505285748</v>
      </c>
      <c r="AA26" s="179">
        <f>_xlfn.XLOOKUP(D26,'I.ValleyView-Travel Time'!$E$13:$AO$13,'I.ValleyView-Travel Time'!$E$17:$AO$17)</f>
        <v>2785.1568556871475</v>
      </c>
      <c r="AB26" s="488">
        <f>_xlfn.XLOOKUP(D26,'H.ValleyView-AvoidedTrainDelay'!$E$22:$AO$22,'H.ValleyView-AvoidedTrainDelay'!$E$23:$AO$23)</f>
        <v>21.333079812301349</v>
      </c>
    </row>
    <row r="27" spans="2:28" x14ac:dyDescent="0.25">
      <c r="C27" s="6">
        <f t="shared" si="9"/>
        <v>4</v>
      </c>
      <c r="D27" s="6">
        <f t="shared" si="9"/>
        <v>2031</v>
      </c>
      <c r="E27" s="8">
        <f t="shared" si="2"/>
        <v>951.43145844999708</v>
      </c>
      <c r="F27" s="8">
        <f t="shared" si="3"/>
        <v>561.73771398072552</v>
      </c>
      <c r="G27" s="8">
        <f t="shared" si="4"/>
        <v>389.69374446927156</v>
      </c>
      <c r="H27" s="8">
        <f t="shared" si="5"/>
        <v>82.733170299999713</v>
      </c>
      <c r="I27" s="8">
        <f t="shared" si="6"/>
        <v>41.345096014856992</v>
      </c>
      <c r="J27" s="8">
        <f t="shared" si="7"/>
        <v>41.388074285142721</v>
      </c>
      <c r="K27" s="8">
        <f t="shared" si="0"/>
        <v>3309.3268119999884</v>
      </c>
      <c r="L27" s="8">
        <f t="shared" si="1"/>
        <v>1653.8038405942798</v>
      </c>
      <c r="M27" s="8">
        <f t="shared" si="8"/>
        <v>1655.5229714057086</v>
      </c>
      <c r="N27" s="179">
        <f>_xlfn.XLOOKUP(D27,'D.Davis-TrafficAnalysis'!$D$11:$D$84,'D.Davis-TrafficAnalysis'!$FF$11:$FF$84)</f>
        <v>34491.530638539305</v>
      </c>
      <c r="O27" s="179">
        <f>_xlfn.XLOOKUP(D27,'D.Davis-TrafficAnalysis'!$D$11:$D$84,'D.Davis-TrafficAnalysis'!$FG$11:$FG$84)</f>
        <v>2236.0805794627199</v>
      </c>
      <c r="P27" s="179">
        <f>_xlfn.XLOOKUP(D27,'D.Davis-TrafficAnalysis'!$D$11:$D$84,'D.Davis-TrafficAnalysis'!$FK$11:$FK$84)</f>
        <v>29.15</v>
      </c>
      <c r="Q27" s="179">
        <f>_xlfn.XLOOKUP(D27,'D.Davis-TrafficAnalysis'!$D$11:$D$84,'D.Davis-TrafficAnalysis'!$DO$11:$DO$84)</f>
        <v>90540.761521402252</v>
      </c>
      <c r="R27" s="179">
        <f>_xlfn.XLOOKUP(D27,'D.Davis-TrafficAnalysis'!$D$11:$D$84,'D.Davis-TrafficAnalysis'!$DP$11:$DP$84)</f>
        <v>5952.3795711990433</v>
      </c>
      <c r="S27" s="179">
        <f>_xlfn.XLOOKUP(D27,'D.Davis-TrafficAnalysis'!$D$11:$D$84,'D.Davis-TrafficAnalysis'!$BX$11:$BX$84)</f>
        <v>30144.088862127555</v>
      </c>
      <c r="T27" s="179">
        <f>_xlfn.XLOOKUP(D27,'D.Davis-TrafficAnalysis'!$D$11:$D$84,'D.Davis-TrafficAnalysis'!$BY$11:$BY$84)</f>
        <v>1949.5619331079956</v>
      </c>
      <c r="U27" s="179">
        <f>_xlfn.XLOOKUP(D27,'D.Davis-TrafficAnalysis'!$D$11:$D$84,'D.Davis-TrafficAnalysis'!$FR$11:$FR$84)</f>
        <v>36.638257575757564</v>
      </c>
      <c r="V27" s="179">
        <f>_xlfn.XLOOKUP(D27,'D.Davis-TrafficAnalysis'!$D$11:$D$84,'D.Davis-TrafficAnalysis'!$FY$11:$FY$84)</f>
        <v>10.286363636363646</v>
      </c>
      <c r="W27" s="179">
        <f>_xlfn.XLOOKUP(D27,'D.Davis-TrafficAnalysis'!$D$11:$D$84,'D.Davis-TrafficAnalysis'!$GF$11:$GF$84)</f>
        <v>2529.9935608745654</v>
      </c>
      <c r="X27" s="179">
        <f>_xlfn.XLOOKUP(D27,'G. ValleyView-Avoided Detours'!$E$39:$AO$39,'G. ValleyView-Avoided Detours'!$E$40:$AO$40)</f>
        <v>655647.34811225988</v>
      </c>
      <c r="Y27" s="179">
        <f>_xlfn.XLOOKUP(D27,'G. ValleyView-Avoided Detours'!$E$39:$AO$39,'G. ValleyView-Avoided Detours'!$E$41:$AO$41)</f>
        <v>85234.155254593788</v>
      </c>
      <c r="Z27" s="179">
        <f>_xlfn.XLOOKUP(D27,'I.ValleyView-Travel Time'!$E$13:$AO$13,'I.ValleyView-Travel Time'!$E$16:$AO$16)</f>
        <v>21854.911603741995</v>
      </c>
      <c r="AA27" s="179">
        <f>_xlfn.XLOOKUP(D27,'I.ValleyView-Travel Time'!$E$13:$AO$13,'I.ValleyView-Travel Time'!$E$17:$AO$17)</f>
        <v>2841.1385084864596</v>
      </c>
      <c r="AB27" s="488">
        <f>_xlfn.XLOOKUP(D27,'H.ValleyView-AvoidedTrainDelay'!$E$22:$AO$22,'H.ValleyView-AvoidedTrainDelay'!$E$23:$AO$23)</f>
        <v>21.546410610424363</v>
      </c>
    </row>
    <row r="28" spans="2:28" x14ac:dyDescent="0.25">
      <c r="C28" s="6">
        <f t="shared" si="9"/>
        <v>5</v>
      </c>
      <c r="D28" s="6">
        <f t="shared" si="9"/>
        <v>2032</v>
      </c>
      <c r="E28" s="8">
        <f t="shared" si="2"/>
        <v>960.94577303449705</v>
      </c>
      <c r="F28" s="8">
        <f t="shared" si="3"/>
        <v>567.35509112053273</v>
      </c>
      <c r="G28" s="8">
        <f t="shared" si="4"/>
        <v>393.59068191396432</v>
      </c>
      <c r="H28" s="8">
        <f t="shared" si="5"/>
        <v>83.560502002999712</v>
      </c>
      <c r="I28" s="8">
        <f t="shared" si="6"/>
        <v>41.758546975005565</v>
      </c>
      <c r="J28" s="8">
        <f t="shared" si="7"/>
        <v>41.801955027994147</v>
      </c>
      <c r="K28" s="8">
        <f t="shared" si="0"/>
        <v>3342.4200801199886</v>
      </c>
      <c r="L28" s="8">
        <f t="shared" si="1"/>
        <v>1670.3418790002227</v>
      </c>
      <c r="M28" s="8">
        <f t="shared" si="8"/>
        <v>1672.0782011197659</v>
      </c>
      <c r="N28" s="179">
        <f>_xlfn.XLOOKUP(D28,'D.Davis-TrafficAnalysis'!$D$11:$D$84,'D.Davis-TrafficAnalysis'!$FF$11:$FF$84)</f>
        <v>34851.024477737723</v>
      </c>
      <c r="O28" s="179">
        <f>_xlfn.XLOOKUP(D28,'D.Davis-TrafficAnalysis'!$D$11:$D$84,'D.Davis-TrafficAnalysis'!$FG$11:$FG$84)</f>
        <v>2259.3865092775573</v>
      </c>
      <c r="P28" s="179">
        <f>_xlfn.XLOOKUP(D28,'D.Davis-TrafficAnalysis'!$D$11:$D$84,'D.Davis-TrafficAnalysis'!$FK$11:$FK$84)</f>
        <v>29.15</v>
      </c>
      <c r="Q28" s="179">
        <f>_xlfn.XLOOKUP(D28,'D.Davis-TrafficAnalysis'!$D$11:$D$84,'D.Davis-TrafficAnalysis'!$DO$11:$DO$84)</f>
        <v>91484.437993878135</v>
      </c>
      <c r="R28" s="179">
        <f>_xlfn.XLOOKUP(D28,'D.Davis-TrafficAnalysis'!$D$11:$D$84,'D.Davis-TrafficAnalysis'!$DP$11:$DP$84)</f>
        <v>6014.4192587629577</v>
      </c>
      <c r="S28" s="179">
        <f>_xlfn.XLOOKUP(D28,'D.Davis-TrafficAnalysis'!$D$11:$D$84,'D.Davis-TrafficAnalysis'!$BX$11:$BX$84)</f>
        <v>30458.270750653959</v>
      </c>
      <c r="T28" s="179">
        <f>_xlfn.XLOOKUP(D28,'D.Davis-TrafficAnalysis'!$D$11:$D$84,'D.Davis-TrafficAnalysis'!$BY$11:$BY$84)</f>
        <v>1969.8815736433119</v>
      </c>
      <c r="U28" s="179">
        <f>_xlfn.XLOOKUP(D28,'D.Davis-TrafficAnalysis'!$D$11:$D$84,'D.Davis-TrafficAnalysis'!$FR$11:$FR$84)</f>
        <v>36.638257575757564</v>
      </c>
      <c r="V28" s="179">
        <f>_xlfn.XLOOKUP(D28,'D.Davis-TrafficAnalysis'!$D$11:$D$84,'D.Davis-TrafficAnalysis'!$FY$11:$FY$84)</f>
        <v>10.286363636363646</v>
      </c>
      <c r="W28" s="179">
        <f>_xlfn.XLOOKUP(D28,'D.Davis-TrafficAnalysis'!$D$11:$D$84,'D.Davis-TrafficAnalysis'!$GF$11:$GF$84)</f>
        <v>2555.2934964833112</v>
      </c>
      <c r="X28" s="179">
        <f>_xlfn.XLOOKUP(D28,'G. ValleyView-Avoided Detours'!$E$39:$AO$39,'G. ValleyView-Avoided Detours'!$E$40:$AO$40)</f>
        <v>668825.85980931646</v>
      </c>
      <c r="Y28" s="179">
        <f>_xlfn.XLOOKUP(D28,'G. ValleyView-Avoided Detours'!$E$39:$AO$39,'G. ValleyView-Avoided Detours'!$E$41:$AO$41)</f>
        <v>86947.361775211117</v>
      </c>
      <c r="Z28" s="179">
        <f>_xlfn.XLOOKUP(D28,'I.ValleyView-Travel Time'!$E$13:$AO$13,'I.ValleyView-Travel Time'!$E$16:$AO$16)</f>
        <v>22294.195326977217</v>
      </c>
      <c r="AA28" s="179">
        <f>_xlfn.XLOOKUP(D28,'I.ValleyView-Travel Time'!$E$13:$AO$13,'I.ValleyView-Travel Time'!$E$17:$AO$17)</f>
        <v>2898.2453925070372</v>
      </c>
      <c r="AB28" s="488">
        <f>_xlfn.XLOOKUP(D28,'H.ValleyView-AvoidedTrainDelay'!$E$22:$AO$22,'H.ValleyView-AvoidedTrainDelay'!$E$23:$AO$23)</f>
        <v>21.761874716528602</v>
      </c>
    </row>
    <row r="29" spans="2:28" x14ac:dyDescent="0.25">
      <c r="C29" s="6">
        <f t="shared" si="9"/>
        <v>6</v>
      </c>
      <c r="D29" s="6">
        <f t="shared" si="9"/>
        <v>2033</v>
      </c>
      <c r="E29" s="8">
        <f t="shared" si="2"/>
        <v>970.55523076484201</v>
      </c>
      <c r="F29" s="8">
        <f t="shared" si="3"/>
        <v>573.02864203173806</v>
      </c>
      <c r="G29" s="8">
        <f t="shared" si="4"/>
        <v>397.52658873310395</v>
      </c>
      <c r="H29" s="8">
        <f t="shared" si="5"/>
        <v>84.396107023029714</v>
      </c>
      <c r="I29" s="8">
        <f t="shared" si="6"/>
        <v>42.176132444755623</v>
      </c>
      <c r="J29" s="8">
        <f t="shared" si="7"/>
        <v>42.219974578274091</v>
      </c>
      <c r="K29" s="8">
        <f t="shared" si="0"/>
        <v>3375.8442809211883</v>
      </c>
      <c r="L29" s="8">
        <f t="shared" si="1"/>
        <v>1687.045297790225</v>
      </c>
      <c r="M29" s="8">
        <f t="shared" si="8"/>
        <v>1688.7989831309633</v>
      </c>
      <c r="N29" s="179">
        <f>_xlfn.XLOOKUP(D29,'D.Davis-TrafficAnalysis'!$D$11:$D$84,'D.Davis-TrafficAnalysis'!$FF$11:$FF$84)</f>
        <v>35214.265202563533</v>
      </c>
      <c r="O29" s="179">
        <f>_xlfn.XLOOKUP(D29,'D.Davis-TrafficAnalysis'!$D$11:$D$84,'D.Davis-TrafficAnalysis'!$FG$11:$FG$84)</f>
        <v>2282.935349106237</v>
      </c>
      <c r="P29" s="179">
        <f>_xlfn.XLOOKUP(D29,'D.Davis-TrafficAnalysis'!$D$11:$D$84,'D.Davis-TrafficAnalysis'!$FK$11:$FK$84)</f>
        <v>29.15</v>
      </c>
      <c r="Q29" s="179">
        <f>_xlfn.XLOOKUP(D29,'D.Davis-TrafficAnalysis'!$D$11:$D$84,'D.Davis-TrafficAnalysis'!$DO$11:$DO$84)</f>
        <v>92437.950094746615</v>
      </c>
      <c r="R29" s="179">
        <f>_xlfn.XLOOKUP(D29,'D.Davis-TrafficAnalysis'!$D$11:$D$84,'D.Davis-TrafficAnalysis'!$DP$11:$DP$84)</f>
        <v>6077.1055655128648</v>
      </c>
      <c r="S29" s="179">
        <f>_xlfn.XLOOKUP(D29,'D.Davis-TrafficAnalysis'!$D$11:$D$84,'D.Davis-TrafficAnalysis'!$BX$11:$BX$84)</f>
        <v>30775.727253302204</v>
      </c>
      <c r="T29" s="179">
        <f>_xlfn.XLOOKUP(D29,'D.Davis-TrafficAnalysis'!$D$11:$D$84,'D.Davis-TrafficAnalysis'!$BY$11:$BY$84)</f>
        <v>1990.4129990850076</v>
      </c>
      <c r="U29" s="179">
        <f>_xlfn.XLOOKUP(D29,'D.Davis-TrafficAnalysis'!$D$11:$D$84,'D.Davis-TrafficAnalysis'!$FR$11:$FR$84)</f>
        <v>36.638257575757564</v>
      </c>
      <c r="V29" s="179">
        <f>_xlfn.XLOOKUP(D29,'D.Davis-TrafficAnalysis'!$D$11:$D$84,'D.Davis-TrafficAnalysis'!$FY$11:$FY$84)</f>
        <v>10.286363636363646</v>
      </c>
      <c r="W29" s="179">
        <f>_xlfn.XLOOKUP(D29,'D.Davis-TrafficAnalysis'!$D$11:$D$84,'D.Davis-TrafficAnalysis'!$GF$11:$GF$84)</f>
        <v>2580.8464314481425</v>
      </c>
      <c r="X29" s="179">
        <f>_xlfn.XLOOKUP(D29,'G. ValleyView-Avoided Detours'!$E$39:$AO$39,'G. ValleyView-Avoided Detours'!$E$40:$AO$40)</f>
        <v>682269.25959148351</v>
      </c>
      <c r="Y29" s="179">
        <f>_xlfn.XLOOKUP(D29,'G. ValleyView-Avoided Detours'!$E$39:$AO$39,'G. ValleyView-Avoided Detours'!$E$41:$AO$41)</f>
        <v>88695.003746892864</v>
      </c>
      <c r="Z29" s="179">
        <f>_xlfn.XLOOKUP(D29,'I.ValleyView-Travel Time'!$E$13:$AO$13,'I.ValleyView-Travel Time'!$E$16:$AO$16)</f>
        <v>22742.308653049451</v>
      </c>
      <c r="AA29" s="179">
        <f>_xlfn.XLOOKUP(D29,'I.ValleyView-Travel Time'!$E$13:$AO$13,'I.ValleyView-Travel Time'!$E$17:$AO$17)</f>
        <v>2956.5001248964286</v>
      </c>
      <c r="AB29" s="488">
        <f>_xlfn.XLOOKUP(D29,'H.ValleyView-AvoidedTrainDelay'!$E$22:$AO$22,'H.ValleyView-AvoidedTrainDelay'!$E$23:$AO$23)</f>
        <v>21.979493463693892</v>
      </c>
    </row>
    <row r="30" spans="2:28" x14ac:dyDescent="0.25">
      <c r="C30" s="6">
        <f t="shared" si="9"/>
        <v>7</v>
      </c>
      <c r="D30" s="6">
        <f t="shared" si="9"/>
        <v>2034</v>
      </c>
      <c r="E30" s="8">
        <f t="shared" si="2"/>
        <v>980.26078307249043</v>
      </c>
      <c r="F30" s="8">
        <f t="shared" si="3"/>
        <v>578.75892845205544</v>
      </c>
      <c r="G30" s="8">
        <f t="shared" si="4"/>
        <v>401.50185462043498</v>
      </c>
      <c r="H30" s="8">
        <f t="shared" si="5"/>
        <v>85.240068093260007</v>
      </c>
      <c r="I30" s="8">
        <f t="shared" si="6"/>
        <v>42.597893769203182</v>
      </c>
      <c r="J30" s="8">
        <f t="shared" si="7"/>
        <v>42.642174324056825</v>
      </c>
      <c r="K30" s="8">
        <f t="shared" si="0"/>
        <v>3409.6027237304002</v>
      </c>
      <c r="L30" s="8">
        <f t="shared" si="1"/>
        <v>1703.9157507681273</v>
      </c>
      <c r="M30" s="8">
        <f t="shared" si="8"/>
        <v>1705.6869729622729</v>
      </c>
      <c r="N30" s="179">
        <f>_xlfn.XLOOKUP(D30,'D.Davis-TrafficAnalysis'!$D$11:$D$84,'D.Davis-TrafficAnalysis'!$FF$11:$FF$84)</f>
        <v>35581.291865569154</v>
      </c>
      <c r="O30" s="179">
        <f>_xlfn.XLOOKUP(D30,'D.Davis-TrafficAnalysis'!$D$11:$D$84,'D.Davis-TrafficAnalysis'!$FG$11:$FG$84)</f>
        <v>2306.7296307196739</v>
      </c>
      <c r="P30" s="179">
        <f>_xlfn.XLOOKUP(D30,'D.Davis-TrafficAnalysis'!$D$11:$D$84,'D.Davis-TrafficAnalysis'!$FK$11:$FK$84)</f>
        <v>29.15</v>
      </c>
      <c r="Q30" s="179">
        <f>_xlfn.XLOOKUP(D30,'D.Davis-TrafficAnalysis'!$D$11:$D$84,'D.Davis-TrafficAnalysis'!$DO$11:$DO$84)</f>
        <v>93401.400337515923</v>
      </c>
      <c r="R30" s="179">
        <f>_xlfn.XLOOKUP(D30,'D.Davis-TrafficAnalysis'!$D$11:$D$84,'D.Davis-TrafficAnalysis'!$DP$11:$DP$84)</f>
        <v>6140.4452309471017</v>
      </c>
      <c r="S30" s="179">
        <f>_xlfn.XLOOKUP(D30,'D.Davis-TrafficAnalysis'!$D$11:$D$84,'D.Davis-TrafficAnalysis'!$BX$11:$BX$84)</f>
        <v>31096.492500294433</v>
      </c>
      <c r="T30" s="179">
        <f>_xlfn.XLOOKUP(D30,'D.Davis-TrafficAnalysis'!$D$11:$D$84,'D.Davis-TrafficAnalysis'!$BY$11:$BY$84)</f>
        <v>2011.1584167972576</v>
      </c>
      <c r="U30" s="179">
        <f>_xlfn.XLOOKUP(D30,'D.Davis-TrafficAnalysis'!$D$11:$D$84,'D.Davis-TrafficAnalysis'!$FR$11:$FR$84)</f>
        <v>36.638257575757564</v>
      </c>
      <c r="V30" s="179">
        <f>_xlfn.XLOOKUP(D30,'D.Davis-TrafficAnalysis'!$D$11:$D$84,'D.Davis-TrafficAnalysis'!$FY$11:$FY$84)</f>
        <v>10.286363636363646</v>
      </c>
      <c r="W30" s="179">
        <f>_xlfn.XLOOKUP(D30,'D.Davis-TrafficAnalysis'!$D$11:$D$84,'D.Davis-TrafficAnalysis'!$GF$11:$GF$84)</f>
        <v>2606.6548957626219</v>
      </c>
      <c r="X30" s="179">
        <f>_xlfn.XLOOKUP(D30,'G. ValleyView-Avoided Detours'!$E$39:$AO$39,'G. ValleyView-Avoided Detours'!$E$40:$AO$40)</f>
        <v>695982.87170927238</v>
      </c>
      <c r="Y30" s="179">
        <f>_xlfn.XLOOKUP(D30,'G. ValleyView-Avoided Detours'!$E$39:$AO$39,'G. ValleyView-Avoided Detours'!$E$41:$AO$41)</f>
        <v>90477.773322205394</v>
      </c>
      <c r="Z30" s="179">
        <f>_xlfn.XLOOKUP(D30,'I.ValleyView-Travel Time'!$E$13:$AO$13,'I.ValleyView-Travel Time'!$E$16:$AO$16)</f>
        <v>23199.429056975747</v>
      </c>
      <c r="AA30" s="179">
        <f>_xlfn.XLOOKUP(D30,'I.ValleyView-Travel Time'!$E$13:$AO$13,'I.ValleyView-Travel Time'!$E$17:$AO$17)</f>
        <v>3015.9257774068465</v>
      </c>
      <c r="AB30" s="488">
        <f>_xlfn.XLOOKUP(D30,'H.ValleyView-AvoidedTrainDelay'!$E$22:$AO$22,'H.ValleyView-AvoidedTrainDelay'!$E$23:$AO$23)</f>
        <v>22.199288398330829</v>
      </c>
    </row>
    <row r="31" spans="2:28" x14ac:dyDescent="0.25">
      <c r="C31" s="6">
        <f t="shared" si="9"/>
        <v>8</v>
      </c>
      <c r="D31" s="6">
        <f t="shared" si="9"/>
        <v>2035</v>
      </c>
      <c r="E31" s="8">
        <f t="shared" si="2"/>
        <v>990.06339090321535</v>
      </c>
      <c r="F31" s="8">
        <f t="shared" si="3"/>
        <v>584.54651773657599</v>
      </c>
      <c r="G31" s="8">
        <f t="shared" si="4"/>
        <v>405.51687316663936</v>
      </c>
      <c r="H31" s="8">
        <f t="shared" si="5"/>
        <v>86.092468774192611</v>
      </c>
      <c r="I31" s="8">
        <f t="shared" si="6"/>
        <v>43.023872706895212</v>
      </c>
      <c r="J31" s="8">
        <f t="shared" si="7"/>
        <v>43.068596067297399</v>
      </c>
      <c r="K31" s="8">
        <f t="shared" si="0"/>
        <v>3443.6987509677047</v>
      </c>
      <c r="L31" s="8">
        <f t="shared" si="1"/>
        <v>1720.9549082758085</v>
      </c>
      <c r="M31" s="8">
        <f t="shared" si="8"/>
        <v>1722.7438426918961</v>
      </c>
      <c r="N31" s="179">
        <f>_xlfn.XLOOKUP(D31,'D.Davis-TrafficAnalysis'!$D$11:$D$84,'D.Davis-TrafficAnalysis'!$FF$11:$FF$84)</f>
        <v>35952.143926338547</v>
      </c>
      <c r="O31" s="179">
        <f>_xlfn.XLOOKUP(D31,'D.Davis-TrafficAnalysis'!$D$11:$D$84,'D.Davis-TrafficAnalysis'!$FG$11:$FG$84)</f>
        <v>2330.7719122765707</v>
      </c>
      <c r="P31" s="179">
        <f>_xlfn.XLOOKUP(D31,'D.Davis-TrafficAnalysis'!$D$11:$D$84,'D.Davis-TrafficAnalysis'!$FK$11:$FK$84)</f>
        <v>29.15</v>
      </c>
      <c r="Q31" s="179">
        <f>_xlfn.XLOOKUP(D31,'D.Davis-TrafficAnalysis'!$D$11:$D$84,'D.Davis-TrafficAnalysis'!$DO$11:$DO$84)</f>
        <v>94374.892304158886</v>
      </c>
      <c r="R31" s="179">
        <f>_xlfn.XLOOKUP(D31,'D.Davis-TrafficAnalysis'!$D$11:$D$84,'D.Davis-TrafficAnalysis'!$DP$11:$DP$84)</f>
        <v>6204.4450648075899</v>
      </c>
      <c r="S31" s="179">
        <f>_xlfn.XLOOKUP(D31,'D.Davis-TrafficAnalysis'!$D$11:$D$84,'D.Davis-TrafficAnalysis'!$BX$11:$BX$84)</f>
        <v>31420.600977580823</v>
      </c>
      <c r="T31" s="179">
        <f>_xlfn.XLOOKUP(D31,'D.Davis-TrafficAnalysis'!$D$11:$D$84,'D.Davis-TrafficAnalysis'!$BY$11:$BY$84)</f>
        <v>2032.1200571508668</v>
      </c>
      <c r="U31" s="179">
        <f>_xlfn.XLOOKUP(D31,'D.Davis-TrafficAnalysis'!$D$11:$D$84,'D.Davis-TrafficAnalysis'!$FR$11:$FR$84)</f>
        <v>36.638257575757564</v>
      </c>
      <c r="V31" s="179">
        <f>_xlfn.XLOOKUP(D31,'D.Davis-TrafficAnalysis'!$D$11:$D$84,'D.Davis-TrafficAnalysis'!$FY$11:$FY$84)</f>
        <v>10.286363636363646</v>
      </c>
      <c r="W31" s="179">
        <f>_xlfn.XLOOKUP(D31,'D.Davis-TrafficAnalysis'!$D$11:$D$84,'D.Davis-TrafficAnalysis'!$GF$11:$GF$84)</f>
        <v>2632.7214447202496</v>
      </c>
      <c r="X31" s="179">
        <f>_xlfn.XLOOKUP(D31,'G. ValleyView-Avoided Detours'!$E$39:$AO$39,'G. ValleyView-Avoided Detours'!$E$40:$AO$40)</f>
        <v>709972.12743062875</v>
      </c>
      <c r="Y31" s="179">
        <f>_xlfn.XLOOKUP(D31,'G. ValleyView-Avoided Detours'!$E$39:$AO$39,'G. ValleyView-Avoided Detours'!$E$41:$AO$41)</f>
        <v>92296.376565981729</v>
      </c>
      <c r="Z31" s="179">
        <f>_xlfn.XLOOKUP(D31,'I.ValleyView-Travel Time'!$E$13:$AO$13,'I.ValleyView-Travel Time'!$E$16:$AO$16)</f>
        <v>23665.73758102096</v>
      </c>
      <c r="AA31" s="179">
        <f>_xlfn.XLOOKUP(D31,'I.ValleyView-Travel Time'!$E$13:$AO$13,'I.ValleyView-Travel Time'!$E$17:$AO$17)</f>
        <v>3076.5458855327242</v>
      </c>
      <c r="AB31" s="488">
        <f>_xlfn.XLOOKUP(D31,'H.ValleyView-AvoidedTrainDelay'!$E$22:$AO$22,'H.ValleyView-AvoidedTrainDelay'!$E$23:$AO$23)</f>
        <v>22.421281282314137</v>
      </c>
    </row>
    <row r="32" spans="2:28" x14ac:dyDescent="0.25">
      <c r="C32" s="6">
        <f t="shared" si="9"/>
        <v>9</v>
      </c>
      <c r="D32" s="6">
        <f t="shared" si="9"/>
        <v>2036</v>
      </c>
      <c r="E32" s="8">
        <f t="shared" si="2"/>
        <v>999.96402481224754</v>
      </c>
      <c r="F32" s="8">
        <f t="shared" si="3"/>
        <v>590.39198291394177</v>
      </c>
      <c r="G32" s="8">
        <f t="shared" si="4"/>
        <v>409.57204189830577</v>
      </c>
      <c r="H32" s="8">
        <f t="shared" si="5"/>
        <v>86.953393461934539</v>
      </c>
      <c r="I32" s="8">
        <f t="shared" si="6"/>
        <v>43.454111433964165</v>
      </c>
      <c r="J32" s="8">
        <f t="shared" si="7"/>
        <v>43.499282027970374</v>
      </c>
      <c r="K32" s="8">
        <f t="shared" si="0"/>
        <v>3478.1357384773814</v>
      </c>
      <c r="L32" s="8">
        <f t="shared" si="1"/>
        <v>1738.1644573585666</v>
      </c>
      <c r="M32" s="8">
        <f t="shared" si="8"/>
        <v>1739.9712811188149</v>
      </c>
      <c r="N32" s="179">
        <f>_xlfn.XLOOKUP(D32,'D.Davis-TrafficAnalysis'!$D$11:$D$84,'D.Davis-TrafficAnalysis'!$FF$11:$FF$84)</f>
        <v>36326.861255729775</v>
      </c>
      <c r="O32" s="179">
        <f>_xlfn.XLOOKUP(D32,'D.Davis-TrafficAnalysis'!$D$11:$D$84,'D.Davis-TrafficAnalysis'!$FG$11:$FG$84)</f>
        <v>2355.0647785984793</v>
      </c>
      <c r="P32" s="179">
        <f>_xlfn.XLOOKUP(D32,'D.Davis-TrafficAnalysis'!$D$11:$D$84,'D.Davis-TrafficAnalysis'!$FK$11:$FK$84)</f>
        <v>29.15</v>
      </c>
      <c r="Q32" s="179">
        <f>_xlfn.XLOOKUP(D32,'D.Davis-TrafficAnalysis'!$D$11:$D$84,'D.Davis-TrafficAnalysis'!$DO$11:$DO$84)</f>
        <v>95358.530656248826</v>
      </c>
      <c r="R32" s="179">
        <f>_xlfn.XLOOKUP(D32,'D.Davis-TrafficAnalysis'!$D$11:$D$84,'D.Davis-TrafficAnalysis'!$DP$11:$DP$84)</f>
        <v>6269.1119478119281</v>
      </c>
      <c r="S32" s="179">
        <f>_xlfn.XLOOKUP(D32,'D.Davis-TrafficAnalysis'!$D$11:$D$84,'D.Davis-TrafficAnalysis'!$BX$11:$BX$84)</f>
        <v>31748.087530547211</v>
      </c>
      <c r="T32" s="179">
        <f>_xlfn.XLOOKUP(D32,'D.Davis-TrafficAnalysis'!$D$11:$D$84,'D.Davis-TrafficAnalysis'!$BY$11:$BY$84)</f>
        <v>2053.3001737630552</v>
      </c>
      <c r="U32" s="179">
        <f>_xlfn.XLOOKUP(D32,'D.Davis-TrafficAnalysis'!$D$11:$D$84,'D.Davis-TrafficAnalysis'!$FR$11:$FR$84)</f>
        <v>36.638257575757564</v>
      </c>
      <c r="V32" s="179">
        <f>_xlfn.XLOOKUP(D32,'D.Davis-TrafficAnalysis'!$D$11:$D$84,'D.Davis-TrafficAnalysis'!$FY$11:$FY$84)</f>
        <v>10.286363636363646</v>
      </c>
      <c r="W32" s="179">
        <f>_xlfn.XLOOKUP(D32,'D.Davis-TrafficAnalysis'!$D$11:$D$84,'D.Davis-TrafficAnalysis'!$GF$11:$GF$84)</f>
        <v>2659.0486591674526</v>
      </c>
      <c r="X32" s="179">
        <f>_xlfn.XLOOKUP(D32,'G. ValleyView-Avoided Detours'!$E$39:$AO$39,'G. ValleyView-Avoided Detours'!$E$40:$AO$40)</f>
        <v>724242.56719198439</v>
      </c>
      <c r="Y32" s="179">
        <f>_xlfn.XLOOKUP(D32,'G. ValleyView-Avoided Detours'!$E$39:$AO$39,'G. ValleyView-Avoided Detours'!$E$41:$AO$41)</f>
        <v>94151.533734957993</v>
      </c>
      <c r="Z32" s="179">
        <f>_xlfn.XLOOKUP(D32,'I.ValleyView-Travel Time'!$E$13:$AO$13,'I.ValleyView-Travel Time'!$E$16:$AO$16)</f>
        <v>24141.418906399478</v>
      </c>
      <c r="AA32" s="179">
        <f>_xlfn.XLOOKUP(D32,'I.ValleyView-Travel Time'!$E$13:$AO$13,'I.ValleyView-Travel Time'!$E$17:$AO$17)</f>
        <v>3138.3844578319331</v>
      </c>
      <c r="AB32" s="488">
        <f>_xlfn.XLOOKUP(D32,'H.ValleyView-AvoidedTrainDelay'!$E$22:$AO$22,'H.ValleyView-AvoidedTrainDelay'!$E$23:$AO$23)</f>
        <v>22.645494095137277</v>
      </c>
    </row>
    <row r="33" spans="3:28" x14ac:dyDescent="0.25">
      <c r="C33" s="6">
        <f t="shared" si="9"/>
        <v>10</v>
      </c>
      <c r="D33" s="6">
        <f t="shared" si="9"/>
        <v>2037</v>
      </c>
      <c r="E33" s="8">
        <f t="shared" si="2"/>
        <v>1009.96366506037</v>
      </c>
      <c r="F33" s="8">
        <f t="shared" si="3"/>
        <v>596.29590274308123</v>
      </c>
      <c r="G33" s="8">
        <f t="shared" si="4"/>
        <v>413.66776231728875</v>
      </c>
      <c r="H33" s="8">
        <f t="shared" si="5"/>
        <v>87.822927396553879</v>
      </c>
      <c r="I33" s="8">
        <f t="shared" si="6"/>
        <v>43.88865254830381</v>
      </c>
      <c r="J33" s="8">
        <f t="shared" si="7"/>
        <v>43.93427484825007</v>
      </c>
      <c r="K33" s="8">
        <f t="shared" si="0"/>
        <v>3512.9170958621553</v>
      </c>
      <c r="L33" s="8">
        <f t="shared" si="1"/>
        <v>1755.5461019321524</v>
      </c>
      <c r="M33" s="8">
        <f t="shared" si="8"/>
        <v>1757.3709939300029</v>
      </c>
      <c r="N33" s="179">
        <f>_xlfn.XLOOKUP(D33,'D.Davis-TrafficAnalysis'!$D$11:$D$84,'D.Davis-TrafficAnalysis'!$FF$11:$FF$84)</f>
        <v>36705.484140162138</v>
      </c>
      <c r="O33" s="179">
        <f>_xlfn.XLOOKUP(D33,'D.Davis-TrafficAnalysis'!$D$11:$D$84,'D.Davis-TrafficAnalysis'!$FG$11:$FG$84)</f>
        <v>2379.610841447693</v>
      </c>
      <c r="P33" s="179">
        <f>_xlfn.XLOOKUP(D33,'D.Davis-TrafficAnalysis'!$D$11:$D$84,'D.Davis-TrafficAnalysis'!$FK$11:$FK$84)</f>
        <v>29.15</v>
      </c>
      <c r="Q33" s="179">
        <f>_xlfn.XLOOKUP(D33,'D.Davis-TrafficAnalysis'!$D$11:$D$84,'D.Davis-TrafficAnalysis'!$DO$11:$DO$84)</f>
        <v>96352.421146212306</v>
      </c>
      <c r="R33" s="179">
        <f>_xlfn.XLOOKUP(D33,'D.Davis-TrafficAnalysis'!$D$11:$D$84,'D.Davis-TrafficAnalysis'!$DP$11:$DP$84)</f>
        <v>6334.45283239317</v>
      </c>
      <c r="S33" s="179">
        <f>_xlfn.XLOOKUP(D33,'D.Davis-TrafficAnalysis'!$D$11:$D$84,'D.Davis-TrafficAnalysis'!$BX$11:$BX$84)</f>
        <v>32078.987367761434</v>
      </c>
      <c r="T33" s="179">
        <f>_xlfn.XLOOKUP(D33,'D.Davis-TrafficAnalysis'!$D$11:$D$84,'D.Davis-TrafficAnalysis'!$BY$11:$BY$84)</f>
        <v>2074.7010437397548</v>
      </c>
      <c r="U33" s="179">
        <f>_xlfn.XLOOKUP(D33,'D.Davis-TrafficAnalysis'!$D$11:$D$84,'D.Davis-TrafficAnalysis'!$FR$11:$FR$84)</f>
        <v>36.638257575757564</v>
      </c>
      <c r="V33" s="179">
        <f>_xlfn.XLOOKUP(D33,'D.Davis-TrafficAnalysis'!$D$11:$D$84,'D.Davis-TrafficAnalysis'!$FY$11:$FY$84)</f>
        <v>10.286363636363646</v>
      </c>
      <c r="W33" s="179">
        <f>_xlfn.XLOOKUP(D33,'D.Davis-TrafficAnalysis'!$D$11:$D$84,'D.Davis-TrafficAnalysis'!$GF$11:$GF$84)</f>
        <v>2685.6391457591271</v>
      </c>
      <c r="X33" s="179">
        <f>_xlfn.XLOOKUP(D33,'G. ValleyView-Avoided Detours'!$E$39:$AO$39,'G. ValleyView-Avoided Detours'!$E$40:$AO$40)</f>
        <v>738799.842792543</v>
      </c>
      <c r="Y33" s="179">
        <f>_xlfn.XLOOKUP(D33,'G. ValleyView-Avoided Detours'!$E$39:$AO$39,'G. ValleyView-Avoided Detours'!$E$41:$AO$41)</f>
        <v>96043.979563030589</v>
      </c>
      <c r="Z33" s="179">
        <f>_xlfn.XLOOKUP(D33,'I.ValleyView-Travel Time'!$E$13:$AO$13,'I.ValleyView-Travel Time'!$E$16:$AO$16)</f>
        <v>24626.661426418101</v>
      </c>
      <c r="AA33" s="179">
        <f>_xlfn.XLOOKUP(D33,'I.ValleyView-Travel Time'!$E$13:$AO$13,'I.ValleyView-Travel Time'!$E$17:$AO$17)</f>
        <v>3201.4659854343531</v>
      </c>
      <c r="AB33" s="488">
        <f>_xlfn.XLOOKUP(D33,'H.ValleyView-AvoidedTrainDelay'!$E$22:$AO$22,'H.ValleyView-AvoidedTrainDelay'!$E$23:$AO$23)</f>
        <v>22.871949036088651</v>
      </c>
    </row>
    <row r="34" spans="3:28" x14ac:dyDescent="0.25">
      <c r="C34" s="6">
        <f t="shared" si="9"/>
        <v>11</v>
      </c>
      <c r="D34" s="6">
        <f t="shared" si="9"/>
        <v>2038</v>
      </c>
      <c r="E34" s="8">
        <f t="shared" si="2"/>
        <v>1020.0633017109736</v>
      </c>
      <c r="F34" s="8">
        <f t="shared" si="3"/>
        <v>602.258861770512</v>
      </c>
      <c r="G34" s="8">
        <f t="shared" si="4"/>
        <v>417.80443994046163</v>
      </c>
      <c r="H34" s="8">
        <f t="shared" si="5"/>
        <v>88.701156670519424</v>
      </c>
      <c r="I34" s="8">
        <f t="shared" si="6"/>
        <v>44.327539073786845</v>
      </c>
      <c r="J34" s="8">
        <f t="shared" si="7"/>
        <v>44.373617596732579</v>
      </c>
      <c r="K34" s="8">
        <f t="shared" si="0"/>
        <v>3548.046266820777</v>
      </c>
      <c r="L34" s="8">
        <f t="shared" si="1"/>
        <v>1773.1015629514739</v>
      </c>
      <c r="M34" s="8">
        <f t="shared" si="8"/>
        <v>1774.9447038693031</v>
      </c>
      <c r="N34" s="179">
        <f>_xlfn.XLOOKUP(D34,'D.Davis-TrafficAnalysis'!$D$11:$D$84,'D.Davis-TrafficAnalysis'!$FF$11:$FF$84)</f>
        <v>37088.053285946444</v>
      </c>
      <c r="O34" s="179">
        <f>_xlfn.XLOOKUP(D34,'D.Davis-TrafficAnalysis'!$D$11:$D$84,'D.Davis-TrafficAnalysis'!$FG$11:$FG$84)</f>
        <v>2404.4127398080464</v>
      </c>
      <c r="P34" s="179">
        <f>_xlfn.XLOOKUP(D34,'D.Davis-TrafficAnalysis'!$D$11:$D$84,'D.Davis-TrafficAnalysis'!$FK$11:$FK$84)</f>
        <v>29.15</v>
      </c>
      <c r="Q34" s="179">
        <f>_xlfn.XLOOKUP(D34,'D.Davis-TrafficAnalysis'!$D$11:$D$84,'D.Davis-TrafficAnalysis'!$DO$11:$DO$84)</f>
        <v>97356.670628698528</v>
      </c>
      <c r="R34" s="179">
        <f>_xlfn.XLOOKUP(D34,'D.Davis-TrafficAnalysis'!$D$11:$D$84,'D.Davis-TrafficAnalysis'!$DP$11:$DP$84)</f>
        <v>6400.4747434472874</v>
      </c>
      <c r="S34" s="179">
        <f>_xlfn.XLOOKUP(D34,'D.Davis-TrafficAnalysis'!$D$11:$D$84,'D.Davis-TrafficAnalysis'!$BX$11:$BX$84)</f>
        <v>32413.336064758572</v>
      </c>
      <c r="T34" s="179">
        <f>_xlfn.XLOOKUP(D34,'D.Davis-TrafficAnalysis'!$D$11:$D$84,'D.Davis-TrafficAnalysis'!$BY$11:$BY$84)</f>
        <v>2096.3249679204196</v>
      </c>
      <c r="U34" s="179">
        <f>_xlfn.XLOOKUP(D34,'D.Davis-TrafficAnalysis'!$D$11:$D$84,'D.Davis-TrafficAnalysis'!$FR$11:$FR$84)</f>
        <v>36.638257575757564</v>
      </c>
      <c r="V34" s="179">
        <f>_xlfn.XLOOKUP(D34,'D.Davis-TrafficAnalysis'!$D$11:$D$84,'D.Davis-TrafficAnalysis'!$FY$11:$FY$84)</f>
        <v>10.286363636363646</v>
      </c>
      <c r="W34" s="179">
        <f>_xlfn.XLOOKUP(D34,'D.Davis-TrafficAnalysis'!$D$11:$D$84,'D.Davis-TrafficAnalysis'!$GF$11:$GF$84)</f>
        <v>2712.4955372167205</v>
      </c>
      <c r="X34" s="179">
        <f>_xlfn.XLOOKUP(D34,'G. ValleyView-Avoided Detours'!$E$39:$AO$39,'G. ValleyView-Avoided Detours'!$E$40:$AO$40)</f>
        <v>753649.71963267354</v>
      </c>
      <c r="Y34" s="179">
        <f>_xlfn.XLOOKUP(D34,'G. ValleyView-Avoided Detours'!$E$39:$AO$39,'G. ValleyView-Avoided Detours'!$E$41:$AO$41)</f>
        <v>97974.463552247529</v>
      </c>
      <c r="Z34" s="179">
        <f>_xlfn.XLOOKUP(D34,'I.ValleyView-Travel Time'!$E$13:$AO$13,'I.ValleyView-Travel Time'!$E$16:$AO$16)</f>
        <v>25121.657321089118</v>
      </c>
      <c r="AA34" s="179">
        <f>_xlfn.XLOOKUP(D34,'I.ValleyView-Travel Time'!$E$13:$AO$13,'I.ValleyView-Travel Time'!$E$17:$AO$17)</f>
        <v>3265.8154517415842</v>
      </c>
      <c r="AB34" s="488">
        <f>_xlfn.XLOOKUP(D34,'H.ValleyView-AvoidedTrainDelay'!$E$22:$AO$22,'H.ValleyView-AvoidedTrainDelay'!$E$23:$AO$23)</f>
        <v>23.100668526449539</v>
      </c>
    </row>
    <row r="35" spans="3:28" x14ac:dyDescent="0.25">
      <c r="C35" s="6">
        <f t="shared" si="9"/>
        <v>12</v>
      </c>
      <c r="D35" s="6">
        <f t="shared" si="9"/>
        <v>2039</v>
      </c>
      <c r="E35" s="8">
        <f t="shared" si="2"/>
        <v>1030.2639347280833</v>
      </c>
      <c r="F35" s="8">
        <f t="shared" si="3"/>
        <v>608.28145038821708</v>
      </c>
      <c r="G35" s="8">
        <f t="shared" si="4"/>
        <v>421.98248433986623</v>
      </c>
      <c r="H35" s="8">
        <f t="shared" si="5"/>
        <v>89.588168237224622</v>
      </c>
      <c r="I35" s="8">
        <f t="shared" si="6"/>
        <v>44.770814464524712</v>
      </c>
      <c r="J35" s="8">
        <f t="shared" si="7"/>
        <v>44.81735377269991</v>
      </c>
      <c r="K35" s="8">
        <f t="shared" si="0"/>
        <v>3583.526729488985</v>
      </c>
      <c r="L35" s="8">
        <f t="shared" si="1"/>
        <v>1790.8325785809884</v>
      </c>
      <c r="M35" s="8">
        <f t="shared" si="8"/>
        <v>1792.6941509079966</v>
      </c>
      <c r="N35" s="179">
        <f>_xlfn.XLOOKUP(D35,'D.Davis-TrafficAnalysis'!$D$11:$D$84,'D.Davis-TrafficAnalysis'!$FF$11:$FF$84)</f>
        <v>37474.609823662468</v>
      </c>
      <c r="O35" s="179">
        <f>_xlfn.XLOOKUP(D35,'D.Davis-TrafficAnalysis'!$D$11:$D$84,'D.Davis-TrafficAnalysis'!$FG$11:$FG$84)</f>
        <v>2429.4731401686304</v>
      </c>
      <c r="P35" s="179">
        <f>_xlfn.XLOOKUP(D35,'D.Davis-TrafficAnalysis'!$D$11:$D$84,'D.Davis-TrafficAnalysis'!$FK$11:$FK$84)</f>
        <v>29.15</v>
      </c>
      <c r="Q35" s="179">
        <f>_xlfn.XLOOKUP(D35,'D.Davis-TrafficAnalysis'!$D$11:$D$84,'D.Davis-TrafficAnalysis'!$DO$11:$DO$84)</f>
        <v>98371.387072067184</v>
      </c>
      <c r="R35" s="179">
        <f>_xlfn.XLOOKUP(D35,'D.Davis-TrafficAnalysis'!$D$11:$D$84,'D.Davis-TrafficAnalysis'!$DP$11:$DP$84)</f>
        <v>6467.184779088414</v>
      </c>
      <c r="S35" s="179">
        <f>_xlfn.XLOOKUP(D35,'D.Davis-TrafficAnalysis'!$D$11:$D$84,'D.Davis-TrafficAnalysis'!$BX$11:$BX$84)</f>
        <v>32751.169567865752</v>
      </c>
      <c r="T35" s="179">
        <f>_xlfn.XLOOKUP(D35,'D.Davis-TrafficAnalysis'!$D$11:$D$84,'D.Davis-TrafficAnalysis'!$BY$11:$BY$84)</f>
        <v>2118.1742711253933</v>
      </c>
      <c r="U35" s="179">
        <f>_xlfn.XLOOKUP(D35,'D.Davis-TrafficAnalysis'!$D$11:$D$84,'D.Davis-TrafficAnalysis'!$FR$11:$FR$84)</f>
        <v>36.638257575757564</v>
      </c>
      <c r="V35" s="179">
        <f>_xlfn.XLOOKUP(D35,'D.Davis-TrafficAnalysis'!$D$11:$D$84,'D.Davis-TrafficAnalysis'!$FY$11:$FY$84)</f>
        <v>10.286363636363646</v>
      </c>
      <c r="W35" s="179">
        <f>_xlfn.XLOOKUP(D35,'D.Davis-TrafficAnalysis'!$D$11:$D$84,'D.Davis-TrafficAnalysis'!$GF$11:$GF$84)</f>
        <v>2739.6204925888887</v>
      </c>
      <c r="X35" s="179">
        <f>_xlfn.XLOOKUP(D35,'G. ValleyView-Avoided Detours'!$E$39:$AO$39,'G. ValleyView-Avoided Detours'!$E$40:$AO$40)</f>
        <v>768798.07899729023</v>
      </c>
      <c r="Y35" s="179">
        <f>_xlfn.XLOOKUP(D35,'G. ValleyView-Avoided Detours'!$E$39:$AO$39,'G. ValleyView-Avoided Detours'!$E$41:$AO$41)</f>
        <v>99943.750269647731</v>
      </c>
      <c r="Z35" s="179">
        <f>_xlfn.XLOOKUP(D35,'I.ValleyView-Travel Time'!$E$13:$AO$13,'I.ValleyView-Travel Time'!$E$16:$AO$16)</f>
        <v>25626.602633243008</v>
      </c>
      <c r="AA35" s="179">
        <f>_xlfn.XLOOKUP(D35,'I.ValleyView-Travel Time'!$E$13:$AO$13,'I.ValleyView-Travel Time'!$E$17:$AO$17)</f>
        <v>3331.4583423215909</v>
      </c>
      <c r="AB35" s="488">
        <f>_xlfn.XLOOKUP(D35,'H.ValleyView-AvoidedTrainDelay'!$E$22:$AO$22,'H.ValleyView-AvoidedTrainDelay'!$E$23:$AO$23)</f>
        <v>23.331675211714032</v>
      </c>
    </row>
    <row r="36" spans="3:28" x14ac:dyDescent="0.25">
      <c r="C36" s="6">
        <f t="shared" si="9"/>
        <v>13</v>
      </c>
      <c r="D36" s="6">
        <f t="shared" si="9"/>
        <v>2040</v>
      </c>
      <c r="E36" s="8">
        <f t="shared" si="2"/>
        <v>1040.5665740753641</v>
      </c>
      <c r="F36" s="8">
        <f t="shared" si="3"/>
        <v>614.3642648920993</v>
      </c>
      <c r="G36" s="8">
        <f t="shared" si="4"/>
        <v>426.20230918326479</v>
      </c>
      <c r="H36" s="8">
        <f t="shared" si="5"/>
        <v>90.48404991959687</v>
      </c>
      <c r="I36" s="8">
        <f t="shared" si="6"/>
        <v>45.218522609169959</v>
      </c>
      <c r="J36" s="8">
        <f t="shared" si="7"/>
        <v>45.265527310426911</v>
      </c>
      <c r="K36" s="8">
        <f t="shared" si="0"/>
        <v>3619.3619967838749</v>
      </c>
      <c r="L36" s="8">
        <f t="shared" si="1"/>
        <v>1808.7409043667983</v>
      </c>
      <c r="M36" s="8">
        <f t="shared" si="8"/>
        <v>1810.6210924170766</v>
      </c>
      <c r="N36" s="179">
        <f>_xlfn.XLOOKUP(D36,'D.Davis-TrafficAnalysis'!$D$11:$D$84,'D.Davis-TrafficAnalysis'!$FF$11:$FF$84)</f>
        <v>37865.195312579963</v>
      </c>
      <c r="O36" s="179">
        <f>_xlfn.XLOOKUP(D36,'D.Davis-TrafficAnalysis'!$D$11:$D$84,'D.Davis-TrafficAnalysis'!$FG$11:$FG$84)</f>
        <v>2454.7947368104583</v>
      </c>
      <c r="P36" s="179">
        <f>_xlfn.XLOOKUP(D36,'D.Davis-TrafficAnalysis'!$D$11:$D$84,'D.Davis-TrafficAnalysis'!$FK$11:$FK$84)</f>
        <v>29.15</v>
      </c>
      <c r="Q36" s="179">
        <f>_xlfn.XLOOKUP(D36,'D.Davis-TrafficAnalysis'!$D$11:$D$84,'D.Davis-TrafficAnalysis'!$DO$11:$DO$84)</f>
        <v>99396.679569996806</v>
      </c>
      <c r="R36" s="179">
        <f>_xlfn.XLOOKUP(D36,'D.Davis-TrafficAnalysis'!$D$11:$D$84,'D.Davis-TrafficAnalysis'!$DP$11:$DP$84)</f>
        <v>6534.5901114119915</v>
      </c>
      <c r="S36" s="179">
        <f>_xlfn.XLOOKUP(D36,'D.Davis-TrafficAnalysis'!$D$11:$D$84,'D.Davis-TrafficAnalysis'!$BX$11:$BX$84)</f>
        <v>33092.524198066843</v>
      </c>
      <c r="T36" s="179">
        <f>_xlfn.XLOOKUP(D36,'D.Davis-TrafficAnalysis'!$D$11:$D$84,'D.Davis-TrafficAnalysis'!$BY$11:$BY$84)</f>
        <v>2140.2513024058549</v>
      </c>
      <c r="U36" s="179">
        <f>_xlfn.XLOOKUP(D36,'D.Davis-TrafficAnalysis'!$D$11:$D$84,'D.Davis-TrafficAnalysis'!$FR$11:$FR$84)</f>
        <v>36.638257575757564</v>
      </c>
      <c r="V36" s="179">
        <f>_xlfn.XLOOKUP(D36,'D.Davis-TrafficAnalysis'!$D$11:$D$84,'D.Davis-TrafficAnalysis'!$FY$11:$FY$84)</f>
        <v>10.286363636363646</v>
      </c>
      <c r="W36" s="179">
        <f>_xlfn.XLOOKUP(D36,'D.Davis-TrafficAnalysis'!$D$11:$D$84,'D.Davis-TrafficAnalysis'!$GF$11:$GF$84)</f>
        <v>2767.0166975147768</v>
      </c>
      <c r="X36" s="179">
        <f>_xlfn.XLOOKUP(D36,'G. ValleyView-Avoided Detours'!$E$39:$AO$39,'G. ValleyView-Avoided Detours'!$E$40:$AO$40)</f>
        <v>784250.9203851358</v>
      </c>
      <c r="Y36" s="179">
        <f>_xlfn.XLOOKUP(D36,'G. ValleyView-Avoided Detours'!$E$39:$AO$39,'G. ValleyView-Avoided Detours'!$E$41:$AO$41)</f>
        <v>101952.61965006769</v>
      </c>
      <c r="Z36" s="179">
        <f>_xlfn.XLOOKUP(D36,'I.ValleyView-Travel Time'!$E$13:$AO$13,'I.ValleyView-Travel Time'!$E$16:$AO$16)</f>
        <v>26141.697346171193</v>
      </c>
      <c r="AA36" s="179">
        <f>_xlfn.XLOOKUP(D36,'I.ValleyView-Travel Time'!$E$13:$AO$13,'I.ValleyView-Travel Time'!$E$17:$AO$17)</f>
        <v>3398.4206550022564</v>
      </c>
      <c r="AB36" s="488">
        <f>_xlfn.XLOOKUP(D36,'H.ValleyView-AvoidedTrainDelay'!$E$22:$AO$22,'H.ValleyView-AvoidedTrainDelay'!$E$23:$AO$23)</f>
        <v>23.564991963831176</v>
      </c>
    </row>
    <row r="37" spans="3:28" x14ac:dyDescent="0.25">
      <c r="C37" s="6">
        <f t="shared" si="9"/>
        <v>14</v>
      </c>
      <c r="D37" s="6">
        <f t="shared" si="9"/>
        <v>2041</v>
      </c>
      <c r="E37" s="8">
        <f t="shared" si="2"/>
        <v>1050.9722398161177</v>
      </c>
      <c r="F37" s="8">
        <f t="shared" si="3"/>
        <v>620.50790754102024</v>
      </c>
      <c r="G37" s="8">
        <f t="shared" si="4"/>
        <v>430.46433227509749</v>
      </c>
      <c r="H37" s="8">
        <f t="shared" si="5"/>
        <v>91.38889041879284</v>
      </c>
      <c r="I37" s="8">
        <f t="shared" si="6"/>
        <v>45.670707835261659</v>
      </c>
      <c r="J37" s="8">
        <f t="shared" si="7"/>
        <v>45.718182583531181</v>
      </c>
      <c r="K37" s="8">
        <f t="shared" si="0"/>
        <v>3655.5556167517134</v>
      </c>
      <c r="L37" s="8">
        <f t="shared" si="1"/>
        <v>1826.8283134104663</v>
      </c>
      <c r="M37" s="8">
        <f t="shared" si="8"/>
        <v>1828.7273033412471</v>
      </c>
      <c r="N37" s="179">
        <f>_xlfn.XLOOKUP(D37,'D.Davis-TrafficAnalysis'!$D$11:$D$84,'D.Davis-TrafficAnalysis'!$FF$11:$FF$84)</f>
        <v>38259.851745127708</v>
      </c>
      <c r="O37" s="179">
        <f>_xlfn.XLOOKUP(D37,'D.Davis-TrafficAnalysis'!$D$11:$D$84,'D.Davis-TrafficAnalysis'!$FG$11:$FG$84)</f>
        <v>2480.3802520961704</v>
      </c>
      <c r="P37" s="179">
        <f>_xlfn.XLOOKUP(D37,'D.Davis-TrafficAnalysis'!$D$11:$D$84,'D.Davis-TrafficAnalysis'!$FK$11:$FK$84)</f>
        <v>29.15</v>
      </c>
      <c r="Q37" s="179">
        <f>_xlfn.XLOOKUP(D37,'D.Davis-TrafficAnalysis'!$D$11:$D$84,'D.Davis-TrafficAnalysis'!$DO$11:$DO$84)</f>
        <v>100432.65835321328</v>
      </c>
      <c r="R37" s="179">
        <f>_xlfn.XLOOKUP(D37,'D.Davis-TrafficAnalysis'!$D$11:$D$84,'D.Davis-TrafficAnalysis'!$DP$11:$DP$84)</f>
        <v>6602.6979872658485</v>
      </c>
      <c r="S37" s="179">
        <f>_xlfn.XLOOKUP(D37,'D.Davis-TrafficAnalysis'!$D$11:$D$84,'D.Davis-TrafficAnalysis'!$BX$11:$BX$84)</f>
        <v>33437.436654907338</v>
      </c>
      <c r="T37" s="179">
        <f>_xlfn.XLOOKUP(D37,'D.Davis-TrafficAnalysis'!$D$11:$D$84,'D.Davis-TrafficAnalysis'!$BY$11:$BY$84)</f>
        <v>2162.558435296371</v>
      </c>
      <c r="U37" s="179">
        <f>_xlfn.XLOOKUP(D37,'D.Davis-TrafficAnalysis'!$D$11:$D$84,'D.Davis-TrafficAnalysis'!$FR$11:$FR$84)</f>
        <v>36.638257575757564</v>
      </c>
      <c r="V37" s="179">
        <f>_xlfn.XLOOKUP(D37,'D.Davis-TrafficAnalysis'!$D$11:$D$84,'D.Davis-TrafficAnalysis'!$FY$11:$FY$84)</f>
        <v>10.286363636363646</v>
      </c>
      <c r="W37" s="179">
        <f>_xlfn.XLOOKUP(D37,'D.Davis-TrafficAnalysis'!$D$11:$D$84,'D.Davis-TrafficAnalysis'!$GF$11:$GF$84)</f>
        <v>2794.6868644899259</v>
      </c>
      <c r="X37" s="179">
        <f>_xlfn.XLOOKUP(D37,'G. ValleyView-Avoided Detours'!$E$39:$AO$39,'G. ValleyView-Avoided Detours'!$E$40:$AO$40)</f>
        <v>800014.36388487672</v>
      </c>
      <c r="Y37" s="179">
        <f>_xlfn.XLOOKUP(D37,'G. ValleyView-Avoided Detours'!$E$39:$AO$39,'G. ValleyView-Avoided Detours'!$E$41:$AO$41)</f>
        <v>104001.867305034</v>
      </c>
      <c r="Z37" s="179">
        <f>_xlfn.XLOOKUP(D37,'I.ValleyView-Travel Time'!$E$13:$AO$13,'I.ValleyView-Travel Time'!$E$16:$AO$16)</f>
        <v>26667.145462829223</v>
      </c>
      <c r="AA37" s="179">
        <f>_xlfn.XLOOKUP(D37,'I.ValleyView-Travel Time'!$E$13:$AO$13,'I.ValleyView-Travel Time'!$E$17:$AO$17)</f>
        <v>3466.7289101678002</v>
      </c>
      <c r="AB37" s="488">
        <f>_xlfn.XLOOKUP(D37,'H.ValleyView-AvoidedTrainDelay'!$E$22:$AO$22,'H.ValleyView-AvoidedTrainDelay'!$E$23:$AO$23)</f>
        <v>23.800641883469488</v>
      </c>
    </row>
    <row r="38" spans="3:28" x14ac:dyDescent="0.25">
      <c r="C38" s="6">
        <f t="shared" si="9"/>
        <v>15</v>
      </c>
      <c r="D38" s="6">
        <f t="shared" si="9"/>
        <v>2042</v>
      </c>
      <c r="E38" s="8">
        <f t="shared" si="2"/>
        <v>1061.4819622142788</v>
      </c>
      <c r="F38" s="8">
        <f t="shared" si="3"/>
        <v>626.7129866164305</v>
      </c>
      <c r="G38" s="8">
        <f t="shared" si="4"/>
        <v>434.76897559784834</v>
      </c>
      <c r="H38" s="8">
        <f t="shared" si="5"/>
        <v>92.302779322980768</v>
      </c>
      <c r="I38" s="8">
        <f t="shared" si="6"/>
        <v>46.127414913614274</v>
      </c>
      <c r="J38" s="8">
        <f t="shared" si="7"/>
        <v>46.175364409366495</v>
      </c>
      <c r="K38" s="8">
        <f t="shared" si="0"/>
        <v>3692.1111729192307</v>
      </c>
      <c r="L38" s="8">
        <f t="shared" si="1"/>
        <v>1845.096596544571</v>
      </c>
      <c r="M38" s="8">
        <f t="shared" si="8"/>
        <v>1847.0145763746598</v>
      </c>
      <c r="N38" s="179">
        <f>_xlfn.XLOOKUP(D38,'D.Davis-TrafficAnalysis'!$D$11:$D$84,'D.Davis-TrafficAnalysis'!$FF$11:$FF$84)</f>
        <v>38658.621551407254</v>
      </c>
      <c r="O38" s="179">
        <f>_xlfn.XLOOKUP(D38,'D.Davis-TrafficAnalysis'!$D$11:$D$84,'D.Davis-TrafficAnalysis'!$FG$11:$FG$84)</f>
        <v>2506.2324367626697</v>
      </c>
      <c r="P38" s="179">
        <f>_xlfn.XLOOKUP(D38,'D.Davis-TrafficAnalysis'!$D$11:$D$84,'D.Davis-TrafficAnalysis'!$FK$11:$FK$84)</f>
        <v>29.15</v>
      </c>
      <c r="Q38" s="179">
        <f>_xlfn.XLOOKUP(D38,'D.Davis-TrafficAnalysis'!$D$11:$D$84,'D.Davis-TrafficAnalysis'!$DO$11:$DO$84)</f>
        <v>101479.43480134086</v>
      </c>
      <c r="R38" s="179">
        <f>_xlfn.XLOOKUP(D38,'D.Davis-TrafficAnalysis'!$D$11:$D$84,'D.Davis-TrafficAnalysis'!$DP$11:$DP$84)</f>
        <v>6671.5157290293091</v>
      </c>
      <c r="S38" s="179">
        <f>_xlfn.XLOOKUP(D38,'D.Davis-TrafficAnalysis'!$D$11:$D$84,'D.Davis-TrafficAnalysis'!$BX$11:$BX$84)</f>
        <v>33785.944020439943</v>
      </c>
      <c r="T38" s="179">
        <f>_xlfn.XLOOKUP(D38,'D.Davis-TrafficAnalysis'!$D$11:$D$84,'D.Davis-TrafficAnalysis'!$BY$11:$BY$84)</f>
        <v>2185.0980680700691</v>
      </c>
      <c r="U38" s="179">
        <f>_xlfn.XLOOKUP(D38,'D.Davis-TrafficAnalysis'!$D$11:$D$84,'D.Davis-TrafficAnalysis'!$FR$11:$FR$84)</f>
        <v>36.638257575757564</v>
      </c>
      <c r="V38" s="179">
        <f>_xlfn.XLOOKUP(D38,'D.Davis-TrafficAnalysis'!$D$11:$D$84,'D.Davis-TrafficAnalysis'!$FY$11:$FY$84)</f>
        <v>10.286363636363646</v>
      </c>
      <c r="W38" s="179">
        <f>_xlfn.XLOOKUP(D38,'D.Davis-TrafficAnalysis'!$D$11:$D$84,'D.Davis-TrafficAnalysis'!$GF$11:$GF$84)</f>
        <v>2822.6337331348259</v>
      </c>
      <c r="X38" s="179">
        <f>_xlfn.XLOOKUP(D38,'G. ValleyView-Avoided Detours'!$E$39:$AO$39,'G. ValleyView-Avoided Detours'!$E$40:$AO$40)</f>
        <v>816094.65259896277</v>
      </c>
      <c r="Y38" s="179">
        <f>_xlfn.XLOOKUP(D38,'G. ValleyView-Avoided Detours'!$E$39:$AO$39,'G. ValleyView-Avoided Detours'!$E$41:$AO$41)</f>
        <v>106092.30483786517</v>
      </c>
      <c r="Z38" s="179">
        <f>_xlfn.XLOOKUP(D38,'I.ValleyView-Travel Time'!$E$13:$AO$13,'I.ValleyView-Travel Time'!$E$16:$AO$16)</f>
        <v>27203.155086632094</v>
      </c>
      <c r="AA38" s="179">
        <f>_xlfn.XLOOKUP(D38,'I.ValleyView-Travel Time'!$E$13:$AO$13,'I.ValleyView-Travel Time'!$E$17:$AO$17)</f>
        <v>3536.4101612621726</v>
      </c>
      <c r="AB38" s="488">
        <f>_xlfn.XLOOKUP(D38,'H.ValleyView-AvoidedTrainDelay'!$E$22:$AO$22,'H.ValleyView-AvoidedTrainDelay'!$E$23:$AO$23)</f>
        <v>24.038648302304178</v>
      </c>
    </row>
    <row r="39" spans="3:28" x14ac:dyDescent="0.25">
      <c r="C39" s="6">
        <f t="shared" si="9"/>
        <v>16</v>
      </c>
      <c r="D39" s="6">
        <f t="shared" si="9"/>
        <v>2043</v>
      </c>
      <c r="E39" s="8">
        <f t="shared" si="2"/>
        <v>1072.0967818364215</v>
      </c>
      <c r="F39" s="8">
        <f t="shared" si="3"/>
        <v>632.98011648259478</v>
      </c>
      <c r="G39" s="8">
        <f t="shared" si="4"/>
        <v>439.11666535382676</v>
      </c>
      <c r="H39" s="8">
        <f t="shared" si="5"/>
        <v>93.225807116210575</v>
      </c>
      <c r="I39" s="8">
        <f t="shared" si="6"/>
        <v>46.588689062750419</v>
      </c>
      <c r="J39" s="8">
        <f t="shared" si="7"/>
        <v>46.637118053460156</v>
      </c>
      <c r="K39" s="8">
        <f t="shared" si="0"/>
        <v>3729.0322846484232</v>
      </c>
      <c r="L39" s="8">
        <f t="shared" si="1"/>
        <v>1863.5475625100166</v>
      </c>
      <c r="M39" s="8">
        <f t="shared" si="8"/>
        <v>1865.4847221384066</v>
      </c>
      <c r="N39" s="179">
        <f>_xlfn.XLOOKUP(D39,'D.Davis-TrafficAnalysis'!$D$11:$D$84,'D.Davis-TrafficAnalysis'!$FF$11:$FF$84)</f>
        <v>39061.54760375536</v>
      </c>
      <c r="O39" s="179">
        <f>_xlfn.XLOOKUP(D39,'D.Davis-TrafficAnalysis'!$D$11:$D$84,'D.Davis-TrafficAnalysis'!$FG$11:$FG$84)</f>
        <v>2532.3540702169003</v>
      </c>
      <c r="P39" s="179">
        <f>_xlfn.XLOOKUP(D39,'D.Davis-TrafficAnalysis'!$D$11:$D$84,'D.Davis-TrafficAnalysis'!$FK$11:$FK$84)</f>
        <v>29.15</v>
      </c>
      <c r="Q39" s="179">
        <f>_xlfn.XLOOKUP(D39,'D.Davis-TrafficAnalysis'!$D$11:$D$84,'D.Davis-TrafficAnalysis'!$DO$11:$DO$84)</f>
        <v>102537.12145487689</v>
      </c>
      <c r="R39" s="179">
        <f>_xlfn.XLOOKUP(D39,'D.Davis-TrafficAnalysis'!$D$11:$D$84,'D.Davis-TrafficAnalysis'!$DP$11:$DP$84)</f>
        <v>6741.0507354004394</v>
      </c>
      <c r="S39" s="179">
        <f>_xlfn.XLOOKUP(D39,'D.Davis-TrafficAnalysis'!$D$11:$D$84,'D.Davis-TrafficAnalysis'!$BX$11:$BX$84)</f>
        <v>34138.083763211383</v>
      </c>
      <c r="T39" s="179">
        <f>_xlfn.XLOOKUP(D39,'D.Davis-TrafficAnalysis'!$D$11:$D$84,'D.Davis-TrafficAnalysis'!$BY$11:$BY$84)</f>
        <v>2207.872623996494</v>
      </c>
      <c r="U39" s="179">
        <f>_xlfn.XLOOKUP(D39,'D.Davis-TrafficAnalysis'!$D$11:$D$84,'D.Davis-TrafficAnalysis'!$FR$11:$FR$84)</f>
        <v>36.638257575757564</v>
      </c>
      <c r="V39" s="179">
        <f>_xlfn.XLOOKUP(D39,'D.Davis-TrafficAnalysis'!$D$11:$D$84,'D.Davis-TrafficAnalysis'!$FY$11:$FY$84)</f>
        <v>10.286363636363646</v>
      </c>
      <c r="W39" s="179">
        <f>_xlfn.XLOOKUP(D39,'D.Davis-TrafficAnalysis'!$D$11:$D$84,'D.Davis-TrafficAnalysis'!$GF$11:$GF$84)</f>
        <v>2850.8600704661731</v>
      </c>
      <c r="X39" s="179">
        <f>_xlfn.XLOOKUP(D39,'G. ValleyView-Avoided Detours'!$E$39:$AO$39,'G. ValleyView-Avoided Detours'!$E$40:$AO$40)</f>
        <v>832498.15511620219</v>
      </c>
      <c r="Y39" s="179">
        <f>_xlfn.XLOOKUP(D39,'G. ValleyView-Avoided Detours'!$E$39:$AO$39,'G. ValleyView-Avoided Detours'!$E$41:$AO$41)</f>
        <v>108224.76016510626</v>
      </c>
      <c r="Z39" s="179">
        <f>_xlfn.XLOOKUP(D39,'I.ValleyView-Travel Time'!$E$13:$AO$13,'I.ValleyView-Travel Time'!$E$16:$AO$16)</f>
        <v>27749.938503873407</v>
      </c>
      <c r="AA39" s="179">
        <f>_xlfn.XLOOKUP(D39,'I.ValleyView-Travel Time'!$E$13:$AO$13,'I.ValleyView-Travel Time'!$E$17:$AO$17)</f>
        <v>3607.4920055035418</v>
      </c>
      <c r="AB39" s="488">
        <f>_xlfn.XLOOKUP(D39,'H.ValleyView-AvoidedTrainDelay'!$E$22:$AO$22,'H.ValleyView-AvoidedTrainDelay'!$E$23:$AO$23)</f>
        <v>24.279034785327223</v>
      </c>
    </row>
    <row r="40" spans="3:28" x14ac:dyDescent="0.25">
      <c r="C40" s="6">
        <f t="shared" si="9"/>
        <v>17</v>
      </c>
      <c r="D40" s="6">
        <f t="shared" si="9"/>
        <v>2044</v>
      </c>
      <c r="E40" s="8">
        <f t="shared" si="2"/>
        <v>1082.8177496547858</v>
      </c>
      <c r="F40" s="8">
        <f t="shared" si="3"/>
        <v>639.30991764742078</v>
      </c>
      <c r="G40" s="8">
        <f t="shared" si="4"/>
        <v>443.50783200736498</v>
      </c>
      <c r="H40" s="8">
        <f t="shared" si="5"/>
        <v>94.158065187372685</v>
      </c>
      <c r="I40" s="8">
        <f t="shared" si="6"/>
        <v>47.05457595337792</v>
      </c>
      <c r="J40" s="8">
        <f t="shared" si="7"/>
        <v>47.103489233994765</v>
      </c>
      <c r="K40" s="8">
        <f t="shared" si="0"/>
        <v>3766.3226074949075</v>
      </c>
      <c r="L40" s="8">
        <f t="shared" si="1"/>
        <v>1882.1830381351169</v>
      </c>
      <c r="M40" s="8">
        <f t="shared" si="8"/>
        <v>1884.1395693597906</v>
      </c>
      <c r="N40" s="179">
        <f>_xlfn.XLOOKUP(D40,'D.Davis-TrafficAnalysis'!$D$11:$D$84,'D.Davis-TrafficAnalysis'!$FF$11:$FF$84)</f>
        <v>39468.673221352954</v>
      </c>
      <c r="O40" s="179">
        <f>_xlfn.XLOOKUP(D40,'D.Davis-TrafficAnalysis'!$D$11:$D$84,'D.Davis-TrafficAnalysis'!$FG$11:$FG$84)</f>
        <v>2558.7479608346357</v>
      </c>
      <c r="P40" s="179">
        <f>_xlfn.XLOOKUP(D40,'D.Davis-TrafficAnalysis'!$D$11:$D$84,'D.Davis-TrafficAnalysis'!$FK$11:$FK$84)</f>
        <v>29.15</v>
      </c>
      <c r="Q40" s="179">
        <f>_xlfn.XLOOKUP(D40,'D.Davis-TrafficAnalysis'!$D$11:$D$84,'D.Davis-TrafficAnalysis'!$DO$11:$DO$84)</f>
        <v>103605.8320272913</v>
      </c>
      <c r="R40" s="179">
        <f>_xlfn.XLOOKUP(D40,'D.Davis-TrafficAnalysis'!$D$11:$D$84,'D.Davis-TrafficAnalysis'!$DP$11:$DP$84)</f>
        <v>6811.3104821915049</v>
      </c>
      <c r="S40" s="179">
        <f>_xlfn.XLOOKUP(D40,'D.Davis-TrafficAnalysis'!$D$11:$D$84,'D.Davis-TrafficAnalysis'!$BX$11:$BX$84)</f>
        <v>34493.893742290689</v>
      </c>
      <c r="T40" s="179">
        <f>_xlfn.XLOOKUP(D40,'D.Davis-TrafficAnalysis'!$D$11:$D$84,'D.Davis-TrafficAnalysis'!$BY$11:$BY$84)</f>
        <v>2230.8845516021247</v>
      </c>
      <c r="U40" s="179">
        <f>_xlfn.XLOOKUP(D40,'D.Davis-TrafficAnalysis'!$D$11:$D$84,'D.Davis-TrafficAnalysis'!$FR$11:$FR$84)</f>
        <v>36.638257575757564</v>
      </c>
      <c r="V40" s="179">
        <f>_xlfn.XLOOKUP(D40,'D.Davis-TrafficAnalysis'!$D$11:$D$84,'D.Davis-TrafficAnalysis'!$FY$11:$FY$84)</f>
        <v>10.286363636363646</v>
      </c>
      <c r="W40" s="179">
        <f>_xlfn.XLOOKUP(D40,'D.Davis-TrafficAnalysis'!$D$11:$D$84,'D.Davis-TrafficAnalysis'!$GF$11:$GF$84)</f>
        <v>2879.3686711708324</v>
      </c>
      <c r="X40" s="179">
        <f>_xlfn.XLOOKUP(D40,'G. ValleyView-Avoided Detours'!$E$39:$AO$39,'G. ValleyView-Avoided Detours'!$E$40:$AO$40)</f>
        <v>849231.36803403776</v>
      </c>
      <c r="Y40" s="179">
        <f>_xlfn.XLOOKUP(D40,'G. ValleyView-Avoided Detours'!$E$39:$AO$39,'G. ValleyView-Avoided Detours'!$E$41:$AO$41)</f>
        <v>110400.0778444249</v>
      </c>
      <c r="Z40" s="179">
        <f>_xlfn.XLOOKUP(D40,'I.ValleyView-Travel Time'!$E$13:$AO$13,'I.ValleyView-Travel Time'!$E$16:$AO$16)</f>
        <v>28307.71226780126</v>
      </c>
      <c r="AA40" s="179">
        <f>_xlfn.XLOOKUP(D40,'I.ValleyView-Travel Time'!$E$13:$AO$13,'I.ValleyView-Travel Time'!$E$17:$AO$17)</f>
        <v>3680.0025948141633</v>
      </c>
      <c r="AB40" s="488">
        <f>_xlfn.XLOOKUP(D40,'H.ValleyView-AvoidedTrainDelay'!$E$22:$AO$22,'H.ValleyView-AvoidedTrainDelay'!$E$23:$AO$23)</f>
        <v>24.521825133180492</v>
      </c>
    </row>
    <row r="41" spans="3:28" x14ac:dyDescent="0.25">
      <c r="C41" s="6">
        <f t="shared" si="9"/>
        <v>18</v>
      </c>
      <c r="D41" s="6">
        <f t="shared" si="9"/>
        <v>2045</v>
      </c>
      <c r="E41" s="8">
        <f t="shared" si="2"/>
        <v>1093.6459271513336</v>
      </c>
      <c r="F41" s="8">
        <f t="shared" si="3"/>
        <v>645.70301682389504</v>
      </c>
      <c r="G41" s="8">
        <f t="shared" si="4"/>
        <v>447.94291032743854</v>
      </c>
      <c r="H41" s="8">
        <f t="shared" si="5"/>
        <v>95.099645839246406</v>
      </c>
      <c r="I41" s="8">
        <f t="shared" si="6"/>
        <v>47.525121712911698</v>
      </c>
      <c r="J41" s="8">
        <f t="shared" si="7"/>
        <v>47.574524126334708</v>
      </c>
      <c r="K41" s="8">
        <f t="shared" si="0"/>
        <v>3803.9858335698564</v>
      </c>
      <c r="L41" s="8">
        <f t="shared" si="1"/>
        <v>1901.0048685164679</v>
      </c>
      <c r="M41" s="8">
        <f t="shared" si="8"/>
        <v>1902.9809650533884</v>
      </c>
      <c r="N41" s="179">
        <f>_xlfn.XLOOKUP(D41,'D.Davis-TrafficAnalysis'!$D$11:$D$84,'D.Davis-TrafficAnalysis'!$FF$11:$FF$84)</f>
        <v>39880.042174882554</v>
      </c>
      <c r="O41" s="179">
        <f>_xlfn.XLOOKUP(D41,'D.Davis-TrafficAnalysis'!$D$11:$D$84,'D.Davis-TrafficAnalysis'!$FG$11:$FG$84)</f>
        <v>2585.4169462624277</v>
      </c>
      <c r="P41" s="179">
        <f>_xlfn.XLOOKUP(D41,'D.Davis-TrafficAnalysis'!$D$11:$D$84,'D.Davis-TrafficAnalysis'!$FK$11:$FK$84)</f>
        <v>29.15</v>
      </c>
      <c r="Q41" s="179">
        <f>_xlfn.XLOOKUP(D41,'D.Davis-TrafficAnalysis'!$D$11:$D$84,'D.Davis-TrafficAnalysis'!$DO$11:$DO$84)</f>
        <v>104685.68141725179</v>
      </c>
      <c r="R41" s="179">
        <f>_xlfn.XLOOKUP(D41,'D.Davis-TrafficAnalysis'!$D$11:$D$84,'D.Davis-TrafficAnalysis'!$DP$11:$DP$84)</f>
        <v>6882.3025231326801</v>
      </c>
      <c r="S41" s="179">
        <f>_xlfn.XLOOKUP(D41,'D.Davis-TrafficAnalysis'!$D$11:$D$84,'D.Davis-TrafficAnalysis'!$BX$11:$BX$84)</f>
        <v>34853.412211339448</v>
      </c>
      <c r="T41" s="179">
        <f>_xlfn.XLOOKUP(D41,'D.Davis-TrafficAnalysis'!$D$11:$D$84,'D.Davis-TrafficAnalysis'!$BY$11:$BY$84)</f>
        <v>2254.1363249336232</v>
      </c>
      <c r="U41" s="179">
        <f>_xlfn.XLOOKUP(D41,'D.Davis-TrafficAnalysis'!$D$11:$D$84,'D.Davis-TrafficAnalysis'!$FR$11:$FR$84)</f>
        <v>36.638257575757564</v>
      </c>
      <c r="V41" s="179">
        <f>_xlfn.XLOOKUP(D41,'D.Davis-TrafficAnalysis'!$D$11:$D$84,'D.Davis-TrafficAnalysis'!$FY$11:$FY$84)</f>
        <v>10.286363636363646</v>
      </c>
      <c r="W41" s="179">
        <f>_xlfn.XLOOKUP(D41,'D.Davis-TrafficAnalysis'!$D$11:$D$84,'D.Davis-TrafficAnalysis'!$GF$11:$GF$84)</f>
        <v>2908.1623578825383</v>
      </c>
      <c r="X41" s="179">
        <f>_xlfn.XLOOKUP(D41,'G. ValleyView-Avoided Detours'!$E$39:$AO$39,'G. ValleyView-Avoided Detours'!$E$40:$AO$40)</f>
        <v>866300.91853152181</v>
      </c>
      <c r="Y41" s="179">
        <f>_xlfn.XLOOKUP(D41,'G. ValleyView-Avoided Detours'!$E$39:$AO$39,'G. ValleyView-Avoided Detours'!$E$41:$AO$41)</f>
        <v>112619.11940909782</v>
      </c>
      <c r="Z41" s="179">
        <f>_xlfn.XLOOKUP(D41,'I.ValleyView-Travel Time'!$E$13:$AO$13,'I.ValleyView-Travel Time'!$E$16:$AO$16)</f>
        <v>28876.697284384059</v>
      </c>
      <c r="AA41" s="179">
        <f>_xlfn.XLOOKUP(D41,'I.ValleyView-Travel Time'!$E$13:$AO$13,'I.ValleyView-Travel Time'!$E$17:$AO$17)</f>
        <v>3753.9706469699277</v>
      </c>
      <c r="AB41" s="488">
        <f>_xlfn.XLOOKUP(D41,'H.ValleyView-AvoidedTrainDelay'!$E$22:$AO$22,'H.ValleyView-AvoidedTrainDelay'!$E$23:$AO$23)</f>
        <v>24.767043384512302</v>
      </c>
    </row>
    <row r="42" spans="3:28" x14ac:dyDescent="0.25">
      <c r="C42" s="6">
        <f t="shared" ref="C42:D43" si="10">C41+1</f>
        <v>19</v>
      </c>
      <c r="D42" s="6">
        <f t="shared" si="10"/>
        <v>2046</v>
      </c>
      <c r="E42" s="8">
        <f t="shared" si="2"/>
        <v>1104.5823864228469</v>
      </c>
      <c r="F42" s="8">
        <f t="shared" si="3"/>
        <v>652.16004699213397</v>
      </c>
      <c r="G42" s="8">
        <f t="shared" si="4"/>
        <v>452.4223394307129</v>
      </c>
      <c r="H42" s="8">
        <f t="shared" si="5"/>
        <v>96.050642297638873</v>
      </c>
      <c r="I42" s="8">
        <f t="shared" si="6"/>
        <v>48.000372930040818</v>
      </c>
      <c r="J42" s="8">
        <f t="shared" si="7"/>
        <v>48.050269367598055</v>
      </c>
      <c r="K42" s="8">
        <f t="shared" si="0"/>
        <v>3842.025691905555</v>
      </c>
      <c r="L42" s="8">
        <f t="shared" si="1"/>
        <v>1920.0149172016327</v>
      </c>
      <c r="M42" s="8">
        <f t="shared" si="8"/>
        <v>1922.0107747039224</v>
      </c>
      <c r="N42" s="179">
        <f>_xlfn.XLOOKUP(D42,'D.Davis-TrafficAnalysis'!$D$11:$D$84,'D.Davis-TrafficAnalysis'!$FF$11:$FF$84)</f>
        <v>40295.698691233963</v>
      </c>
      <c r="O42" s="179">
        <f>_xlfn.XLOOKUP(D42,'D.Davis-TrafficAnalysis'!$D$11:$D$84,'D.Davis-TrafficAnalysis'!$FG$11:$FG$84)</f>
        <v>2612.3638937226792</v>
      </c>
      <c r="P42" s="179">
        <f>_xlfn.XLOOKUP(D42,'D.Davis-TrafficAnalysis'!$D$11:$D$84,'D.Davis-TrafficAnalysis'!$FK$11:$FK$84)</f>
        <v>29.15</v>
      </c>
      <c r="Q42" s="179">
        <f>_xlfn.XLOOKUP(D42,'D.Davis-TrafficAnalysis'!$D$11:$D$84,'D.Davis-TrafficAnalysis'!$DO$11:$DO$84)</f>
        <v>105776.78572097709</v>
      </c>
      <c r="R42" s="179">
        <f>_xlfn.XLOOKUP(D42,'D.Davis-TrafficAnalysis'!$D$11:$D$84,'D.Davis-TrafficAnalysis'!$DP$11:$DP$84)</f>
        <v>6954.0344906841856</v>
      </c>
      <c r="S42" s="179">
        <f>_xlfn.XLOOKUP(D42,'D.Davis-TrafficAnalysis'!$D$11:$D$84,'D.Davis-TrafficAnalysis'!$BX$11:$BX$84)</f>
        <v>35216.67782272456</v>
      </c>
      <c r="T42" s="179">
        <f>_xlfn.XLOOKUP(D42,'D.Davis-TrafficAnalysis'!$D$11:$D$84,'D.Davis-TrafficAnalysis'!$BY$11:$BY$84)</f>
        <v>2277.6304438238249</v>
      </c>
      <c r="U42" s="179">
        <f>_xlfn.XLOOKUP(D42,'D.Davis-TrafficAnalysis'!$D$11:$D$84,'D.Davis-TrafficAnalysis'!$FR$11:$FR$84)</f>
        <v>36.638257575757564</v>
      </c>
      <c r="V42" s="179">
        <f>_xlfn.XLOOKUP(D42,'D.Davis-TrafficAnalysis'!$D$11:$D$84,'D.Davis-TrafficAnalysis'!$FY$11:$FY$84)</f>
        <v>10.286363636363646</v>
      </c>
      <c r="W42" s="179">
        <f>_xlfn.XLOOKUP(D42,'D.Davis-TrafficAnalysis'!$D$11:$D$84,'D.Davis-TrafficAnalysis'!$GF$11:$GF$84)</f>
        <v>2937.2439814613645</v>
      </c>
      <c r="X42" s="179">
        <f>_xlfn.XLOOKUP(D42,'G. ValleyView-Avoided Detours'!$E$39:$AO$39,'G. ValleyView-Avoided Detours'!$E$40:$AO$40)</f>
        <v>883713.56699400581</v>
      </c>
      <c r="Y42" s="179">
        <f>_xlfn.XLOOKUP(D42,'G. ValleyView-Avoided Detours'!$E$39:$AO$39,'G. ValleyView-Avoided Detours'!$E$41:$AO$41)</f>
        <v>114882.76370922077</v>
      </c>
      <c r="Z42" s="179">
        <f>_xlfn.XLOOKUP(D42,'I.ValleyView-Travel Time'!$E$13:$AO$13,'I.ValleyView-Travel Time'!$E$16:$AO$16)</f>
        <v>29457.118899800193</v>
      </c>
      <c r="AA42" s="179">
        <f>_xlfn.XLOOKUP(D42,'I.ValleyView-Travel Time'!$E$13:$AO$13,'I.ValleyView-Travel Time'!$E$17:$AO$17)</f>
        <v>3829.4254569740256</v>
      </c>
      <c r="AB42" s="488">
        <f>_xlfn.XLOOKUP(D42,'H.ValleyView-AvoidedTrainDelay'!$E$22:$AO$22,'H.ValleyView-AvoidedTrainDelay'!$E$23:$AO$23)</f>
        <v>25.014713818357425</v>
      </c>
    </row>
    <row r="43" spans="3:28" x14ac:dyDescent="0.25">
      <c r="C43" s="6">
        <f t="shared" si="10"/>
        <v>20</v>
      </c>
      <c r="D43" s="6">
        <f t="shared" si="10"/>
        <v>2047</v>
      </c>
      <c r="E43" s="8">
        <f t="shared" si="2"/>
        <v>1115.6282102870753</v>
      </c>
      <c r="F43" s="8">
        <f t="shared" si="3"/>
        <v>658.68164746205537</v>
      </c>
      <c r="G43" s="8">
        <f t="shared" si="4"/>
        <v>456.9465628250199</v>
      </c>
      <c r="H43" s="8">
        <f t="shared" si="5"/>
        <v>97.011148720615267</v>
      </c>
      <c r="I43" s="8">
        <f t="shared" si="6"/>
        <v>48.480376659341225</v>
      </c>
      <c r="J43" s="8">
        <f t="shared" si="7"/>
        <v>48.530772061274043</v>
      </c>
      <c r="K43" s="8">
        <f t="shared" si="0"/>
        <v>3880.4459488246107</v>
      </c>
      <c r="L43" s="8">
        <f t="shared" si="1"/>
        <v>1939.2150663736491</v>
      </c>
      <c r="M43" s="8">
        <f t="shared" si="8"/>
        <v>1941.2308824509616</v>
      </c>
      <c r="N43" s="179">
        <f>_xlfn.XLOOKUP(D43,'D.Davis-TrafficAnalysis'!$D$11:$D$84,'D.Davis-TrafficAnalysis'!$FF$11:$FF$84)</f>
        <v>40715.687458259214</v>
      </c>
      <c r="O43" s="179">
        <f>_xlfn.XLOOKUP(D43,'D.Davis-TrafficAnalysis'!$D$11:$D$84,'D.Davis-TrafficAnalysis'!$FG$11:$FG$84)</f>
        <v>2639.5917003219088</v>
      </c>
      <c r="P43" s="179">
        <f>_xlfn.XLOOKUP(D43,'D.Davis-TrafficAnalysis'!$D$11:$D$84,'D.Davis-TrafficAnalysis'!$FK$11:$FK$84)</f>
        <v>29.15</v>
      </c>
      <c r="Q43" s="179">
        <f>_xlfn.XLOOKUP(D43,'D.Davis-TrafficAnalysis'!$D$11:$D$84,'D.Davis-TrafficAnalysis'!$DO$11:$DO$84)</f>
        <v>106879.26224471851</v>
      </c>
      <c r="R43" s="179">
        <f>_xlfn.XLOOKUP(D43,'D.Davis-TrafficAnalysis'!$D$11:$D$84,'D.Davis-TrafficAnalysis'!$DP$11:$DP$84)</f>
        <v>7026.5140968568558</v>
      </c>
      <c r="S43" s="179">
        <f>_xlfn.XLOOKUP(D43,'D.Davis-TrafficAnalysis'!$D$11:$D$84,'D.Davis-TrafficAnalysis'!$BX$11:$BX$84)</f>
        <v>35583.729631673777</v>
      </c>
      <c r="T43" s="179">
        <f>_xlfn.XLOOKUP(D43,'D.Davis-TrafficAnalysis'!$D$11:$D$84,'D.Davis-TrafficAnalysis'!$BY$11:$BY$84)</f>
        <v>2301.369434160496</v>
      </c>
      <c r="U43" s="179">
        <f>_xlfn.XLOOKUP(D43,'D.Davis-TrafficAnalysis'!$D$11:$D$84,'D.Davis-TrafficAnalysis'!$FR$11:$FR$84)</f>
        <v>36.638257575757564</v>
      </c>
      <c r="V43" s="179">
        <f>_xlfn.XLOOKUP(D43,'D.Davis-TrafficAnalysis'!$D$11:$D$84,'D.Davis-TrafficAnalysis'!$FY$11:$FY$84)</f>
        <v>10.286363636363646</v>
      </c>
      <c r="W43" s="179">
        <f>_xlfn.XLOOKUP(D43,'D.Davis-TrafficAnalysis'!$D$11:$D$84,'D.Davis-TrafficAnalysis'!$GF$11:$GF$84)</f>
        <v>2966.6164212759795</v>
      </c>
      <c r="X43" s="179">
        <f>_xlfn.XLOOKUP(D43,'G. ValleyView-Avoided Detours'!$E$39:$AO$39,'G. ValleyView-Avoided Detours'!$E$40:$AO$40)</f>
        <v>901476.20969058527</v>
      </c>
      <c r="Y43" s="179">
        <f>_xlfn.XLOOKUP(D43,'G. ValleyView-Avoided Detours'!$E$39:$AO$39,'G. ValleyView-Avoided Detours'!$E$41:$AO$41)</f>
        <v>117191.90725977608</v>
      </c>
      <c r="Z43" s="179">
        <f>_xlfn.XLOOKUP(D43,'I.ValleyView-Travel Time'!$E$13:$AO$13,'I.ValleyView-Travel Time'!$E$16:$AO$16)</f>
        <v>30049.206989686176</v>
      </c>
      <c r="AA43" s="179">
        <f>_xlfn.XLOOKUP(D43,'I.ValleyView-Travel Time'!$E$13:$AO$13,'I.ValleyView-Travel Time'!$E$17:$AO$17)</f>
        <v>3906.3969086592028</v>
      </c>
      <c r="AB43" s="488">
        <f>_xlfn.XLOOKUP(D43,'H.ValleyView-AvoidedTrainDelay'!$E$22:$AO$22,'H.ValleyView-AvoidedTrainDelay'!$E$23:$AO$23)</f>
        <v>25.264860956540993</v>
      </c>
    </row>
    <row r="44" spans="3:28" x14ac:dyDescent="0.25">
      <c r="R44" s="47"/>
      <c r="S44" s="48"/>
    </row>
    <row r="45" spans="3:28" x14ac:dyDescent="0.25">
      <c r="R45" s="47"/>
    </row>
    <row r="46" spans="3:28" x14ac:dyDescent="0.25">
      <c r="R46" s="47"/>
    </row>
    <row r="47" spans="3:28" x14ac:dyDescent="0.25">
      <c r="R47" s="47"/>
    </row>
  </sheetData>
  <mergeCells count="17">
    <mergeCell ref="E22:G22"/>
    <mergeCell ref="H22:J22"/>
    <mergeCell ref="K22:M22"/>
    <mergeCell ref="E21:M21"/>
    <mergeCell ref="C21:D22"/>
    <mergeCell ref="C8:D8"/>
    <mergeCell ref="E10:I10"/>
    <mergeCell ref="E11:I11"/>
    <mergeCell ref="E12:I12"/>
    <mergeCell ref="E13:I13"/>
    <mergeCell ref="E9:I9"/>
    <mergeCell ref="Q22:T22"/>
    <mergeCell ref="N22:P22"/>
    <mergeCell ref="X21:AB21"/>
    <mergeCell ref="X22:AB22"/>
    <mergeCell ref="N21:W21"/>
    <mergeCell ref="U22:W2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0F958-A757-4731-B678-520005845D1C}">
  <sheetPr>
    <tabColor rgb="FF92D050"/>
  </sheetPr>
  <dimension ref="B1:AA97"/>
  <sheetViews>
    <sheetView topLeftCell="A7" zoomScale="85" zoomScaleNormal="85" workbookViewId="0">
      <selection activeCell="H22" sqref="H22:H41"/>
    </sheetView>
  </sheetViews>
  <sheetFormatPr defaultRowHeight="15" x14ac:dyDescent="0.25"/>
  <cols>
    <col min="1" max="1" width="11.28515625" customWidth="1"/>
    <col min="2" max="2" width="13.28515625" customWidth="1"/>
    <col min="3" max="3" width="12.42578125" customWidth="1"/>
    <col min="4" max="4" width="14.7109375" customWidth="1"/>
    <col min="5" max="5" width="14.28515625" customWidth="1"/>
    <col min="6" max="6" width="14.140625" customWidth="1"/>
    <col min="7" max="7" width="13.5703125" customWidth="1"/>
    <col min="8" max="8" width="13.28515625" customWidth="1"/>
    <col min="9" max="9" width="14.42578125" customWidth="1"/>
    <col min="10" max="10" width="12.28515625" customWidth="1"/>
    <col min="11" max="11" width="14.140625" customWidth="1"/>
    <col min="12" max="12" width="13.28515625" customWidth="1"/>
    <col min="13" max="13" width="13.85546875" customWidth="1"/>
    <col min="14" max="14" width="16.85546875" customWidth="1"/>
    <col min="15" max="15" width="14.85546875" customWidth="1"/>
    <col min="16" max="16" width="13.85546875" customWidth="1"/>
    <col min="17" max="17" width="15" customWidth="1"/>
    <col min="18" max="18" width="13.28515625" customWidth="1"/>
    <col min="19" max="19" width="17.5703125" customWidth="1"/>
    <col min="20" max="21" width="15.140625" customWidth="1"/>
    <col min="22" max="22" width="14" customWidth="1"/>
    <col min="23" max="23" width="15.140625" customWidth="1"/>
    <col min="24" max="24" width="14.7109375" customWidth="1"/>
    <col min="25" max="25" width="12.85546875" customWidth="1"/>
    <col min="26" max="26" width="15.85546875" customWidth="1"/>
    <col min="27" max="27" width="14.28515625" customWidth="1"/>
  </cols>
  <sheetData>
    <row r="1" spans="2:3" x14ac:dyDescent="0.25">
      <c r="B1" s="93" t="s">
        <v>683</v>
      </c>
    </row>
    <row r="4" spans="2:3" x14ac:dyDescent="0.25">
      <c r="B4" s="78">
        <f>Inputs!C5</f>
        <v>2022</v>
      </c>
      <c r="C4" s="5" t="str">
        <f>Inputs!B5</f>
        <v>Discount Year</v>
      </c>
    </row>
    <row r="5" spans="2:3" x14ac:dyDescent="0.25">
      <c r="B5" s="112">
        <f>Inputs!C3</f>
        <v>3.1E-2</v>
      </c>
      <c r="C5" s="5" t="str">
        <f>Inputs!B3</f>
        <v xml:space="preserve">Discount Rate </v>
      </c>
    </row>
    <row r="6" spans="2:3" x14ac:dyDescent="0.25">
      <c r="B6" s="5">
        <f>Inputs!C8</f>
        <v>2028</v>
      </c>
      <c r="C6" s="5" t="s">
        <v>23</v>
      </c>
    </row>
    <row r="7" spans="2:3" x14ac:dyDescent="0.25">
      <c r="B7" s="18">
        <f>Inputs!C54</f>
        <v>799</v>
      </c>
      <c r="C7" s="5" t="str">
        <f>Inputs!B54</f>
        <v>Average hourly operating cost per train, Freight - Hauling (2022$)</v>
      </c>
    </row>
    <row r="8" spans="2:3" x14ac:dyDescent="0.25">
      <c r="B8" s="18">
        <f>Inputs!C56</f>
        <v>810</v>
      </c>
      <c r="C8" s="5" t="str">
        <f>Inputs!B56</f>
        <v>Average hourly operating cost per train, Amtrak State-Supported (2022$)</v>
      </c>
    </row>
    <row r="9" spans="2:3" x14ac:dyDescent="0.25">
      <c r="B9" s="17">
        <f>Inputs!C57</f>
        <v>1.03</v>
      </c>
      <c r="C9" s="5" t="str">
        <f>Inputs!B57</f>
        <v xml:space="preserve">Freight Railcar, operating cost per hour </v>
      </c>
    </row>
    <row r="10" spans="2:3" x14ac:dyDescent="0.25">
      <c r="B10" s="18">
        <f>Inputs!C55</f>
        <v>273</v>
      </c>
      <c r="C10" s="5" t="str">
        <f>Inputs!B55</f>
        <v>Average hourly operating cost per train, Freight - Idling (2022$)</v>
      </c>
    </row>
    <row r="11" spans="2:3" x14ac:dyDescent="0.25">
      <c r="B11" s="17">
        <f>Inputs!C58</f>
        <v>0.52</v>
      </c>
      <c r="C11" s="5" t="s">
        <v>230</v>
      </c>
    </row>
    <row r="12" spans="2:3" x14ac:dyDescent="0.25">
      <c r="B12" s="17">
        <f>Inputs!C59</f>
        <v>1.32</v>
      </c>
      <c r="C12" s="5" t="s">
        <v>568</v>
      </c>
    </row>
    <row r="13" spans="2:3" x14ac:dyDescent="0.25">
      <c r="B13" s="17">
        <f>Inputs!C67</f>
        <v>0.87443651001356404</v>
      </c>
      <c r="C13" s="5" t="s">
        <v>261</v>
      </c>
    </row>
    <row r="14" spans="2:3" x14ac:dyDescent="0.25">
      <c r="B14" s="17">
        <f>Inputs!C68</f>
        <v>2.4099487353387055</v>
      </c>
      <c r="C14" s="5" t="s">
        <v>262</v>
      </c>
    </row>
    <row r="15" spans="2:3" x14ac:dyDescent="0.25">
      <c r="B15" s="5">
        <f>Inputs!C31</f>
        <v>30</v>
      </c>
      <c r="C15" s="5" t="s">
        <v>628</v>
      </c>
    </row>
    <row r="16" spans="2:3" x14ac:dyDescent="0.25">
      <c r="B16" s="17"/>
      <c r="C16" s="5"/>
    </row>
    <row r="19" spans="3:10" x14ac:dyDescent="0.25">
      <c r="E19" s="635" t="s">
        <v>209</v>
      </c>
      <c r="F19" s="635"/>
      <c r="G19" s="635"/>
      <c r="H19" s="635"/>
      <c r="I19" s="635"/>
      <c r="J19" s="635"/>
    </row>
    <row r="20" spans="3:10" x14ac:dyDescent="0.25">
      <c r="C20" s="636" t="s">
        <v>30</v>
      </c>
      <c r="D20" s="637" t="s">
        <v>31</v>
      </c>
      <c r="E20" s="626" t="s">
        <v>135</v>
      </c>
      <c r="F20" s="627"/>
      <c r="G20" s="628"/>
      <c r="H20" s="626" t="s">
        <v>136</v>
      </c>
      <c r="I20" s="627"/>
      <c r="J20" s="628"/>
    </row>
    <row r="21" spans="3:10" ht="25.5" x14ac:dyDescent="0.25">
      <c r="C21" s="636"/>
      <c r="D21" s="637"/>
      <c r="E21" s="11" t="s">
        <v>38</v>
      </c>
      <c r="F21" s="11" t="s">
        <v>134</v>
      </c>
      <c r="G21" s="11" t="s">
        <v>131</v>
      </c>
      <c r="H21" s="11" t="s">
        <v>38</v>
      </c>
      <c r="I21" s="11" t="s">
        <v>134</v>
      </c>
      <c r="J21" s="11" t="s">
        <v>131</v>
      </c>
    </row>
    <row r="22" spans="3:10" x14ac:dyDescent="0.25">
      <c r="C22" s="6">
        <v>1</v>
      </c>
      <c r="D22" s="7">
        <f>B6</f>
        <v>2028</v>
      </c>
      <c r="E22" s="41">
        <f>_xlfn.XLOOKUP(D22,'VHT-VMT Summary'!$D$24:$D$43,'VHT-VMT Summary'!$G$24:$G$43)</f>
        <v>378.23290909090792</v>
      </c>
      <c r="F22" s="43">
        <f>E22*$B$7</f>
        <v>302208.09436363541</v>
      </c>
      <c r="G22" s="43">
        <f>F22/(1+$B$5)^(D22-$B$4)</f>
        <v>251625.18119557068</v>
      </c>
      <c r="H22" s="41">
        <f>_xlfn.XLOOKUP(D22,'VHT-VMT Summary'!$D$24:$D$43,'VHT-VMT Summary'!$J$24:$J$43)</f>
        <v>40.170857142857002</v>
      </c>
      <c r="I22" s="43">
        <f>H22*$B$8</f>
        <v>32538.394285714174</v>
      </c>
      <c r="J22" s="43">
        <f>I22/(1+$B$5)^(D22-$B$4)</f>
        <v>27092.190813738005</v>
      </c>
    </row>
    <row r="23" spans="3:10" x14ac:dyDescent="0.25">
      <c r="C23" s="6">
        <f>C22+1</f>
        <v>2</v>
      </c>
      <c r="D23" s="6">
        <f>D22+1</f>
        <v>2029</v>
      </c>
      <c r="E23" s="41">
        <f>_xlfn.XLOOKUP(D23,'VHT-VMT Summary'!$D$24:$D$43,'VHT-VMT Summary'!$G$24:$G$43)</f>
        <v>382.01523818181704</v>
      </c>
      <c r="F23" s="43">
        <f t="shared" ref="F23:F41" si="0">E23*$B$7</f>
        <v>305230.17530727183</v>
      </c>
      <c r="G23" s="43">
        <f t="shared" ref="G23:G41" si="1">F23/(1+$B$5)^(D23-$B$4)</f>
        <v>246499.93502184917</v>
      </c>
      <c r="H23" s="41">
        <f>_xlfn.XLOOKUP(D23,'VHT-VMT Summary'!$D$24:$D$43,'VHT-VMT Summary'!$J$24:$J$43)</f>
        <v>40.572565714285574</v>
      </c>
      <c r="I23" s="43">
        <f t="shared" ref="I23:I41" si="2">H23*$B$8</f>
        <v>32863.778228571318</v>
      </c>
      <c r="J23" s="43">
        <f t="shared" ref="J23:J41" si="3">I23/(1+$B$5)^(D23-$B$4)</f>
        <v>26540.361514913086</v>
      </c>
    </row>
    <row r="24" spans="3:10" x14ac:dyDescent="0.25">
      <c r="C24" s="6">
        <f t="shared" ref="C24:D39" si="4">C23+1</f>
        <v>3</v>
      </c>
      <c r="D24" s="6">
        <f t="shared" si="4"/>
        <v>2030</v>
      </c>
      <c r="E24" s="41">
        <f>_xlfn.XLOOKUP(D24,'VHT-VMT Summary'!$D$24:$D$43,'VHT-VMT Summary'!$G$24:$G$43)</f>
        <v>385.8353905636352</v>
      </c>
      <c r="F24" s="43">
        <f t="shared" si="0"/>
        <v>308282.47706034454</v>
      </c>
      <c r="G24" s="43">
        <f t="shared" si="1"/>
        <v>241479.08280510927</v>
      </c>
      <c r="H24" s="41">
        <f>_xlfn.XLOOKUP(D24,'VHT-VMT Summary'!$D$24:$D$43,'VHT-VMT Summary'!$J$24:$J$43)</f>
        <v>40.978291371428433</v>
      </c>
      <c r="I24" s="43">
        <f t="shared" si="2"/>
        <v>33192.416010857029</v>
      </c>
      <c r="J24" s="43">
        <f t="shared" si="3"/>
        <v>25999.772192106899</v>
      </c>
    </row>
    <row r="25" spans="3:10" x14ac:dyDescent="0.25">
      <c r="C25" s="6">
        <f t="shared" si="4"/>
        <v>4</v>
      </c>
      <c r="D25" s="6">
        <f t="shared" si="4"/>
        <v>2031</v>
      </c>
      <c r="E25" s="41">
        <f>_xlfn.XLOOKUP(D25,'VHT-VMT Summary'!$D$24:$D$43,'VHT-VMT Summary'!$G$24:$G$43)</f>
        <v>389.69374446927156</v>
      </c>
      <c r="F25" s="43">
        <f t="shared" si="0"/>
        <v>311365.30183094798</v>
      </c>
      <c r="G25" s="43">
        <f t="shared" si="1"/>
        <v>236560.49818929232</v>
      </c>
      <c r="H25" s="41">
        <f>_xlfn.XLOOKUP(D25,'VHT-VMT Summary'!$D$24:$D$43,'VHT-VMT Summary'!$J$24:$J$43)</f>
        <v>41.388074285142721</v>
      </c>
      <c r="I25" s="43">
        <f>H25*$B$8</f>
        <v>33524.340170965603</v>
      </c>
      <c r="J25" s="43">
        <f t="shared" si="3"/>
        <v>25470.193903033924</v>
      </c>
    </row>
    <row r="26" spans="3:10" x14ac:dyDescent="0.25">
      <c r="C26" s="6">
        <f t="shared" si="4"/>
        <v>5</v>
      </c>
      <c r="D26" s="6">
        <f t="shared" si="4"/>
        <v>2032</v>
      </c>
      <c r="E26" s="41">
        <f>_xlfn.XLOOKUP(D26,'VHT-VMT Summary'!$D$24:$D$43,'VHT-VMT Summary'!$G$24:$G$43)</f>
        <v>393.59068191396432</v>
      </c>
      <c r="F26" s="43">
        <f t="shared" si="0"/>
        <v>314478.95484925748</v>
      </c>
      <c r="G26" s="43">
        <f t="shared" si="1"/>
        <v>231742.09812918067</v>
      </c>
      <c r="H26" s="41">
        <f>_xlfn.XLOOKUP(D26,'VHT-VMT Summary'!$D$24:$D$43,'VHT-VMT Summary'!$J$24:$J$43)</f>
        <v>41.801955027994147</v>
      </c>
      <c r="I26" s="43">
        <f t="shared" si="2"/>
        <v>33859.583572675256</v>
      </c>
      <c r="J26" s="43">
        <f t="shared" si="3"/>
        <v>24951.402368636529</v>
      </c>
    </row>
    <row r="27" spans="3:10" x14ac:dyDescent="0.25">
      <c r="C27" s="6">
        <f t="shared" si="4"/>
        <v>6</v>
      </c>
      <c r="D27" s="6">
        <f t="shared" si="4"/>
        <v>2033</v>
      </c>
      <c r="E27" s="41">
        <f>_xlfn.XLOOKUP(D27,'VHT-VMT Summary'!$D$24:$D$43,'VHT-VMT Summary'!$G$24:$G$43)</f>
        <v>397.52658873310395</v>
      </c>
      <c r="F27" s="43">
        <f t="shared" si="0"/>
        <v>317623.74439775007</v>
      </c>
      <c r="G27" s="43">
        <f t="shared" si="1"/>
        <v>227021.84200821776</v>
      </c>
      <c r="H27" s="41">
        <f>_xlfn.XLOOKUP(D27,'VHT-VMT Summary'!$D$24:$D$43,'VHT-VMT Summary'!$J$24:$J$43)</f>
        <v>42.219974578274091</v>
      </c>
      <c r="I27" s="43">
        <f t="shared" si="2"/>
        <v>34198.179408402015</v>
      </c>
      <c r="J27" s="43">
        <f t="shared" si="3"/>
        <v>24443.177878101746</v>
      </c>
    </row>
    <row r="28" spans="3:10" x14ac:dyDescent="0.25">
      <c r="C28" s="6">
        <f t="shared" si="4"/>
        <v>7</v>
      </c>
      <c r="D28" s="6">
        <f t="shared" si="4"/>
        <v>2034</v>
      </c>
      <c r="E28" s="41">
        <f>_xlfn.XLOOKUP(D28,'VHT-VMT Summary'!$D$24:$D$43,'VHT-VMT Summary'!$G$24:$G$43)</f>
        <v>401.50185462043498</v>
      </c>
      <c r="F28" s="43">
        <f t="shared" si="0"/>
        <v>320799.98184172757</v>
      </c>
      <c r="G28" s="43">
        <f t="shared" si="1"/>
        <v>222397.73077429671</v>
      </c>
      <c r="H28" s="41">
        <f>_xlfn.XLOOKUP(D28,'VHT-VMT Summary'!$D$24:$D$43,'VHT-VMT Summary'!$J$24:$J$43)</f>
        <v>42.642174324056825</v>
      </c>
      <c r="I28" s="43">
        <f t="shared" si="2"/>
        <v>34540.16120248603</v>
      </c>
      <c r="J28" s="43">
        <f t="shared" si="3"/>
        <v>23945.305195812569</v>
      </c>
    </row>
    <row r="29" spans="3:10" x14ac:dyDescent="0.25">
      <c r="C29" s="6">
        <f t="shared" si="4"/>
        <v>8</v>
      </c>
      <c r="D29" s="6">
        <f t="shared" si="4"/>
        <v>2035</v>
      </c>
      <c r="E29" s="41">
        <f>_xlfn.XLOOKUP(D29,'VHT-VMT Summary'!$D$24:$D$43,'VHT-VMT Summary'!$G$24:$G$43)</f>
        <v>405.51687316663936</v>
      </c>
      <c r="F29" s="43">
        <f t="shared" si="0"/>
        <v>324007.98166014487</v>
      </c>
      <c r="G29" s="43">
        <f t="shared" si="1"/>
        <v>217867.806093152</v>
      </c>
      <c r="H29" s="41">
        <f>_xlfn.XLOOKUP(D29,'VHT-VMT Summary'!$D$24:$D$43,'VHT-VMT Summary'!$J$24:$J$43)</f>
        <v>43.068596067297399</v>
      </c>
      <c r="I29" s="43">
        <f t="shared" si="2"/>
        <v>34885.562814510893</v>
      </c>
      <c r="J29" s="43">
        <f t="shared" si="3"/>
        <v>23457.573470194664</v>
      </c>
    </row>
    <row r="30" spans="3:10" x14ac:dyDescent="0.25">
      <c r="C30" s="6">
        <f t="shared" si="4"/>
        <v>9</v>
      </c>
      <c r="D30" s="6">
        <f t="shared" si="4"/>
        <v>2036</v>
      </c>
      <c r="E30" s="41">
        <f>_xlfn.XLOOKUP(D30,'VHT-VMT Summary'!$D$24:$D$43,'VHT-VMT Summary'!$G$24:$G$43)</f>
        <v>409.57204189830577</v>
      </c>
      <c r="F30" s="43">
        <f t="shared" si="0"/>
        <v>327248.06147674628</v>
      </c>
      <c r="G30" s="43">
        <f t="shared" si="1"/>
        <v>213430.1495189947</v>
      </c>
      <c r="H30" s="41">
        <f>_xlfn.XLOOKUP(D30,'VHT-VMT Summary'!$D$24:$D$43,'VHT-VMT Summary'!$J$24:$J$43)</f>
        <v>43.499282027970374</v>
      </c>
      <c r="I30" s="43">
        <f t="shared" si="2"/>
        <v>35234.418442656002</v>
      </c>
      <c r="J30" s="43">
        <f t="shared" si="3"/>
        <v>22979.776144419608</v>
      </c>
    </row>
    <row r="31" spans="3:10" x14ac:dyDescent="0.25">
      <c r="C31" s="6">
        <f t="shared" si="4"/>
        <v>10</v>
      </c>
      <c r="D31" s="6">
        <f t="shared" si="4"/>
        <v>2037</v>
      </c>
      <c r="E31" s="41">
        <f>_xlfn.XLOOKUP(D31,'VHT-VMT Summary'!$D$24:$D$43,'VHT-VMT Summary'!$G$24:$G$43)</f>
        <v>413.66776231728875</v>
      </c>
      <c r="F31" s="43">
        <f t="shared" si="0"/>
        <v>330520.54209151369</v>
      </c>
      <c r="G31" s="43">
        <f t="shared" si="1"/>
        <v>209082.88168204133</v>
      </c>
      <c r="H31" s="41">
        <f>_xlfn.XLOOKUP(D31,'VHT-VMT Summary'!$D$24:$D$43,'VHT-VMT Summary'!$J$24:$J$43)</f>
        <v>43.93427484825007</v>
      </c>
      <c r="I31" s="43">
        <f t="shared" si="2"/>
        <v>35586.762627082557</v>
      </c>
      <c r="J31" s="43">
        <f t="shared" si="3"/>
        <v>22511.710868927061</v>
      </c>
    </row>
    <row r="32" spans="3:10" x14ac:dyDescent="0.25">
      <c r="C32" s="6">
        <f t="shared" si="4"/>
        <v>11</v>
      </c>
      <c r="D32" s="6">
        <f t="shared" si="4"/>
        <v>2038</v>
      </c>
      <c r="E32" s="41">
        <f>_xlfn.XLOOKUP(D32,'VHT-VMT Summary'!$D$24:$D$43,'VHT-VMT Summary'!$G$24:$G$43)</f>
        <v>417.80443994046163</v>
      </c>
      <c r="F32" s="43">
        <f t="shared" si="0"/>
        <v>333825.74751242885</v>
      </c>
      <c r="G32" s="43">
        <f t="shared" si="1"/>
        <v>204824.16149259143</v>
      </c>
      <c r="H32" s="41">
        <f>_xlfn.XLOOKUP(D32,'VHT-VMT Summary'!$D$24:$D$43,'VHT-VMT Summary'!$J$24:$J$43)</f>
        <v>44.373617596732579</v>
      </c>
      <c r="I32" s="43">
        <f t="shared" si="2"/>
        <v>35942.630253353389</v>
      </c>
      <c r="J32" s="43">
        <f t="shared" si="3"/>
        <v>22053.179415728744</v>
      </c>
    </row>
    <row r="33" spans="3:27" x14ac:dyDescent="0.25">
      <c r="C33" s="6">
        <f t="shared" si="4"/>
        <v>12</v>
      </c>
      <c r="D33" s="6">
        <f t="shared" si="4"/>
        <v>2039</v>
      </c>
      <c r="E33" s="41">
        <f>_xlfn.XLOOKUP(D33,'VHT-VMT Summary'!$D$24:$D$43,'VHT-VMT Summary'!$G$24:$G$43)</f>
        <v>421.98248433986623</v>
      </c>
      <c r="F33" s="43">
        <f t="shared" si="0"/>
        <v>337164.00498755311</v>
      </c>
      <c r="G33" s="43">
        <f t="shared" si="1"/>
        <v>200652.18536131651</v>
      </c>
      <c r="H33" s="41">
        <f>_xlfn.XLOOKUP(D33,'VHT-VMT Summary'!$D$24:$D$43,'VHT-VMT Summary'!$J$24:$J$43)</f>
        <v>44.81735377269991</v>
      </c>
      <c r="I33" s="43">
        <f t="shared" si="2"/>
        <v>36302.056555886928</v>
      </c>
      <c r="J33" s="43">
        <f t="shared" si="3"/>
        <v>21603.987594457842</v>
      </c>
    </row>
    <row r="34" spans="3:27" x14ac:dyDescent="0.25">
      <c r="C34" s="6">
        <f t="shared" si="4"/>
        <v>13</v>
      </c>
      <c r="D34" s="6">
        <f t="shared" si="4"/>
        <v>2040</v>
      </c>
      <c r="E34" s="41">
        <f>_xlfn.XLOOKUP(D34,'VHT-VMT Summary'!$D$24:$D$43,'VHT-VMT Summary'!$G$24:$G$43)</f>
        <v>426.20230918326479</v>
      </c>
      <c r="F34" s="43">
        <f t="shared" si="0"/>
        <v>340535.64503742859</v>
      </c>
      <c r="G34" s="43">
        <f t="shared" si="1"/>
        <v>196565.1864354313</v>
      </c>
      <c r="H34" s="41">
        <f>_xlfn.XLOOKUP(D34,'VHT-VMT Summary'!$D$24:$D$43,'VHT-VMT Summary'!$J$24:$J$43)</f>
        <v>45.265527310426911</v>
      </c>
      <c r="I34" s="43">
        <f t="shared" si="2"/>
        <v>36665.0771214458</v>
      </c>
      <c r="J34" s="43">
        <f t="shared" si="3"/>
        <v>21163.945170128442</v>
      </c>
    </row>
    <row r="35" spans="3:27" x14ac:dyDescent="0.25">
      <c r="C35" s="6">
        <f t="shared" si="4"/>
        <v>14</v>
      </c>
      <c r="D35" s="6">
        <f t="shared" si="4"/>
        <v>2041</v>
      </c>
      <c r="E35" s="41">
        <f>_xlfn.XLOOKUP(D35,'VHT-VMT Summary'!$D$24:$D$43,'VHT-VMT Summary'!$G$24:$G$43)</f>
        <v>430.46433227509749</v>
      </c>
      <c r="F35" s="43">
        <f t="shared" si="0"/>
        <v>343941.00148780289</v>
      </c>
      <c r="G35" s="43">
        <f t="shared" si="1"/>
        <v>192561.43385042256</v>
      </c>
      <c r="H35" s="41">
        <f>_xlfn.XLOOKUP(D35,'VHT-VMT Summary'!$D$24:$D$43,'VHT-VMT Summary'!$J$24:$J$43)</f>
        <v>45.718182583531181</v>
      </c>
      <c r="I35" s="43">
        <f t="shared" si="2"/>
        <v>37031.727892660259</v>
      </c>
      <c r="J35" s="43">
        <f t="shared" si="3"/>
        <v>20732.865782570061</v>
      </c>
    </row>
    <row r="36" spans="3:27" x14ac:dyDescent="0.25">
      <c r="C36" s="6">
        <f t="shared" si="4"/>
        <v>15</v>
      </c>
      <c r="D36" s="6">
        <f t="shared" si="4"/>
        <v>2042</v>
      </c>
      <c r="E36" s="41">
        <f>_xlfn.XLOOKUP(D36,'VHT-VMT Summary'!$D$24:$D$43,'VHT-VMT Summary'!$G$24:$G$43)</f>
        <v>434.76897559784834</v>
      </c>
      <c r="F36" s="43">
        <f t="shared" si="0"/>
        <v>347380.4115026808</v>
      </c>
      <c r="G36" s="43">
        <f t="shared" si="1"/>
        <v>188639.23199701912</v>
      </c>
      <c r="H36" s="41">
        <f>_xlfn.XLOOKUP(D36,'VHT-VMT Summary'!$D$24:$D$43,'VHT-VMT Summary'!$J$24:$J$43)</f>
        <v>46.175364409366495</v>
      </c>
      <c r="I36" s="43">
        <f t="shared" si="2"/>
        <v>37402.045171586862</v>
      </c>
      <c r="J36" s="43">
        <f t="shared" si="3"/>
        <v>20310.566867503159</v>
      </c>
    </row>
    <row r="37" spans="3:27" x14ac:dyDescent="0.25">
      <c r="C37" s="6">
        <f t="shared" si="4"/>
        <v>16</v>
      </c>
      <c r="D37" s="6">
        <f t="shared" si="4"/>
        <v>2043</v>
      </c>
      <c r="E37" s="41">
        <f>_xlfn.XLOOKUP(D37,'VHT-VMT Summary'!$D$24:$D$43,'VHT-VMT Summary'!$G$24:$G$43)</f>
        <v>439.11666535382676</v>
      </c>
      <c r="F37" s="43">
        <f t="shared" si="0"/>
        <v>350854.21561770758</v>
      </c>
      <c r="G37" s="43">
        <f t="shared" si="1"/>
        <v>184796.91980309342</v>
      </c>
      <c r="H37" s="41">
        <f>_xlfn.XLOOKUP(D37,'VHT-VMT Summary'!$D$24:$D$43,'VHT-VMT Summary'!$J$24:$J$43)</f>
        <v>46.637118053460156</v>
      </c>
      <c r="I37" s="43">
        <f t="shared" si="2"/>
        <v>37776.065623302726</v>
      </c>
      <c r="J37" s="43">
        <f t="shared" si="3"/>
        <v>19896.869579222301</v>
      </c>
    </row>
    <row r="38" spans="3:27" x14ac:dyDescent="0.25">
      <c r="C38" s="6">
        <f t="shared" si="4"/>
        <v>17</v>
      </c>
      <c r="D38" s="6">
        <f t="shared" si="4"/>
        <v>2044</v>
      </c>
      <c r="E38" s="41">
        <f>_xlfn.XLOOKUP(D38,'VHT-VMT Summary'!$D$24:$D$43,'VHT-VMT Summary'!$G$24:$G$43)</f>
        <v>443.50783200736498</v>
      </c>
      <c r="F38" s="43">
        <f t="shared" si="0"/>
        <v>354362.75777388463</v>
      </c>
      <c r="G38" s="43">
        <f t="shared" si="1"/>
        <v>181032.8700301885</v>
      </c>
      <c r="H38" s="41">
        <f>_xlfn.XLOOKUP(D38,'VHT-VMT Summary'!$D$24:$D$43,'VHT-VMT Summary'!$J$24:$J$43)</f>
        <v>47.103489233994765</v>
      </c>
      <c r="I38" s="43">
        <f t="shared" si="2"/>
        <v>38153.826279535759</v>
      </c>
      <c r="J38" s="43">
        <f t="shared" si="3"/>
        <v>19491.598714854052</v>
      </c>
    </row>
    <row r="39" spans="3:27" x14ac:dyDescent="0.25">
      <c r="C39" s="6">
        <f t="shared" si="4"/>
        <v>18</v>
      </c>
      <c r="D39" s="6">
        <f t="shared" si="4"/>
        <v>2045</v>
      </c>
      <c r="E39" s="41">
        <f>_xlfn.XLOOKUP(D39,'VHT-VMT Summary'!$D$24:$D$43,'VHT-VMT Summary'!$G$24:$G$43)</f>
        <v>447.94291032743854</v>
      </c>
      <c r="F39" s="43">
        <f t="shared" si="0"/>
        <v>357906.38535162341</v>
      </c>
      <c r="G39" s="43">
        <f t="shared" si="1"/>
        <v>177345.48858437472</v>
      </c>
      <c r="H39" s="41">
        <f>_xlfn.XLOOKUP(D39,'VHT-VMT Summary'!$D$24:$D$43,'VHT-VMT Summary'!$J$24:$J$43)</f>
        <v>47.574524126334708</v>
      </c>
      <c r="I39" s="43">
        <f t="shared" si="2"/>
        <v>38535.364542331117</v>
      </c>
      <c r="J39" s="43">
        <f t="shared" si="3"/>
        <v>19094.582640157703</v>
      </c>
    </row>
    <row r="40" spans="3:27" x14ac:dyDescent="0.25">
      <c r="C40" s="6">
        <f t="shared" ref="C40:D41" si="5">C39+1</f>
        <v>19</v>
      </c>
      <c r="D40" s="6">
        <f t="shared" si="5"/>
        <v>2046</v>
      </c>
      <c r="E40" s="41">
        <f>_xlfn.XLOOKUP(D40,'VHT-VMT Summary'!$D$24:$D$43,'VHT-VMT Summary'!$G$24:$G$43)</f>
        <v>452.4223394307129</v>
      </c>
      <c r="F40" s="43">
        <f t="shared" si="0"/>
        <v>361485.44920513959</v>
      </c>
      <c r="G40" s="43">
        <f t="shared" si="1"/>
        <v>173733.21384114304</v>
      </c>
      <c r="H40" s="41">
        <f>_xlfn.XLOOKUP(D40,'VHT-VMT Summary'!$D$24:$D$43,'VHT-VMT Summary'!$J$24:$J$43)</f>
        <v>48.050269367598055</v>
      </c>
      <c r="I40" s="43">
        <f t="shared" si="2"/>
        <v>38920.718187754428</v>
      </c>
      <c r="J40" s="43">
        <f t="shared" si="3"/>
        <v>18705.653216837327</v>
      </c>
    </row>
    <row r="41" spans="3:27" x14ac:dyDescent="0.25">
      <c r="C41" s="6">
        <f t="shared" si="5"/>
        <v>20</v>
      </c>
      <c r="D41" s="6">
        <f t="shared" si="5"/>
        <v>2047</v>
      </c>
      <c r="E41" s="41">
        <f>_xlfn.XLOOKUP(D41,'VHT-VMT Summary'!$D$24:$D$43,'VHT-VMT Summary'!$G$24:$G$43)</f>
        <v>456.9465628250199</v>
      </c>
      <c r="F41" s="43">
        <f t="shared" si="0"/>
        <v>365100.30369719089</v>
      </c>
      <c r="G41" s="43">
        <f t="shared" si="1"/>
        <v>170194.51598404892</v>
      </c>
      <c r="H41" s="41">
        <f>_xlfn.XLOOKUP(D41,'VHT-VMT Summary'!$D$24:$D$43,'VHT-VMT Summary'!$J$24:$J$43)</f>
        <v>48.530772061274043</v>
      </c>
      <c r="I41" s="43">
        <f t="shared" si="2"/>
        <v>39309.925369631972</v>
      </c>
      <c r="J41" s="43">
        <f t="shared" si="3"/>
        <v>18324.645731334334</v>
      </c>
    </row>
    <row r="42" spans="3:27" x14ac:dyDescent="0.25">
      <c r="C42" s="4" t="s">
        <v>36</v>
      </c>
      <c r="D42" s="3"/>
      <c r="E42" s="3"/>
      <c r="F42" s="44">
        <f>SUM(F22:F41)</f>
        <v>6654321.2370527806</v>
      </c>
      <c r="G42" s="44">
        <f>SUM(G22:G41)</f>
        <v>4168052.4127973337</v>
      </c>
      <c r="H42" s="3"/>
      <c r="I42" s="44">
        <f>SUM(I22:I41)</f>
        <v>716463.03376141004</v>
      </c>
      <c r="J42" s="44">
        <f>SUM(J22:J41)</f>
        <v>448769.35906267806</v>
      </c>
    </row>
    <row r="47" spans="3:27" s="1" customFormat="1" x14ac:dyDescent="0.25">
      <c r="E47" s="629" t="s">
        <v>714</v>
      </c>
      <c r="F47" s="630"/>
      <c r="G47" s="630"/>
      <c r="H47" s="630"/>
      <c r="I47" s="630"/>
      <c r="J47" s="630"/>
      <c r="K47" s="630"/>
      <c r="L47" s="630"/>
      <c r="M47" s="630"/>
      <c r="N47" s="630"/>
      <c r="O47" s="630"/>
      <c r="P47" s="631"/>
      <c r="Q47" s="805" t="s">
        <v>712</v>
      </c>
      <c r="R47" s="805"/>
      <c r="S47" s="805"/>
      <c r="T47" s="805"/>
      <c r="U47" s="805"/>
      <c r="V47" s="805"/>
      <c r="W47" s="805"/>
      <c r="X47" s="805"/>
      <c r="Y47" s="805"/>
      <c r="Z47" s="805"/>
      <c r="AA47"/>
    </row>
    <row r="48" spans="3:27" x14ac:dyDescent="0.25">
      <c r="C48" s="638" t="s">
        <v>30</v>
      </c>
      <c r="D48" s="639" t="s">
        <v>31</v>
      </c>
      <c r="E48" s="629" t="s">
        <v>257</v>
      </c>
      <c r="F48" s="630"/>
      <c r="G48" s="631"/>
      <c r="H48" s="629" t="s">
        <v>258</v>
      </c>
      <c r="I48" s="630"/>
      <c r="J48" s="631"/>
      <c r="K48" s="629" t="s">
        <v>259</v>
      </c>
      <c r="L48" s="630"/>
      <c r="M48" s="631"/>
      <c r="N48" s="629" t="s">
        <v>260</v>
      </c>
      <c r="O48" s="630"/>
      <c r="P48" s="631"/>
      <c r="Q48" s="629" t="s">
        <v>485</v>
      </c>
      <c r="R48" s="630"/>
      <c r="S48" s="631"/>
      <c r="T48" s="629" t="s">
        <v>486</v>
      </c>
      <c r="U48" s="630"/>
      <c r="V48" s="630"/>
      <c r="W48" s="631"/>
      <c r="X48" s="804" t="s">
        <v>759</v>
      </c>
      <c r="Y48" s="804"/>
      <c r="Z48" s="804"/>
    </row>
    <row r="49" spans="3:26" ht="25.5" x14ac:dyDescent="0.25">
      <c r="C49" s="638"/>
      <c r="D49" s="639"/>
      <c r="E49" s="180" t="s">
        <v>233</v>
      </c>
      <c r="F49" s="180" t="s">
        <v>134</v>
      </c>
      <c r="G49" s="180" t="s">
        <v>131</v>
      </c>
      <c r="H49" s="180" t="s">
        <v>233</v>
      </c>
      <c r="I49" s="180" t="s">
        <v>134</v>
      </c>
      <c r="J49" s="180" t="s">
        <v>131</v>
      </c>
      <c r="K49" s="180" t="s">
        <v>626</v>
      </c>
      <c r="L49" s="180" t="s">
        <v>134</v>
      </c>
      <c r="M49" s="180" t="s">
        <v>131</v>
      </c>
      <c r="N49" s="180" t="s">
        <v>627</v>
      </c>
      <c r="O49" s="180" t="s">
        <v>134</v>
      </c>
      <c r="P49" s="180" t="s">
        <v>131</v>
      </c>
      <c r="Q49" s="180" t="s">
        <v>38</v>
      </c>
      <c r="R49" s="180" t="s">
        <v>134</v>
      </c>
      <c r="S49" s="180" t="s">
        <v>131</v>
      </c>
      <c r="T49" s="180" t="s">
        <v>38</v>
      </c>
      <c r="U49" s="180" t="s">
        <v>491</v>
      </c>
      <c r="V49" s="180" t="s">
        <v>134</v>
      </c>
      <c r="W49" s="180" t="s">
        <v>131</v>
      </c>
      <c r="X49" s="180" t="s">
        <v>38</v>
      </c>
      <c r="Y49" s="180" t="s">
        <v>134</v>
      </c>
      <c r="Z49" s="180" t="s">
        <v>131</v>
      </c>
    </row>
    <row r="50" spans="3:26" x14ac:dyDescent="0.25">
      <c r="C50" s="3">
        <v>1</v>
      </c>
      <c r="D50" s="126">
        <f>Inputs!C8</f>
        <v>2028</v>
      </c>
      <c r="E50" s="41">
        <f>_xlfn.XLOOKUP(D50,'VHT-VMT Summary'!$D$24:$D$43,'VHT-VMT Summary'!$Q$24:$Q$43)</f>
        <v>87767.736535559656</v>
      </c>
      <c r="F50" s="43">
        <f>E50*$B$11</f>
        <v>45639.222998491023</v>
      </c>
      <c r="G50" s="251">
        <f>F50/(1+$B$5)^(D50-$B$4)</f>
        <v>38000.232193655713</v>
      </c>
      <c r="H50" s="41">
        <f>_xlfn.XLOOKUP(D50,'VHT-VMT Summary'!$D$24:$D$43,'VHT-VMT Summary'!$R$24:$R$43)</f>
        <v>5770.0738671294775</v>
      </c>
      <c r="I50" s="43">
        <f>H50*$B$12</f>
        <v>7616.4975046109112</v>
      </c>
      <c r="J50" s="251">
        <f>I50/(1+$B$5)^(D50-$B$4)</f>
        <v>6341.66523139939</v>
      </c>
      <c r="K50" s="207">
        <f>_xlfn.XLOOKUP(D50,'VHT-VMT Summary'!$D$24:$D$43,'VHT-VMT Summary'!$N$24:$N$43)</f>
        <v>33435.14592679801</v>
      </c>
      <c r="L50" s="367">
        <f>K50*$B$13</f>
        <v>29236.912316023481</v>
      </c>
      <c r="M50" s="367">
        <f>L50/(1+$B$5)^(D50-$B$4)</f>
        <v>24343.303492944611</v>
      </c>
      <c r="N50" s="207">
        <f>_xlfn.XLOOKUP(D50,'VHT-VMT Summary'!$D$24:$D$43,'VHT-VMT Summary'!$O$24:$O$43)</f>
        <v>2167.595322513102</v>
      </c>
      <c r="O50" s="367">
        <f>N50*$B$14</f>
        <v>5223.7936062165436</v>
      </c>
      <c r="P50" s="367">
        <f>O50/(1+$B$5)^(D50-$B$4)</f>
        <v>4349.4467461579261</v>
      </c>
      <c r="Q50" s="126">
        <f>_xlfn.XLOOKUP(D50,'VHT-VMT Summary'!$D$24:$D$43,'VHT-VMT Summary'!$P$24:$P$43)</f>
        <v>29.15</v>
      </c>
      <c r="R50" s="367">
        <f>(Q50*$B$10)</f>
        <v>7957.95</v>
      </c>
      <c r="S50" s="208">
        <f>R50/(1+$B$5)^(D50-$B$4)</f>
        <v>6625.9661737777806</v>
      </c>
      <c r="T50" s="126">
        <f>_xlfn.XLOOKUP(D50,'VHT-VMT Summary'!$D$24:$D$43,'VHT-VMT Summary'!$U$24:$U$43)</f>
        <v>36.638257575757564</v>
      </c>
      <c r="U50" s="126">
        <f>Inputs!$C$31</f>
        <v>30</v>
      </c>
      <c r="V50" s="367">
        <f>(T50*Inputs!$C$54)+(T50*U50*Inputs!$C$57)</f>
        <v>30406.089962121201</v>
      </c>
      <c r="W50" s="208">
        <f>V50/(1+$B$5)^(D50-$B$4)</f>
        <v>25316.786806383454</v>
      </c>
      <c r="X50" s="126">
        <f>_xlfn.XLOOKUP(D50,'VHT-VMT Summary'!$D$24:$D$43,'VHT-VMT Summary'!$V$24:$V$43)</f>
        <v>10.286363636363646</v>
      </c>
      <c r="Y50" s="367">
        <f>(X50*$B$8)</f>
        <v>8331.9545454545532</v>
      </c>
      <c r="Z50" s="208">
        <f>Y50/(1+$B$5)^(D50-$B$4)</f>
        <v>6937.3706770758672</v>
      </c>
    </row>
    <row r="51" spans="3:26" x14ac:dyDescent="0.25">
      <c r="C51" s="3">
        <v>2</v>
      </c>
      <c r="D51" s="126">
        <f>D50+1</f>
        <v>2029</v>
      </c>
      <c r="E51" s="41">
        <f>_xlfn.XLOOKUP(D51,'VHT-VMT Summary'!$D$24:$D$43,'VHT-VMT Summary'!$Q$24:$Q$43)</f>
        <v>88682.510683902714</v>
      </c>
      <c r="F51" s="43">
        <f t="shared" ref="F51:F69" si="6">E51*$B$11</f>
        <v>46114.905555629412</v>
      </c>
      <c r="G51" s="251">
        <f t="shared" ref="G51:G69" si="7">F51/(1+$B$5)^(D51-$B$4)</f>
        <v>37241.800262893419</v>
      </c>
      <c r="H51" s="41">
        <f>_xlfn.XLOOKUP(D51,'VHT-VMT Summary'!$D$24:$D$43,'VHT-VMT Summary'!$R$24:$R$43)</f>
        <v>5830.2134425136665</v>
      </c>
      <c r="I51" s="43">
        <f t="shared" ref="I51:I69" si="8">H51*$B$12</f>
        <v>7695.8817441180399</v>
      </c>
      <c r="J51" s="251">
        <f t="shared" ref="J51:J69" si="9">I51/(1+$B$5)^(D51-$B$4)</f>
        <v>6215.0943888532929</v>
      </c>
      <c r="K51" s="207">
        <f>_xlfn.XLOOKUP(D51,'VHT-VMT Summary'!$D$24:$D$43,'VHT-VMT Summary'!$N$24:$N$43)</f>
        <v>33783.629416827651</v>
      </c>
      <c r="L51" s="208">
        <f t="shared" ref="L51:L69" si="10">K51*$B$13</f>
        <v>29541.639002842348</v>
      </c>
      <c r="M51" s="208">
        <f t="shared" ref="M51:M69" si="11">L51/(1+$B$5)^(D23-$B$4)</f>
        <v>23857.444917786532</v>
      </c>
      <c r="N51" s="207">
        <f>_xlfn.XLOOKUP(D51,'VHT-VMT Summary'!$D$24:$D$43,'VHT-VMT Summary'!$O$24:$O$43)</f>
        <v>2190.1874530997329</v>
      </c>
      <c r="O51" s="208">
        <f t="shared" ref="O51:O69" si="12">N51*$B$14</f>
        <v>5278.2394827524013</v>
      </c>
      <c r="P51" s="208">
        <f t="shared" ref="P51:P69" si="13">O51/(1+$B$5)^(D51-$B$4)</f>
        <v>4262.6378215012237</v>
      </c>
      <c r="Q51" s="126">
        <f>_xlfn.XLOOKUP(D51,'VHT-VMT Summary'!$D$24:$D$43,'VHT-VMT Summary'!$P$24:$P$43)</f>
        <v>29.15</v>
      </c>
      <c r="R51" s="367">
        <f t="shared" ref="R51:R69" si="14">(Q51*$B$10)</f>
        <v>7957.95</v>
      </c>
      <c r="S51" s="208">
        <f>R51/(1+$B$5)^(D51-$B$4)</f>
        <v>6426.7373169522616</v>
      </c>
      <c r="T51" s="126">
        <f>_xlfn.XLOOKUP(D51,'VHT-VMT Summary'!$D$24:$D$43,'VHT-VMT Summary'!$U$24:$U$43)</f>
        <v>36.638257575757564</v>
      </c>
      <c r="U51" s="126">
        <f>Inputs!$C$31</f>
        <v>30</v>
      </c>
      <c r="V51" s="367">
        <f>(T51*Inputs!$C$54)+(T51*U51*Inputs!$C$57)</f>
        <v>30406.089962121201</v>
      </c>
      <c r="W51" s="208">
        <f t="shared" ref="W51:W69" si="15">V51/(1+$B$5)^(D51-$B$4)</f>
        <v>24555.564312690065</v>
      </c>
      <c r="X51" s="126">
        <f>_xlfn.XLOOKUP(D51,'VHT-VMT Summary'!$D$24:$D$43,'VHT-VMT Summary'!$V$24:$V$43)</f>
        <v>10.286363636363646</v>
      </c>
      <c r="Y51" s="367">
        <f t="shared" ref="Y51:Y69" si="16">(X51*$B$8)</f>
        <v>8331.9545454545532</v>
      </c>
      <c r="Z51" s="208">
        <f t="shared" ref="Z51:Z69" si="17">Y51/(1+$B$5)^(D51-$B$4)</f>
        <v>6728.7785422656334</v>
      </c>
    </row>
    <row r="52" spans="3:26" x14ac:dyDescent="0.25">
      <c r="C52" s="3">
        <v>3</v>
      </c>
      <c r="D52" s="126">
        <f t="shared" ref="D52:D69" si="18">D51+1</f>
        <v>2030</v>
      </c>
      <c r="E52" s="41">
        <f>_xlfn.XLOOKUP(D52,'VHT-VMT Summary'!$D$24:$D$43,'VHT-VMT Summary'!$Q$24:$Q$43)</f>
        <v>89606.819221253681</v>
      </c>
      <c r="F52" s="43">
        <f t="shared" si="6"/>
        <v>46595.545995051914</v>
      </c>
      <c r="G52" s="251">
        <f t="shared" si="7"/>
        <v>36498.505581573918</v>
      </c>
      <c r="H52" s="41">
        <f>_xlfn.XLOOKUP(D52,'VHT-VMT Summary'!$D$24:$D$43,'VHT-VMT Summary'!$R$24:$R$43)</f>
        <v>5890.9798328417646</v>
      </c>
      <c r="I52" s="43">
        <f t="shared" si="8"/>
        <v>7776.0933793511294</v>
      </c>
      <c r="J52" s="251">
        <f t="shared" si="9"/>
        <v>6091.0497247789781</v>
      </c>
      <c r="K52" s="207">
        <f>_xlfn.XLOOKUP(D52,'VHT-VMT Summary'!$D$24:$D$43,'VHT-VMT Summary'!$N$24:$N$43)</f>
        <v>34135.745035249594</v>
      </c>
      <c r="L52" s="208">
        <f t="shared" si="10"/>
        <v>29849.541755336501</v>
      </c>
      <c r="M52" s="208">
        <f t="shared" si="11"/>
        <v>23381.283405934671</v>
      </c>
      <c r="N52" s="207">
        <f>_xlfn.XLOOKUP(D52,'VHT-VMT Summary'!$D$24:$D$43,'VHT-VMT Summary'!$O$24:$O$43)</f>
        <v>2213.0150540064656</v>
      </c>
      <c r="O52" s="208">
        <f t="shared" si="12"/>
        <v>5333.2528306883987</v>
      </c>
      <c r="P52" s="208">
        <f t="shared" si="13"/>
        <v>4177.5614825823986</v>
      </c>
      <c r="Q52" s="126">
        <f>_xlfn.XLOOKUP(D52,'VHT-VMT Summary'!$D$24:$D$43,'VHT-VMT Summary'!$P$24:$P$43)</f>
        <v>29.15</v>
      </c>
      <c r="R52" s="367">
        <f t="shared" si="14"/>
        <v>7957.95</v>
      </c>
      <c r="S52" s="208">
        <f t="shared" ref="S52:S69" si="19">R52/(1+$B$5)^(D52-$B$4)</f>
        <v>6233.4988525240169</v>
      </c>
      <c r="T52" s="126">
        <f>_xlfn.XLOOKUP(D52,'VHT-VMT Summary'!$D$24:$D$43,'VHT-VMT Summary'!$U$24:$U$43)</f>
        <v>36.638257575757564</v>
      </c>
      <c r="U52" s="126">
        <f>Inputs!$C$31</f>
        <v>30</v>
      </c>
      <c r="V52" s="367">
        <f>(T52*Inputs!$C$54)+(T52*U52*Inputs!$C$57)</f>
        <v>30406.089962121201</v>
      </c>
      <c r="W52" s="208">
        <f t="shared" si="15"/>
        <v>23817.230177196958</v>
      </c>
      <c r="X52" s="126">
        <f>_xlfn.XLOOKUP(D52,'VHT-VMT Summary'!$D$24:$D$43,'VHT-VMT Summary'!$V$24:$V$43)</f>
        <v>10.286363636363646</v>
      </c>
      <c r="Y52" s="367">
        <f t="shared" si="16"/>
        <v>8331.9545454545532</v>
      </c>
      <c r="Z52" s="208">
        <f t="shared" si="17"/>
        <v>6526.4583339142901</v>
      </c>
    </row>
    <row r="53" spans="3:26" x14ac:dyDescent="0.25">
      <c r="C53" s="3">
        <v>4</v>
      </c>
      <c r="D53" s="126">
        <f t="shared" si="18"/>
        <v>2031</v>
      </c>
      <c r="E53" s="41">
        <f>_xlfn.XLOOKUP(D53,'VHT-VMT Summary'!$D$24:$D$43,'VHT-VMT Summary'!$Q$24:$Q$43)</f>
        <v>90540.761521402252</v>
      </c>
      <c r="F53" s="43">
        <f t="shared" si="6"/>
        <v>47081.195991129171</v>
      </c>
      <c r="G53" s="251">
        <f t="shared" si="7"/>
        <v>35770.046031192738</v>
      </c>
      <c r="H53" s="41">
        <f>_xlfn.XLOOKUP(D53,'VHT-VMT Summary'!$D$24:$D$43,'VHT-VMT Summary'!$R$24:$R$43)</f>
        <v>5952.3795711990433</v>
      </c>
      <c r="I53" s="43">
        <f t="shared" si="8"/>
        <v>7857.1410339827371</v>
      </c>
      <c r="J53" s="251">
        <f t="shared" si="9"/>
        <v>5969.480820157798</v>
      </c>
      <c r="K53" s="207">
        <f>_xlfn.XLOOKUP(D53,'VHT-VMT Summary'!$D$24:$D$43,'VHT-VMT Summary'!$N$24:$N$43)</f>
        <v>34491.530638539305</v>
      </c>
      <c r="L53" s="208">
        <f t="shared" si="10"/>
        <v>30160.653676590227</v>
      </c>
      <c r="M53" s="208">
        <f t="shared" si="11"/>
        <v>22914.625417454703</v>
      </c>
      <c r="N53" s="207">
        <f>_xlfn.XLOOKUP(D53,'VHT-VMT Summary'!$D$24:$D$43,'VHT-VMT Summary'!$O$24:$O$43)</f>
        <v>2236.0805794627199</v>
      </c>
      <c r="O53" s="208">
        <f t="shared" si="12"/>
        <v>5388.8395645916216</v>
      </c>
      <c r="P53" s="208">
        <f t="shared" si="13"/>
        <v>4094.1831493930981</v>
      </c>
      <c r="Q53" s="126">
        <f>_xlfn.XLOOKUP(D53,'VHT-VMT Summary'!$D$24:$D$43,'VHT-VMT Summary'!$P$24:$P$43)</f>
        <v>29.15</v>
      </c>
      <c r="R53" s="367">
        <f t="shared" si="14"/>
        <v>7957.95</v>
      </c>
      <c r="S53" s="208">
        <f t="shared" si="19"/>
        <v>6046.0706620019573</v>
      </c>
      <c r="T53" s="126">
        <f>_xlfn.XLOOKUP(D53,'VHT-VMT Summary'!$D$24:$D$43,'VHT-VMT Summary'!$U$24:$U$43)</f>
        <v>36.638257575757564</v>
      </c>
      <c r="U53" s="126">
        <f>Inputs!$C$31</f>
        <v>30</v>
      </c>
      <c r="V53" s="367">
        <f>(T53*Inputs!$C$54)+(T53*U53*Inputs!$C$57)</f>
        <v>30406.089962121201</v>
      </c>
      <c r="W53" s="208">
        <f t="shared" si="15"/>
        <v>23101.096195147395</v>
      </c>
      <c r="X53" s="126">
        <f>_xlfn.XLOOKUP(D53,'VHT-VMT Summary'!$D$24:$D$43,'VHT-VMT Summary'!$V$24:$V$43)</f>
        <v>10.286363636363646</v>
      </c>
      <c r="Y53" s="367">
        <f t="shared" si="16"/>
        <v>8331.9545454545532</v>
      </c>
      <c r="Z53" s="208">
        <f t="shared" si="17"/>
        <v>6330.2214683940747</v>
      </c>
    </row>
    <row r="54" spans="3:26" x14ac:dyDescent="0.25">
      <c r="C54" s="3">
        <v>5</v>
      </c>
      <c r="D54" s="126">
        <f t="shared" si="18"/>
        <v>2032</v>
      </c>
      <c r="E54" s="41">
        <f>_xlfn.XLOOKUP(D54,'VHT-VMT Summary'!$D$24:$D$43,'VHT-VMT Summary'!$Q$24:$Q$43)</f>
        <v>91484.437993878135</v>
      </c>
      <c r="F54" s="43">
        <f t="shared" si="6"/>
        <v>47571.907756816632</v>
      </c>
      <c r="G54" s="251">
        <f t="shared" si="7"/>
        <v>35056.125523111652</v>
      </c>
      <c r="H54" s="41">
        <f>_xlfn.XLOOKUP(D54,'VHT-VMT Summary'!$D$24:$D$43,'VHT-VMT Summary'!$R$24:$R$43)</f>
        <v>6014.4192587629577</v>
      </c>
      <c r="I54" s="43">
        <f t="shared" si="8"/>
        <v>7939.0334215671046</v>
      </c>
      <c r="J54" s="251">
        <f t="shared" si="9"/>
        <v>5850.3382622647787</v>
      </c>
      <c r="K54" s="207">
        <f>_xlfn.XLOOKUP(D54,'VHT-VMT Summary'!$D$24:$D$43,'VHT-VMT Summary'!$N$24:$N$43)</f>
        <v>34851.024477737723</v>
      </c>
      <c r="L54" s="208">
        <f t="shared" si="10"/>
        <v>30475.008214710269</v>
      </c>
      <c r="M54" s="208">
        <f t="shared" si="11"/>
        <v>22457.281275200883</v>
      </c>
      <c r="N54" s="207">
        <f>_xlfn.XLOOKUP(D54,'VHT-VMT Summary'!$D$24:$D$43,'VHT-VMT Summary'!$O$24:$O$43)</f>
        <v>2259.3865092775573</v>
      </c>
      <c r="O54" s="208">
        <f t="shared" si="12"/>
        <v>5445.0056606747812</v>
      </c>
      <c r="P54" s="208">
        <f t="shared" si="13"/>
        <v>4012.468932094006</v>
      </c>
      <c r="Q54" s="126">
        <f>_xlfn.XLOOKUP(D54,'VHT-VMT Summary'!$D$24:$D$43,'VHT-VMT Summary'!$P$24:$P$43)</f>
        <v>29.15</v>
      </c>
      <c r="R54" s="367">
        <f t="shared" si="14"/>
        <v>7957.95</v>
      </c>
      <c r="S54" s="208">
        <f t="shared" si="19"/>
        <v>5864.2780426789113</v>
      </c>
      <c r="T54" s="126">
        <f>_xlfn.XLOOKUP(D54,'VHT-VMT Summary'!$D$24:$D$43,'VHT-VMT Summary'!$U$24:$U$43)</f>
        <v>36.638257575757564</v>
      </c>
      <c r="U54" s="126">
        <f>Inputs!$C$31</f>
        <v>30</v>
      </c>
      <c r="V54" s="367">
        <f>(T54*Inputs!$C$54)+(T54*U54*Inputs!$C$57)</f>
        <v>30406.089962121201</v>
      </c>
      <c r="W54" s="208">
        <f t="shared" si="15"/>
        <v>22406.494854653145</v>
      </c>
      <c r="X54" s="126">
        <f>_xlfn.XLOOKUP(D54,'VHT-VMT Summary'!$D$24:$D$43,'VHT-VMT Summary'!$V$24:$V$43)</f>
        <v>10.286363636363646</v>
      </c>
      <c r="Y54" s="367">
        <f t="shared" si="16"/>
        <v>8331.9545454545532</v>
      </c>
      <c r="Z54" s="208">
        <f t="shared" si="17"/>
        <v>6139.8850323899851</v>
      </c>
    </row>
    <row r="55" spans="3:26" x14ac:dyDescent="0.25">
      <c r="C55" s="3">
        <v>6</v>
      </c>
      <c r="D55" s="126">
        <f t="shared" si="18"/>
        <v>2033</v>
      </c>
      <c r="E55" s="41">
        <f>_xlfn.XLOOKUP(D55,'VHT-VMT Summary'!$D$24:$D$43,'VHT-VMT Summary'!$Q$24:$Q$43)</f>
        <v>92437.950094746615</v>
      </c>
      <c r="F55" s="43">
        <f t="shared" si="6"/>
        <v>48067.734049268242</v>
      </c>
      <c r="G55" s="251">
        <f t="shared" si="7"/>
        <v>34356.453878211076</v>
      </c>
      <c r="H55" s="41">
        <f>_xlfn.XLOOKUP(D55,'VHT-VMT Summary'!$D$24:$D$43,'VHT-VMT Summary'!$R$24:$R$43)</f>
        <v>6077.1055655128648</v>
      </c>
      <c r="I55" s="43">
        <f t="shared" si="8"/>
        <v>8021.779346476982</v>
      </c>
      <c r="J55" s="251">
        <f t="shared" si="9"/>
        <v>5733.5736245844155</v>
      </c>
      <c r="K55" s="207">
        <f>_xlfn.XLOOKUP(D55,'VHT-VMT Summary'!$D$24:$D$43,'VHT-VMT Summary'!$N$24:$N$43)</f>
        <v>35214.265202563533</v>
      </c>
      <c r="L55" s="208">
        <f t="shared" si="10"/>
        <v>30792.639166421744</v>
      </c>
      <c r="M55" s="208">
        <f t="shared" si="11"/>
        <v>22009.065087720104</v>
      </c>
      <c r="N55" s="207">
        <f>_xlfn.XLOOKUP(D55,'VHT-VMT Summary'!$D$24:$D$43,'VHT-VMT Summary'!$O$24:$O$43)</f>
        <v>2282.935349106237</v>
      </c>
      <c r="O55" s="208">
        <f t="shared" si="12"/>
        <v>5501.757157438602</v>
      </c>
      <c r="P55" s="208">
        <f t="shared" si="13"/>
        <v>3932.3856172399405</v>
      </c>
      <c r="Q55" s="126">
        <f>_xlfn.XLOOKUP(D55,'VHT-VMT Summary'!$D$24:$D$43,'VHT-VMT Summary'!$P$24:$P$43)</f>
        <v>29.15</v>
      </c>
      <c r="R55" s="367">
        <f t="shared" si="14"/>
        <v>7957.95</v>
      </c>
      <c r="S55" s="208">
        <f t="shared" si="19"/>
        <v>5687.9515447904087</v>
      </c>
      <c r="T55" s="126">
        <f>_xlfn.XLOOKUP(D55,'VHT-VMT Summary'!$D$24:$D$43,'VHT-VMT Summary'!$U$24:$U$43)</f>
        <v>36.638257575757564</v>
      </c>
      <c r="U55" s="126">
        <f>Inputs!$C$31</f>
        <v>30</v>
      </c>
      <c r="V55" s="367">
        <f>(T55*Inputs!$C$54)+(T55*U55*Inputs!$C$57)</f>
        <v>30406.089962121201</v>
      </c>
      <c r="W55" s="208">
        <f t="shared" si="15"/>
        <v>21732.778714503536</v>
      </c>
      <c r="X55" s="126">
        <f>_xlfn.XLOOKUP(D55,'VHT-VMT Summary'!$D$24:$D$43,'VHT-VMT Summary'!$V$24:$V$43)</f>
        <v>10.286363636363646</v>
      </c>
      <c r="Y55" s="367">
        <f t="shared" si="16"/>
        <v>8331.9545454545532</v>
      </c>
      <c r="Z55" s="208">
        <f t="shared" si="17"/>
        <v>5955.2716124054177</v>
      </c>
    </row>
    <row r="56" spans="3:26" x14ac:dyDescent="0.25">
      <c r="C56" s="3">
        <v>7</v>
      </c>
      <c r="D56" s="126">
        <f t="shared" si="18"/>
        <v>2034</v>
      </c>
      <c r="E56" s="41">
        <f>_xlfn.XLOOKUP(D56,'VHT-VMT Summary'!$D$24:$D$43,'VHT-VMT Summary'!$Q$24:$Q$43)</f>
        <v>93401.400337515923</v>
      </c>
      <c r="F56" s="43">
        <f t="shared" si="6"/>
        <v>48568.72817550828</v>
      </c>
      <c r="G56" s="251">
        <f t="shared" si="7"/>
        <v>33670.746708944142</v>
      </c>
      <c r="H56" s="41">
        <f>_xlfn.XLOOKUP(D56,'VHT-VMT Summary'!$D$24:$D$43,'VHT-VMT Summary'!$R$24:$R$43)</f>
        <v>6140.4452309471017</v>
      </c>
      <c r="I56" s="43">
        <f t="shared" si="8"/>
        <v>8105.3877048501745</v>
      </c>
      <c r="J56" s="251">
        <f t="shared" si="9"/>
        <v>5619.1394471272715</v>
      </c>
      <c r="K56" s="207">
        <f>_xlfn.XLOOKUP(D56,'VHT-VMT Summary'!$D$24:$D$43,'VHT-VMT Summary'!$N$24:$N$43)</f>
        <v>35581.291865569154</v>
      </c>
      <c r="L56" s="208">
        <f t="shared" si="10"/>
        <v>31113.580680702307</v>
      </c>
      <c r="M56" s="208">
        <f t="shared" si="11"/>
        <v>21569.794673695134</v>
      </c>
      <c r="N56" s="207">
        <f>_xlfn.XLOOKUP(D56,'VHT-VMT Summary'!$D$24:$D$43,'VHT-VMT Summary'!$O$24:$O$43)</f>
        <v>2306.7296307196739</v>
      </c>
      <c r="O56" s="208">
        <f t="shared" si="12"/>
        <v>5559.1001563211976</v>
      </c>
      <c r="P56" s="208">
        <f t="shared" si="13"/>
        <v>3853.9006542800826</v>
      </c>
      <c r="Q56" s="126">
        <f>_xlfn.XLOOKUP(D56,'VHT-VMT Summary'!$D$24:$D$43,'VHT-VMT Summary'!$P$24:$P$43)</f>
        <v>29.15</v>
      </c>
      <c r="R56" s="367">
        <f t="shared" si="14"/>
        <v>7957.95</v>
      </c>
      <c r="S56" s="208">
        <f t="shared" si="19"/>
        <v>5516.9268135697466</v>
      </c>
      <c r="T56" s="126">
        <f>_xlfn.XLOOKUP(D56,'VHT-VMT Summary'!$D$24:$D$43,'VHT-VMT Summary'!$U$24:$U$43)</f>
        <v>36.638257575757564</v>
      </c>
      <c r="U56" s="126">
        <f>Inputs!$C$31</f>
        <v>30</v>
      </c>
      <c r="V56" s="367">
        <f>(T56*Inputs!$C$54)+(T56*U56*Inputs!$C$57)</f>
        <v>30406.089962121201</v>
      </c>
      <c r="W56" s="208">
        <f t="shared" si="15"/>
        <v>21079.319800682384</v>
      </c>
      <c r="X56" s="126">
        <f>_xlfn.XLOOKUP(D56,'VHT-VMT Summary'!$D$24:$D$43,'VHT-VMT Summary'!$V$24:$V$43)</f>
        <v>10.286363636363646</v>
      </c>
      <c r="Y56" s="367">
        <f t="shared" si="16"/>
        <v>8331.9545454545532</v>
      </c>
      <c r="Z56" s="208">
        <f t="shared" si="17"/>
        <v>5776.2091293941976</v>
      </c>
    </row>
    <row r="57" spans="3:26" x14ac:dyDescent="0.25">
      <c r="C57" s="3">
        <v>8</v>
      </c>
      <c r="D57" s="126">
        <f t="shared" si="18"/>
        <v>2035</v>
      </c>
      <c r="E57" s="41">
        <f>_xlfn.XLOOKUP(D57,'VHT-VMT Summary'!$D$24:$D$43,'VHT-VMT Summary'!$Q$24:$Q$43)</f>
        <v>94374.892304158886</v>
      </c>
      <c r="F57" s="43">
        <f t="shared" si="6"/>
        <v>49074.94399816262</v>
      </c>
      <c r="G57" s="251">
        <f t="shared" si="7"/>
        <v>32998.725303745057</v>
      </c>
      <c r="H57" s="41">
        <f>_xlfn.XLOOKUP(D57,'VHT-VMT Summary'!$D$24:$D$43,'VHT-VMT Summary'!$R$24:$R$43)</f>
        <v>6204.4450648075899</v>
      </c>
      <c r="I57" s="43">
        <f t="shared" si="8"/>
        <v>8189.8674855460195</v>
      </c>
      <c r="J57" s="251">
        <f t="shared" si="9"/>
        <v>5506.9892171394995</v>
      </c>
      <c r="K57" s="207">
        <f>_xlfn.XLOOKUP(D57,'VHT-VMT Summary'!$D$24:$D$43,'VHT-VMT Summary'!$N$24:$N$43)</f>
        <v>35952.143926338547</v>
      </c>
      <c r="L57" s="208">
        <f t="shared" si="10"/>
        <v>31437.867262452834</v>
      </c>
      <c r="M57" s="208">
        <f t="shared" si="11"/>
        <v>21139.291487894956</v>
      </c>
      <c r="N57" s="207">
        <f>_xlfn.XLOOKUP(D57,'VHT-VMT Summary'!$D$24:$D$43,'VHT-VMT Summary'!$O$24:$O$43)</f>
        <v>2330.7719122765707</v>
      </c>
      <c r="O57" s="208">
        <f t="shared" si="12"/>
        <v>5617.040822353898</v>
      </c>
      <c r="P57" s="208">
        <f t="shared" si="13"/>
        <v>3776.982142327422</v>
      </c>
      <c r="Q57" s="126">
        <f>_xlfn.XLOOKUP(D57,'VHT-VMT Summary'!$D$24:$D$43,'VHT-VMT Summary'!$P$24:$P$43)</f>
        <v>29.15</v>
      </c>
      <c r="R57" s="367">
        <f t="shared" si="14"/>
        <v>7957.95</v>
      </c>
      <c r="S57" s="208">
        <f t="shared" si="19"/>
        <v>5351.0444360521305</v>
      </c>
      <c r="T57" s="126">
        <f>_xlfn.XLOOKUP(D57,'VHT-VMT Summary'!$D$24:$D$43,'VHT-VMT Summary'!$U$24:$U$43)</f>
        <v>36.638257575757564</v>
      </c>
      <c r="U57" s="126">
        <f>Inputs!$C$31</f>
        <v>30</v>
      </c>
      <c r="V57" s="367">
        <f>(T57*Inputs!$C$54)+(T57*U57*Inputs!$C$57)</f>
        <v>30406.089962121201</v>
      </c>
      <c r="W57" s="208">
        <f t="shared" si="15"/>
        <v>20445.509021030441</v>
      </c>
      <c r="X57" s="126">
        <f>_xlfn.XLOOKUP(D57,'VHT-VMT Summary'!$D$24:$D$43,'VHT-VMT Summary'!$V$24:$V$43)</f>
        <v>10.286363636363646</v>
      </c>
      <c r="Y57" s="367">
        <f t="shared" si="16"/>
        <v>8331.9545454545532</v>
      </c>
      <c r="Z57" s="208">
        <f t="shared" si="17"/>
        <v>5602.5306783648857</v>
      </c>
    </row>
    <row r="58" spans="3:26" x14ac:dyDescent="0.25">
      <c r="C58" s="3">
        <v>9</v>
      </c>
      <c r="D58" s="126">
        <f t="shared" si="18"/>
        <v>2036</v>
      </c>
      <c r="E58" s="41">
        <f>_xlfn.XLOOKUP(D58,'VHT-VMT Summary'!$D$24:$D$43,'VHT-VMT Summary'!$Q$24:$Q$43)</f>
        <v>95358.530656248826</v>
      </c>
      <c r="F58" s="43">
        <f t="shared" si="6"/>
        <v>49586.435941249394</v>
      </c>
      <c r="G58" s="251">
        <f t="shared" si="7"/>
        <v>32340.116513744233</v>
      </c>
      <c r="H58" s="41">
        <f>_xlfn.XLOOKUP(D58,'VHT-VMT Summary'!$D$24:$D$43,'VHT-VMT Summary'!$R$24:$R$43)</f>
        <v>6269.1119478119281</v>
      </c>
      <c r="I58" s="43">
        <f t="shared" si="8"/>
        <v>8275.2277711117458</v>
      </c>
      <c r="J58" s="251">
        <f t="shared" si="9"/>
        <v>5397.0773501972881</v>
      </c>
      <c r="K58" s="207">
        <f>_xlfn.XLOOKUP(D58,'VHT-VMT Summary'!$D$24:$D$43,'VHT-VMT Summary'!$N$24:$N$43)</f>
        <v>36326.861255729775</v>
      </c>
      <c r="L58" s="208">
        <f t="shared" si="10"/>
        <v>31765.5337762073</v>
      </c>
      <c r="M58" s="208">
        <f t="shared" si="11"/>
        <v>20717.380548603665</v>
      </c>
      <c r="N58" s="207">
        <f>_xlfn.XLOOKUP(D58,'VHT-VMT Summary'!$D$24:$D$43,'VHT-VMT Summary'!$O$24:$O$43)</f>
        <v>2355.0647785984793</v>
      </c>
      <c r="O58" s="208">
        <f t="shared" si="12"/>
        <v>5675.5853848241331</v>
      </c>
      <c r="P58" s="208">
        <f t="shared" si="13"/>
        <v>3701.5988171924182</v>
      </c>
      <c r="Q58" s="126">
        <f>_xlfn.XLOOKUP(D58,'VHT-VMT Summary'!$D$24:$D$43,'VHT-VMT Summary'!$P$24:$P$43)</f>
        <v>29.15</v>
      </c>
      <c r="R58" s="367">
        <f t="shared" si="14"/>
        <v>7957.95</v>
      </c>
      <c r="S58" s="208">
        <f t="shared" si="19"/>
        <v>5190.1497924850937</v>
      </c>
      <c r="T58" s="126">
        <f>_xlfn.XLOOKUP(D58,'VHT-VMT Summary'!$D$24:$D$43,'VHT-VMT Summary'!$U$24:$U$43)</f>
        <v>36.638257575757564</v>
      </c>
      <c r="U58" s="126">
        <f>Inputs!$C$31</f>
        <v>30</v>
      </c>
      <c r="V58" s="367">
        <f>(T58*Inputs!$C$54)+(T58*U58*Inputs!$C$57)</f>
        <v>30406.089962121201</v>
      </c>
      <c r="W58" s="208">
        <f t="shared" si="15"/>
        <v>19830.755597507705</v>
      </c>
      <c r="X58" s="126">
        <f>_xlfn.XLOOKUP(D58,'VHT-VMT Summary'!$D$24:$D$43,'VHT-VMT Summary'!$V$24:$V$43)</f>
        <v>10.286363636363646</v>
      </c>
      <c r="Y58" s="367">
        <f t="shared" si="16"/>
        <v>8331.9545454545532</v>
      </c>
      <c r="Z58" s="208">
        <f t="shared" si="17"/>
        <v>5434.0743728078442</v>
      </c>
    </row>
    <row r="59" spans="3:26" x14ac:dyDescent="0.25">
      <c r="C59" s="3">
        <v>10</v>
      </c>
      <c r="D59" s="126">
        <f t="shared" si="18"/>
        <v>2037</v>
      </c>
      <c r="E59" s="41">
        <f>_xlfn.XLOOKUP(D59,'VHT-VMT Summary'!$D$24:$D$43,'VHT-VMT Summary'!$Q$24:$Q$43)</f>
        <v>96352.421146212306</v>
      </c>
      <c r="F59" s="43">
        <f t="shared" si="6"/>
        <v>50103.258996030403</v>
      </c>
      <c r="G59" s="251">
        <f t="shared" si="7"/>
        <v>31694.652641744742</v>
      </c>
      <c r="H59" s="41">
        <f>_xlfn.XLOOKUP(D59,'VHT-VMT Summary'!$D$24:$D$43,'VHT-VMT Summary'!$R$24:$R$43)</f>
        <v>6334.45283239317</v>
      </c>
      <c r="I59" s="43">
        <f t="shared" si="8"/>
        <v>8361.4777387589838</v>
      </c>
      <c r="J59" s="251">
        <f t="shared" si="9"/>
        <v>5289.3591716787105</v>
      </c>
      <c r="K59" s="207">
        <f>_xlfn.XLOOKUP(D59,'VHT-VMT Summary'!$D$24:$D$43,'VHT-VMT Summary'!$N$24:$N$43)</f>
        <v>36705.484140162138</v>
      </c>
      <c r="L59" s="208">
        <f t="shared" si="10"/>
        <v>32096.615449881607</v>
      </c>
      <c r="M59" s="208">
        <f t="shared" si="11"/>
        <v>20303.890366497984</v>
      </c>
      <c r="N59" s="207">
        <f>_xlfn.XLOOKUP(D59,'VHT-VMT Summary'!$D$24:$D$43,'VHT-VMT Summary'!$O$24:$O$43)</f>
        <v>2379.610841447693</v>
      </c>
      <c r="O59" s="208">
        <f t="shared" si="12"/>
        <v>5734.7401379451403</v>
      </c>
      <c r="P59" s="208">
        <f t="shared" si="13"/>
        <v>3627.7200386753907</v>
      </c>
      <c r="Q59" s="126">
        <f>_xlfn.XLOOKUP(D59,'VHT-VMT Summary'!$D$24:$D$43,'VHT-VMT Summary'!$P$24:$P$43)</f>
        <v>29.15</v>
      </c>
      <c r="R59" s="367">
        <f t="shared" si="14"/>
        <v>7957.95</v>
      </c>
      <c r="S59" s="208">
        <f t="shared" si="19"/>
        <v>5034.0929122066864</v>
      </c>
      <c r="T59" s="126">
        <f>_xlfn.XLOOKUP(D59,'VHT-VMT Summary'!$D$24:$D$43,'VHT-VMT Summary'!$U$24:$U$43)</f>
        <v>36.638257575757564</v>
      </c>
      <c r="U59" s="126">
        <f>Inputs!$C$31</f>
        <v>30</v>
      </c>
      <c r="V59" s="367">
        <f>(T59*Inputs!$C$54)+(T59*U59*Inputs!$C$57)</f>
        <v>30406.089962121201</v>
      </c>
      <c r="W59" s="208">
        <f t="shared" si="15"/>
        <v>19234.486515526387</v>
      </c>
      <c r="X59" s="126">
        <f>_xlfn.XLOOKUP(D59,'VHT-VMT Summary'!$D$24:$D$43,'VHT-VMT Summary'!$V$24:$V$43)</f>
        <v>10.286363636363646</v>
      </c>
      <c r="Y59" s="367">
        <f t="shared" si="16"/>
        <v>8331.9545454545532</v>
      </c>
      <c r="Z59" s="208">
        <f t="shared" si="17"/>
        <v>5270.6831938000432</v>
      </c>
    </row>
    <row r="60" spans="3:26" x14ac:dyDescent="0.25">
      <c r="C60" s="3">
        <v>11</v>
      </c>
      <c r="D60" s="126">
        <f t="shared" si="18"/>
        <v>2038</v>
      </c>
      <c r="E60" s="41">
        <f>_xlfn.XLOOKUP(D60,'VHT-VMT Summary'!$D$24:$D$43,'VHT-VMT Summary'!$Q$24:$Q$43)</f>
        <v>97356.670628698528</v>
      </c>
      <c r="F60" s="43">
        <f t="shared" si="6"/>
        <v>50625.468726923238</v>
      </c>
      <c r="G60" s="251">
        <f t="shared" si="7"/>
        <v>31062.071333414438</v>
      </c>
      <c r="H60" s="41">
        <f>_xlfn.XLOOKUP(D60,'VHT-VMT Summary'!$D$24:$D$43,'VHT-VMT Summary'!$R$24:$R$43)</f>
        <v>6400.4747434472874</v>
      </c>
      <c r="I60" s="43">
        <f t="shared" si="8"/>
        <v>8448.6266613504195</v>
      </c>
      <c r="J60" s="251">
        <f t="shared" si="9"/>
        <v>5183.7908986053371</v>
      </c>
      <c r="K60" s="207">
        <f>_xlfn.XLOOKUP(D60,'VHT-VMT Summary'!$D$24:$D$43,'VHT-VMT Summary'!$N$24:$N$43)</f>
        <v>37088.053285946444</v>
      </c>
      <c r="L60" s="208">
        <f t="shared" si="10"/>
        <v>32431.147878560103</v>
      </c>
      <c r="M60" s="208">
        <f t="shared" si="11"/>
        <v>19898.65287494336</v>
      </c>
      <c r="N60" s="207">
        <f>_xlfn.XLOOKUP(D60,'VHT-VMT Summary'!$D$24:$D$43,'VHT-VMT Summary'!$O$24:$O$43)</f>
        <v>2404.4127398080464</v>
      </c>
      <c r="O60" s="208">
        <f t="shared" si="12"/>
        <v>5794.5114415326734</v>
      </c>
      <c r="P60" s="208">
        <f t="shared" si="13"/>
        <v>3555.3157781125574</v>
      </c>
      <c r="Q60" s="126">
        <f>_xlfn.XLOOKUP(D60,'VHT-VMT Summary'!$D$24:$D$43,'VHT-VMT Summary'!$P$24:$P$43)</f>
        <v>29.15</v>
      </c>
      <c r="R60" s="367">
        <f t="shared" si="14"/>
        <v>7957.95</v>
      </c>
      <c r="S60" s="208">
        <f t="shared" si="19"/>
        <v>4882.728333857116</v>
      </c>
      <c r="T60" s="126">
        <f>_xlfn.XLOOKUP(D60,'VHT-VMT Summary'!$D$24:$D$43,'VHT-VMT Summary'!$U$24:$U$43)</f>
        <v>36.638257575757564</v>
      </c>
      <c r="U60" s="126">
        <f>Inputs!$C$31</f>
        <v>30</v>
      </c>
      <c r="V60" s="367">
        <f>(T60*Inputs!$C$54)+(T60*U60*Inputs!$C$57)</f>
        <v>30406.089962121201</v>
      </c>
      <c r="W60" s="208">
        <f t="shared" si="15"/>
        <v>18656.145989841305</v>
      </c>
      <c r="X60" s="126">
        <f>_xlfn.XLOOKUP(D60,'VHT-VMT Summary'!$D$24:$D$43,'VHT-VMT Summary'!$V$24:$V$43)</f>
        <v>10.286363636363646</v>
      </c>
      <c r="Y60" s="367">
        <f t="shared" si="16"/>
        <v>8331.9545454545532</v>
      </c>
      <c r="Z60" s="208">
        <f t="shared" si="17"/>
        <v>5112.2048436469859</v>
      </c>
    </row>
    <row r="61" spans="3:26" x14ac:dyDescent="0.25">
      <c r="C61" s="3">
        <v>12</v>
      </c>
      <c r="D61" s="126">
        <f t="shared" si="18"/>
        <v>2039</v>
      </c>
      <c r="E61" s="41">
        <f>_xlfn.XLOOKUP(D61,'VHT-VMT Summary'!$D$24:$D$43,'VHT-VMT Summary'!$Q$24:$Q$43)</f>
        <v>98371.387072067184</v>
      </c>
      <c r="F61" s="43">
        <f t="shared" si="6"/>
        <v>51153.121277474937</v>
      </c>
      <c r="G61" s="251">
        <f t="shared" si="7"/>
        <v>30442.115470649707</v>
      </c>
      <c r="H61" s="41">
        <f>_xlfn.XLOOKUP(D61,'VHT-VMT Summary'!$D$24:$D$43,'VHT-VMT Summary'!$R$24:$R$43)</f>
        <v>6467.184779088414</v>
      </c>
      <c r="I61" s="43">
        <f t="shared" si="8"/>
        <v>8536.6839083967061</v>
      </c>
      <c r="J61" s="251">
        <f t="shared" si="9"/>
        <v>5080.3296218462528</v>
      </c>
      <c r="K61" s="207">
        <f>_xlfn.XLOOKUP(D61,'VHT-VMT Summary'!$D$24:$D$43,'VHT-VMT Summary'!$N$24:$N$43)</f>
        <v>37474.609823662468</v>
      </c>
      <c r="L61" s="208">
        <f t="shared" si="10"/>
        <v>32769.167028323427</v>
      </c>
      <c r="M61" s="208">
        <f t="shared" si="11"/>
        <v>19501.503361682477</v>
      </c>
      <c r="N61" s="207">
        <f>_xlfn.XLOOKUP(D61,'VHT-VMT Summary'!$D$24:$D$43,'VHT-VMT Summary'!$O$24:$O$43)</f>
        <v>2429.4731401686304</v>
      </c>
      <c r="O61" s="208">
        <f t="shared" si="12"/>
        <v>5854.9057216887441</v>
      </c>
      <c r="P61" s="208">
        <f t="shared" si="13"/>
        <v>3484.3566061706142</v>
      </c>
      <c r="Q61" s="126">
        <f>_xlfn.XLOOKUP(D61,'VHT-VMT Summary'!$D$24:$D$43,'VHT-VMT Summary'!$P$24:$P$43)</f>
        <v>29.15</v>
      </c>
      <c r="R61" s="367">
        <f t="shared" si="14"/>
        <v>7957.95</v>
      </c>
      <c r="S61" s="208">
        <f t="shared" si="19"/>
        <v>4735.9149697935172</v>
      </c>
      <c r="T61" s="126">
        <f>_xlfn.XLOOKUP(D61,'VHT-VMT Summary'!$D$24:$D$43,'VHT-VMT Summary'!$U$24:$U$43)</f>
        <v>36.638257575757564</v>
      </c>
      <c r="U61" s="126">
        <f>Inputs!$C$31</f>
        <v>30</v>
      </c>
      <c r="V61" s="367">
        <f>(T61*Inputs!$C$54)+(T61*U61*Inputs!$C$57)</f>
        <v>30406.089962121201</v>
      </c>
      <c r="W61" s="208">
        <f t="shared" si="15"/>
        <v>18095.194946499814</v>
      </c>
      <c r="X61" s="126">
        <f>_xlfn.XLOOKUP(D61,'VHT-VMT Summary'!$D$24:$D$43,'VHT-VMT Summary'!$V$24:$V$43)</f>
        <v>10.286363636363646</v>
      </c>
      <c r="Y61" s="367">
        <f t="shared" si="16"/>
        <v>8331.9545454545532</v>
      </c>
      <c r="Z61" s="208">
        <f t="shared" si="17"/>
        <v>4958.4916039253021</v>
      </c>
    </row>
    <row r="62" spans="3:26" x14ac:dyDescent="0.25">
      <c r="C62" s="3">
        <v>13</v>
      </c>
      <c r="D62" s="126">
        <f t="shared" si="18"/>
        <v>2040</v>
      </c>
      <c r="E62" s="41">
        <f>_xlfn.XLOOKUP(D62,'VHT-VMT Summary'!$D$24:$D$43,'VHT-VMT Summary'!$Q$24:$Q$43)</f>
        <v>99396.679569996806</v>
      </c>
      <c r="F62" s="43">
        <f t="shared" si="6"/>
        <v>51686.273376398341</v>
      </c>
      <c r="G62" s="251">
        <f t="shared" si="7"/>
        <v>29834.53306706775</v>
      </c>
      <c r="H62" s="41">
        <f>_xlfn.XLOOKUP(D62,'VHT-VMT Summary'!$D$24:$D$43,'VHT-VMT Summary'!$R$24:$R$43)</f>
        <v>6534.5901114119915</v>
      </c>
      <c r="I62" s="43">
        <f t="shared" si="8"/>
        <v>8625.6589470638301</v>
      </c>
      <c r="J62" s="251">
        <f t="shared" si="9"/>
        <v>4978.9332886772936</v>
      </c>
      <c r="K62" s="207">
        <f>_xlfn.XLOOKUP(D62,'VHT-VMT Summary'!$D$24:$D$43,'VHT-VMT Summary'!$N$24:$N$43)</f>
        <v>37865.195312579963</v>
      </c>
      <c r="L62" s="208">
        <f t="shared" si="10"/>
        <v>33110.709240114389</v>
      </c>
      <c r="M62" s="208">
        <f t="shared" si="11"/>
        <v>19112.280401885968</v>
      </c>
      <c r="N62" s="207">
        <f>_xlfn.XLOOKUP(D62,'VHT-VMT Summary'!$D$24:$D$43,'VHT-VMT Summary'!$O$24:$O$43)</f>
        <v>2454.7947368104583</v>
      </c>
      <c r="O62" s="208">
        <f t="shared" si="12"/>
        <v>5915.9294714924745</v>
      </c>
      <c r="P62" s="208">
        <f t="shared" si="13"/>
        <v>3414.8136808849163</v>
      </c>
      <c r="Q62" s="126">
        <f>_xlfn.XLOOKUP(D62,'VHT-VMT Summary'!$D$24:$D$43,'VHT-VMT Summary'!$P$24:$P$43)</f>
        <v>29.15</v>
      </c>
      <c r="R62" s="367">
        <f t="shared" si="14"/>
        <v>7957.95</v>
      </c>
      <c r="S62" s="208">
        <f t="shared" si="19"/>
        <v>4593.5159745814908</v>
      </c>
      <c r="T62" s="126">
        <f>_xlfn.XLOOKUP(D62,'VHT-VMT Summary'!$D$24:$D$43,'VHT-VMT Summary'!$U$24:$U$43)</f>
        <v>36.638257575757564</v>
      </c>
      <c r="U62" s="126">
        <f>Inputs!$C$31</f>
        <v>30</v>
      </c>
      <c r="V62" s="367">
        <f>(T62*Inputs!$C$54)+(T62*U62*Inputs!$C$57)</f>
        <v>30406.089962121201</v>
      </c>
      <c r="W62" s="208">
        <f t="shared" si="15"/>
        <v>17551.110520368395</v>
      </c>
      <c r="X62" s="126">
        <f>_xlfn.XLOOKUP(D62,'VHT-VMT Summary'!$D$24:$D$43,'VHT-VMT Summary'!$V$24:$V$43)</f>
        <v>10.286363636363646</v>
      </c>
      <c r="Y62" s="367">
        <f t="shared" si="16"/>
        <v>8331.9545454545532</v>
      </c>
      <c r="Z62" s="208">
        <f t="shared" si="17"/>
        <v>4809.4001977936978</v>
      </c>
    </row>
    <row r="63" spans="3:26" x14ac:dyDescent="0.25">
      <c r="C63" s="3">
        <v>14</v>
      </c>
      <c r="D63" s="126">
        <f t="shared" si="18"/>
        <v>2041</v>
      </c>
      <c r="E63" s="41">
        <f>_xlfn.XLOOKUP(D63,'VHT-VMT Summary'!$D$24:$D$43,'VHT-VMT Summary'!$Q$24:$Q$43)</f>
        <v>100432.65835321328</v>
      </c>
      <c r="F63" s="43">
        <f t="shared" si="6"/>
        <v>52224.982343670905</v>
      </c>
      <c r="G63" s="251">
        <f t="shared" si="7"/>
        <v>29239.077165584469</v>
      </c>
      <c r="H63" s="41">
        <f>_xlfn.XLOOKUP(D63,'VHT-VMT Summary'!$D$24:$D$43,'VHT-VMT Summary'!$R$24:$R$43)</f>
        <v>6602.6979872658485</v>
      </c>
      <c r="I63" s="43">
        <f t="shared" si="8"/>
        <v>8715.5613431909205</v>
      </c>
      <c r="J63" s="251">
        <f t="shared" si="9"/>
        <v>4879.5606856883414</v>
      </c>
      <c r="K63" s="207">
        <f>_xlfn.XLOOKUP(D63,'VHT-VMT Summary'!$D$24:$D$43,'VHT-VMT Summary'!$N$24:$N$43)</f>
        <v>38259.851745127708</v>
      </c>
      <c r="L63" s="208">
        <f t="shared" si="10"/>
        <v>33455.811233645843</v>
      </c>
      <c r="M63" s="208">
        <f t="shared" si="11"/>
        <v>18730.82579254041</v>
      </c>
      <c r="N63" s="207">
        <f>_xlfn.XLOOKUP(D63,'VHT-VMT Summary'!$D$24:$D$43,'VHT-VMT Summary'!$O$24:$O$43)</f>
        <v>2480.3802520961704</v>
      </c>
      <c r="O63" s="208">
        <f t="shared" si="12"/>
        <v>5977.5892516982649</v>
      </c>
      <c r="P63" s="208">
        <f t="shared" si="13"/>
        <v>3346.6587359364653</v>
      </c>
      <c r="Q63" s="126">
        <f>_xlfn.XLOOKUP(D63,'VHT-VMT Summary'!$D$24:$D$43,'VHT-VMT Summary'!$P$24:$P$43)</f>
        <v>29.15</v>
      </c>
      <c r="R63" s="367">
        <f t="shared" si="14"/>
        <v>7957.95</v>
      </c>
      <c r="S63" s="208">
        <f t="shared" si="19"/>
        <v>4455.3986174408265</v>
      </c>
      <c r="T63" s="126">
        <f>_xlfn.XLOOKUP(D63,'VHT-VMT Summary'!$D$24:$D$43,'VHT-VMT Summary'!$U$24:$U$43)</f>
        <v>36.638257575757564</v>
      </c>
      <c r="U63" s="126">
        <f>Inputs!$C$31</f>
        <v>30</v>
      </c>
      <c r="V63" s="367">
        <f>(T63*Inputs!$C$54)+(T63*U63*Inputs!$C$57)</f>
        <v>30406.089962121201</v>
      </c>
      <c r="W63" s="208">
        <f t="shared" si="15"/>
        <v>17023.3855677676</v>
      </c>
      <c r="X63" s="126">
        <f>_xlfn.XLOOKUP(D63,'VHT-VMT Summary'!$D$24:$D$43,'VHT-VMT Summary'!$V$24:$V$43)</f>
        <v>10.286363636363646</v>
      </c>
      <c r="Y63" s="367">
        <f t="shared" si="16"/>
        <v>8331.9545454545532</v>
      </c>
      <c r="Z63" s="208">
        <f t="shared" si="17"/>
        <v>4664.7916564439365</v>
      </c>
    </row>
    <row r="64" spans="3:26" x14ac:dyDescent="0.25">
      <c r="C64" s="3">
        <v>15</v>
      </c>
      <c r="D64" s="126">
        <f t="shared" si="18"/>
        <v>2042</v>
      </c>
      <c r="E64" s="41">
        <f>_xlfn.XLOOKUP(D64,'VHT-VMT Summary'!$D$24:$D$43,'VHT-VMT Summary'!$Q$24:$Q$43)</f>
        <v>101479.43480134086</v>
      </c>
      <c r="F64" s="43">
        <f t="shared" si="6"/>
        <v>52769.306096697248</v>
      </c>
      <c r="G64" s="251">
        <f t="shared" si="7"/>
        <v>28655.505738036605</v>
      </c>
      <c r="H64" s="41">
        <f>_xlfn.XLOOKUP(D64,'VHT-VMT Summary'!$D$24:$D$43,'VHT-VMT Summary'!$R$24:$R$43)</f>
        <v>6671.5157290293091</v>
      </c>
      <c r="I64" s="43">
        <f t="shared" si="8"/>
        <v>8806.4007623186881</v>
      </c>
      <c r="J64" s="251">
        <f t="shared" si="9"/>
        <v>4782.1714220317826</v>
      </c>
      <c r="K64" s="207">
        <f>_xlfn.XLOOKUP(D64,'VHT-VMT Summary'!$D$24:$D$43,'VHT-VMT Summary'!$N$24:$N$43)</f>
        <v>38658.621551407254</v>
      </c>
      <c r="L64" s="208">
        <f t="shared" si="10"/>
        <v>33804.510111347714</v>
      </c>
      <c r="M64" s="208">
        <f t="shared" si="11"/>
        <v>18356.984488144888</v>
      </c>
      <c r="N64" s="207">
        <f>_xlfn.XLOOKUP(D64,'VHT-VMT Summary'!$D$24:$D$43,'VHT-VMT Summary'!$O$24:$O$43)</f>
        <v>2506.2324367626697</v>
      </c>
      <c r="O64" s="208">
        <f t="shared" si="12"/>
        <v>6039.8916914410383</v>
      </c>
      <c r="P64" s="208">
        <f t="shared" si="13"/>
        <v>3279.8640691627529</v>
      </c>
      <c r="Q64" s="126">
        <f>_xlfn.XLOOKUP(D64,'VHT-VMT Summary'!$D$24:$D$43,'VHT-VMT Summary'!$P$24:$P$43)</f>
        <v>29.15</v>
      </c>
      <c r="R64" s="367">
        <f t="shared" si="14"/>
        <v>7957.95</v>
      </c>
      <c r="S64" s="208">
        <f t="shared" si="19"/>
        <v>4321.4341585265047</v>
      </c>
      <c r="T64" s="126">
        <f>_xlfn.XLOOKUP(D64,'VHT-VMT Summary'!$D$24:$D$43,'VHT-VMT Summary'!$U$24:$U$43)</f>
        <v>36.638257575757564</v>
      </c>
      <c r="U64" s="126">
        <f>Inputs!$C$31</f>
        <v>30</v>
      </c>
      <c r="V64" s="367">
        <f>(T64*Inputs!$C$54)+(T64*U64*Inputs!$C$57)</f>
        <v>30406.089962121201</v>
      </c>
      <c r="W64" s="208">
        <f t="shared" si="15"/>
        <v>16511.528193761009</v>
      </c>
      <c r="X64" s="126">
        <f>_xlfn.XLOOKUP(D64,'VHT-VMT Summary'!$D$24:$D$43,'VHT-VMT Summary'!$V$24:$V$43)</f>
        <v>10.286363636363646</v>
      </c>
      <c r="Y64" s="367">
        <f t="shared" si="16"/>
        <v>8331.9545454545532</v>
      </c>
      <c r="Z64" s="208">
        <f t="shared" si="17"/>
        <v>4524.5311895673485</v>
      </c>
    </row>
    <row r="65" spans="3:26" x14ac:dyDescent="0.25">
      <c r="C65" s="3">
        <v>16</v>
      </c>
      <c r="D65" s="126">
        <f t="shared" si="18"/>
        <v>2043</v>
      </c>
      <c r="E65" s="41">
        <f>_xlfn.XLOOKUP(D65,'VHT-VMT Summary'!$D$24:$D$43,'VHT-VMT Summary'!$Q$24:$Q$43)</f>
        <v>102537.12145487689</v>
      </c>
      <c r="F65" s="43">
        <f t="shared" si="6"/>
        <v>53319.303156535985</v>
      </c>
      <c r="G65" s="251">
        <f t="shared" si="7"/>
        <v>28083.581586807399</v>
      </c>
      <c r="H65" s="41">
        <f>_xlfn.XLOOKUP(D65,'VHT-VMT Summary'!$D$24:$D$43,'VHT-VMT Summary'!$R$24:$R$43)</f>
        <v>6741.0507354004394</v>
      </c>
      <c r="I65" s="43">
        <f t="shared" si="8"/>
        <v>8898.1869707285805</v>
      </c>
      <c r="J65" s="251">
        <f t="shared" si="9"/>
        <v>4686.7259130053035</v>
      </c>
      <c r="K65" s="207">
        <f>_xlfn.XLOOKUP(D65,'VHT-VMT Summary'!$D$24:$D$43,'VHT-VMT Summary'!$N$24:$N$43)</f>
        <v>39061.54760375536</v>
      </c>
      <c r="L65" s="208">
        <f t="shared" si="10"/>
        <v>34156.843362356529</v>
      </c>
      <c r="M65" s="208">
        <f t="shared" si="11"/>
        <v>17990.604537691786</v>
      </c>
      <c r="N65" s="207">
        <f>_xlfn.XLOOKUP(D65,'VHT-VMT Summary'!$D$24:$D$43,'VHT-VMT Summary'!$O$24:$O$43)</f>
        <v>2532.3540702169003</v>
      </c>
      <c r="O65" s="208">
        <f t="shared" si="12"/>
        <v>6102.8434889490418</v>
      </c>
      <c r="P65" s="208">
        <f t="shared" si="13"/>
        <v>3214.402531298038</v>
      </c>
      <c r="Q65" s="126">
        <f>_xlfn.XLOOKUP(D65,'VHT-VMT Summary'!$D$24:$D$43,'VHT-VMT Summary'!$P$24:$P$43)</f>
        <v>29.15</v>
      </c>
      <c r="R65" s="367">
        <f t="shared" si="14"/>
        <v>7957.95</v>
      </c>
      <c r="S65" s="208">
        <f t="shared" si="19"/>
        <v>4191.4977289296849</v>
      </c>
      <c r="T65" s="126">
        <f>_xlfn.XLOOKUP(D65,'VHT-VMT Summary'!$D$24:$D$43,'VHT-VMT Summary'!$U$24:$U$43)</f>
        <v>36.638257575757564</v>
      </c>
      <c r="U65" s="126">
        <f>Inputs!$C$31</f>
        <v>30</v>
      </c>
      <c r="V65" s="367">
        <f>(T65*Inputs!$C$54)+(T65*U65*Inputs!$C$57)</f>
        <v>30406.089962121201</v>
      </c>
      <c r="W65" s="208">
        <f t="shared" si="15"/>
        <v>16015.061293657624</v>
      </c>
      <c r="X65" s="126">
        <f>_xlfn.XLOOKUP(D65,'VHT-VMT Summary'!$D$24:$D$43,'VHT-VMT Summary'!$V$24:$V$43)</f>
        <v>10.286363636363646</v>
      </c>
      <c r="Y65" s="367">
        <f t="shared" si="16"/>
        <v>8331.9545454545532</v>
      </c>
      <c r="Z65" s="208">
        <f t="shared" si="17"/>
        <v>4388.4880597161482</v>
      </c>
    </row>
    <row r="66" spans="3:26" x14ac:dyDescent="0.25">
      <c r="C66" s="3">
        <v>17</v>
      </c>
      <c r="D66" s="126">
        <f t="shared" si="18"/>
        <v>2044</v>
      </c>
      <c r="E66" s="41">
        <f>_xlfn.XLOOKUP(D66,'VHT-VMT Summary'!$D$24:$D$43,'VHT-VMT Summary'!$Q$24:$Q$43)</f>
        <v>103605.8320272913</v>
      </c>
      <c r="F66" s="43">
        <f t="shared" si="6"/>
        <v>53875.032654191476</v>
      </c>
      <c r="G66" s="251">
        <f t="shared" si="7"/>
        <v>27523.072248415552</v>
      </c>
      <c r="H66" s="41">
        <f>_xlfn.XLOOKUP(D66,'VHT-VMT Summary'!$D$24:$D$43,'VHT-VMT Summary'!$R$24:$R$43)</f>
        <v>6811.3104821915049</v>
      </c>
      <c r="I66" s="43">
        <f t="shared" si="8"/>
        <v>8990.9298364927872</v>
      </c>
      <c r="J66" s="251">
        <f t="shared" si="9"/>
        <v>4593.1853639623505</v>
      </c>
      <c r="K66" s="207">
        <f>_xlfn.XLOOKUP(D66,'VHT-VMT Summary'!$D$24:$D$43,'VHT-VMT Summary'!$N$24:$N$43)</f>
        <v>39468.673221352954</v>
      </c>
      <c r="L66" s="208">
        <f t="shared" si="10"/>
        <v>34512.84886654569</v>
      </c>
      <c r="M66" s="208">
        <f t="shared" si="11"/>
        <v>17631.537022904831</v>
      </c>
      <c r="N66" s="207">
        <f>_xlfn.XLOOKUP(D66,'VHT-VMT Summary'!$D$24:$D$43,'VHT-VMT Summary'!$O$24:$O$43)</f>
        <v>2558.7479608346357</v>
      </c>
      <c r="O66" s="208">
        <f t="shared" si="12"/>
        <v>6166.4514122639221</v>
      </c>
      <c r="P66" s="208">
        <f t="shared" si="13"/>
        <v>3150.2475149382549</v>
      </c>
      <c r="Q66" s="126">
        <f>_xlfn.XLOOKUP(D66,'VHT-VMT Summary'!$D$24:$D$43,'VHT-VMT Summary'!$P$24:$P$43)</f>
        <v>29.15</v>
      </c>
      <c r="R66" s="367">
        <f t="shared" si="14"/>
        <v>7957.95</v>
      </c>
      <c r="S66" s="208">
        <f t="shared" si="19"/>
        <v>4065.4682142867941</v>
      </c>
      <c r="T66" s="126">
        <f>_xlfn.XLOOKUP(D66,'VHT-VMT Summary'!$D$24:$D$43,'VHT-VMT Summary'!$U$24:$U$43)</f>
        <v>36.638257575757564</v>
      </c>
      <c r="U66" s="126">
        <f>Inputs!$C$31</f>
        <v>30</v>
      </c>
      <c r="V66" s="367">
        <f>(T66*Inputs!$C$54)+(T66*U66*Inputs!$C$57)</f>
        <v>30406.089962121201</v>
      </c>
      <c r="W66" s="208">
        <f t="shared" si="15"/>
        <v>15533.522108300314</v>
      </c>
      <c r="X66" s="126">
        <f>_xlfn.XLOOKUP(D66,'VHT-VMT Summary'!$D$24:$D$43,'VHT-VMT Summary'!$V$24:$V$43)</f>
        <v>10.286363636363646</v>
      </c>
      <c r="Y66" s="367">
        <f t="shared" si="16"/>
        <v>8331.9545454545532</v>
      </c>
      <c r="Z66" s="208">
        <f t="shared" si="17"/>
        <v>4256.5354604424328</v>
      </c>
    </row>
    <row r="67" spans="3:26" x14ac:dyDescent="0.25">
      <c r="C67" s="3">
        <v>18</v>
      </c>
      <c r="D67" s="126">
        <f t="shared" si="18"/>
        <v>2045</v>
      </c>
      <c r="E67" s="41">
        <f>_xlfn.XLOOKUP(D67,'VHT-VMT Summary'!$D$24:$D$43,'VHT-VMT Summary'!$Q$24:$Q$43)</f>
        <v>104685.68141725179</v>
      </c>
      <c r="F67" s="43">
        <f t="shared" si="6"/>
        <v>54436.554336970934</v>
      </c>
      <c r="G67" s="251">
        <f t="shared" si="7"/>
        <v>26973.749899028404</v>
      </c>
      <c r="H67" s="41">
        <f>_xlfn.XLOOKUP(D67,'VHT-VMT Summary'!$D$24:$D$43,'VHT-VMT Summary'!$R$24:$R$43)</f>
        <v>6882.3025231326801</v>
      </c>
      <c r="I67" s="43">
        <f t="shared" si="8"/>
        <v>9084.6393305351376</v>
      </c>
      <c r="J67" s="251">
        <f t="shared" si="9"/>
        <v>4501.5117545437033</v>
      </c>
      <c r="K67" s="207">
        <f>_xlfn.XLOOKUP(D67,'VHT-VMT Summary'!$D$24:$D$43,'VHT-VMT Summary'!$N$24:$N$43)</f>
        <v>39880.042174882554</v>
      </c>
      <c r="L67" s="208">
        <f t="shared" si="10"/>
        <v>34872.564898598044</v>
      </c>
      <c r="M67" s="208">
        <f t="shared" si="11"/>
        <v>17279.635997710022</v>
      </c>
      <c r="N67" s="207">
        <f>_xlfn.XLOOKUP(D67,'VHT-VMT Summary'!$D$24:$D$43,'VHT-VMT Summary'!$O$24:$O$43)</f>
        <v>2585.4169462624277</v>
      </c>
      <c r="O67" s="208">
        <f t="shared" si="12"/>
        <v>6230.7222999683954</v>
      </c>
      <c r="P67" s="208">
        <f t="shared" si="13"/>
        <v>3087.3729437262245</v>
      </c>
      <c r="Q67" s="126">
        <f>_xlfn.XLOOKUP(D67,'VHT-VMT Summary'!$D$24:$D$43,'VHT-VMT Summary'!$P$24:$P$43)</f>
        <v>29.15</v>
      </c>
      <c r="R67" s="367">
        <f t="shared" si="14"/>
        <v>7957.95</v>
      </c>
      <c r="S67" s="208">
        <f t="shared" si="19"/>
        <v>3943.2281418882581</v>
      </c>
      <c r="T67" s="126">
        <f>_xlfn.XLOOKUP(D67,'VHT-VMT Summary'!$D$24:$D$43,'VHT-VMT Summary'!$U$24:$U$43)</f>
        <v>36.638257575757564</v>
      </c>
      <c r="U67" s="126">
        <f>Inputs!$C$31</f>
        <v>30</v>
      </c>
      <c r="V67" s="367">
        <f>(T67*Inputs!$C$54)+(T67*U67*Inputs!$C$57)</f>
        <v>30406.089962121201</v>
      </c>
      <c r="W67" s="208">
        <f t="shared" si="15"/>
        <v>15066.461792725815</v>
      </c>
      <c r="X67" s="126">
        <f>_xlfn.XLOOKUP(D67,'VHT-VMT Summary'!$D$24:$D$43,'VHT-VMT Summary'!$V$24:$V$43)</f>
        <v>10.286363636363646</v>
      </c>
      <c r="Y67" s="367">
        <f t="shared" si="16"/>
        <v>8331.9545454545532</v>
      </c>
      <c r="Z67" s="208">
        <f t="shared" si="17"/>
        <v>4128.5503981012935</v>
      </c>
    </row>
    <row r="68" spans="3:26" x14ac:dyDescent="0.25">
      <c r="C68" s="3">
        <v>19</v>
      </c>
      <c r="D68" s="126">
        <f t="shared" si="18"/>
        <v>2046</v>
      </c>
      <c r="E68" s="41">
        <f>_xlfn.XLOOKUP(D68,'VHT-VMT Summary'!$D$24:$D$43,'VHT-VMT Summary'!$Q$24:$Q$43)</f>
        <v>105776.78572097709</v>
      </c>
      <c r="F68" s="43">
        <f t="shared" si="6"/>
        <v>55003.928574908088</v>
      </c>
      <c r="G68" s="251">
        <f t="shared" si="7"/>
        <v>26435.391261861056</v>
      </c>
      <c r="H68" s="41">
        <f>_xlfn.XLOOKUP(D68,'VHT-VMT Summary'!$D$24:$D$43,'VHT-VMT Summary'!$R$24:$R$43)</f>
        <v>6954.0344906841856</v>
      </c>
      <c r="I68" s="43">
        <f t="shared" si="8"/>
        <v>9179.3255277031258</v>
      </c>
      <c r="J68" s="251">
        <f t="shared" si="9"/>
        <v>4411.6678232237855</v>
      </c>
      <c r="K68" s="207">
        <f>_xlfn.XLOOKUP(D68,'VHT-VMT Summary'!$D$24:$D$43,'VHT-VMT Summary'!$N$24:$N$43)</f>
        <v>40295.698691233963</v>
      </c>
      <c r="L68" s="208">
        <f t="shared" si="10"/>
        <v>35236.030132120766</v>
      </c>
      <c r="M68" s="208">
        <f t="shared" si="11"/>
        <v>16934.758428914542</v>
      </c>
      <c r="N68" s="207">
        <f>_xlfn.XLOOKUP(D68,'VHT-VMT Summary'!$D$24:$D$43,'VHT-VMT Summary'!$O$24:$O$43)</f>
        <v>2612.3638937226792</v>
      </c>
      <c r="O68" s="208">
        <f t="shared" si="12"/>
        <v>6295.6630619214675</v>
      </c>
      <c r="P68" s="208">
        <f t="shared" si="13"/>
        <v>3025.7532617526908</v>
      </c>
      <c r="Q68" s="126">
        <f>_xlfn.XLOOKUP(D68,'VHT-VMT Summary'!$D$24:$D$43,'VHT-VMT Summary'!$P$24:$P$43)</f>
        <v>29.15</v>
      </c>
      <c r="R68" s="367">
        <f t="shared" si="14"/>
        <v>7957.95</v>
      </c>
      <c r="S68" s="208">
        <f t="shared" si="19"/>
        <v>3824.663571181628</v>
      </c>
      <c r="T68" s="126">
        <f>_xlfn.XLOOKUP(D68,'VHT-VMT Summary'!$D$24:$D$43,'VHT-VMT Summary'!$U$24:$U$43)</f>
        <v>36.638257575757564</v>
      </c>
      <c r="U68" s="126">
        <f>Inputs!$C$31</f>
        <v>30</v>
      </c>
      <c r="V68" s="367">
        <f>(T68*Inputs!$C$54)+(T68*U68*Inputs!$C$57)</f>
        <v>30406.089962121201</v>
      </c>
      <c r="W68" s="208">
        <f t="shared" si="15"/>
        <v>14613.444997794197</v>
      </c>
      <c r="X68" s="126">
        <f>_xlfn.XLOOKUP(D68,'VHT-VMT Summary'!$D$24:$D$43,'VHT-VMT Summary'!$V$24:$V$43)</f>
        <v>10.286363636363646</v>
      </c>
      <c r="Y68" s="367">
        <f t="shared" si="16"/>
        <v>8331.9545454545532</v>
      </c>
      <c r="Z68" s="208">
        <f t="shared" si="17"/>
        <v>4004.4135772078503</v>
      </c>
    </row>
    <row r="69" spans="3:26" x14ac:dyDescent="0.25">
      <c r="C69" s="3">
        <v>20</v>
      </c>
      <c r="D69" s="126">
        <f t="shared" si="18"/>
        <v>2047</v>
      </c>
      <c r="E69" s="41">
        <f>_xlfn.XLOOKUP(D69,'VHT-VMT Summary'!$D$24:$D$43,'VHT-VMT Summary'!$Q$24:$Q$43)</f>
        <v>106879.26224471851</v>
      </c>
      <c r="F69" s="43">
        <f t="shared" si="6"/>
        <v>55577.216367253626</v>
      </c>
      <c r="G69" s="251">
        <f t="shared" si="7"/>
        <v>25907.77751642355</v>
      </c>
      <c r="H69" s="41">
        <f>_xlfn.XLOOKUP(D69,'VHT-VMT Summary'!$D$24:$D$43,'VHT-VMT Summary'!$R$24:$R$43)</f>
        <v>7026.5140968568558</v>
      </c>
      <c r="I69" s="43">
        <f t="shared" si="8"/>
        <v>9274.9986078510501</v>
      </c>
      <c r="J69" s="251">
        <f t="shared" si="9"/>
        <v>4323.6170521653894</v>
      </c>
      <c r="K69" s="207">
        <f>_xlfn.XLOOKUP(D69,'VHT-VMT Summary'!$D$24:$D$43,'VHT-VMT Summary'!$N$24:$N$43)</f>
        <v>40715.687458259214</v>
      </c>
      <c r="L69" s="208">
        <f t="shared" si="10"/>
        <v>35603.283643803225</v>
      </c>
      <c r="M69" s="208">
        <f t="shared" si="11"/>
        <v>16596.764138069702</v>
      </c>
      <c r="N69" s="207">
        <f>_xlfn.XLOOKUP(D69,'VHT-VMT Summary'!$D$24:$D$43,'VHT-VMT Summary'!$O$24:$O$43)</f>
        <v>2639.5917003219088</v>
      </c>
      <c r="O69" s="208">
        <f t="shared" si="12"/>
        <v>6361.2806800013277</v>
      </c>
      <c r="P69" s="208">
        <f t="shared" si="13"/>
        <v>2965.3634231689016</v>
      </c>
      <c r="Q69" s="126">
        <f>_xlfn.XLOOKUP(D69,'VHT-VMT Summary'!$D$24:$D$43,'VHT-VMT Summary'!$P$24:$P$43)</f>
        <v>29.15</v>
      </c>
      <c r="R69" s="367">
        <f t="shared" si="14"/>
        <v>7957.95</v>
      </c>
      <c r="S69" s="208">
        <f t="shared" si="19"/>
        <v>3709.6639875670498</v>
      </c>
      <c r="T69" s="126">
        <f>_xlfn.XLOOKUP(D69,'VHT-VMT Summary'!$D$24:$D$43,'VHT-VMT Summary'!$U$24:$U$43)</f>
        <v>36.638257575757564</v>
      </c>
      <c r="U69" s="126">
        <f>Inputs!$C$31</f>
        <v>30</v>
      </c>
      <c r="V69" s="367">
        <f>(T69*Inputs!$C$54)+(T69*U69*Inputs!$C$57)</f>
        <v>30406.089962121201</v>
      </c>
      <c r="W69" s="208">
        <f t="shared" si="15"/>
        <v>14174.049464397864</v>
      </c>
      <c r="X69" s="126">
        <f>_xlfn.XLOOKUP(D69,'VHT-VMT Summary'!$D$24:$D$43,'VHT-VMT Summary'!$V$24:$V$43)</f>
        <v>10.286363636363646</v>
      </c>
      <c r="Y69" s="367">
        <f t="shared" si="16"/>
        <v>8331.9545454545532</v>
      </c>
      <c r="Z69" s="208">
        <f t="shared" si="17"/>
        <v>3884.0092892413677</v>
      </c>
    </row>
    <row r="70" spans="3:26" x14ac:dyDescent="0.25">
      <c r="C70" s="125" t="s">
        <v>36</v>
      </c>
      <c r="D70" s="3"/>
      <c r="E70" s="3"/>
      <c r="F70" s="3"/>
      <c r="G70" s="44">
        <f>SUM(G50:G69)</f>
        <v>631784.27992610564</v>
      </c>
      <c r="H70" s="44"/>
      <c r="I70" s="44"/>
      <c r="J70" s="44">
        <f>SUM(J50:J69)</f>
        <v>105435.26106193096</v>
      </c>
      <c r="K70" s="3"/>
      <c r="L70" s="44">
        <f>SUM(L50:L69)</f>
        <v>646422.90769658436</v>
      </c>
      <c r="M70" s="44">
        <f>SUM(M50:M69)</f>
        <v>404726.90771822113</v>
      </c>
      <c r="N70" s="44"/>
      <c r="O70" s="44"/>
      <c r="P70" s="44">
        <f>SUM(P50:P69)</f>
        <v>72313.033946595315</v>
      </c>
      <c r="Q70" s="3"/>
      <c r="R70" s="43">
        <f>SUM(R50:R69)</f>
        <v>159159</v>
      </c>
      <c r="S70" s="43">
        <f>SUM(S50:S69)</f>
        <v>100700.23024509187</v>
      </c>
      <c r="T70" s="43"/>
      <c r="U70" s="43"/>
      <c r="V70" s="43">
        <f t="shared" ref="V70:W70" si="20">SUM(V50:V69)</f>
        <v>608121.7992424242</v>
      </c>
      <c r="W70" s="43">
        <f t="shared" si="20"/>
        <v>384759.92687043548</v>
      </c>
      <c r="X70" s="43"/>
      <c r="Y70" s="43">
        <f t="shared" ref="Y70:Z70" si="21">SUM(Y50:Y69)</f>
        <v>166639.09090909112</v>
      </c>
      <c r="Z70" s="43">
        <f t="shared" si="21"/>
        <v>105432.89931689861</v>
      </c>
    </row>
    <row r="74" spans="3:26" x14ac:dyDescent="0.25">
      <c r="E74" s="632" t="s">
        <v>713</v>
      </c>
      <c r="F74" s="633"/>
      <c r="G74" s="633"/>
      <c r="H74" s="633"/>
      <c r="I74" s="633"/>
      <c r="J74" s="634"/>
      <c r="K74" s="632" t="s">
        <v>731</v>
      </c>
      <c r="L74" s="633"/>
      <c r="M74" s="634"/>
    </row>
    <row r="75" spans="3:26" x14ac:dyDescent="0.25">
      <c r="C75" s="623" t="s">
        <v>30</v>
      </c>
      <c r="D75" s="624" t="s">
        <v>31</v>
      </c>
      <c r="E75" s="625" t="s">
        <v>257</v>
      </c>
      <c r="F75" s="625"/>
      <c r="G75" s="625"/>
      <c r="H75" s="625" t="s">
        <v>258</v>
      </c>
      <c r="I75" s="625"/>
      <c r="J75" s="625"/>
      <c r="K75" s="625" t="s">
        <v>665</v>
      </c>
      <c r="L75" s="625"/>
      <c r="M75" s="625"/>
    </row>
    <row r="76" spans="3:26" ht="25.5" x14ac:dyDescent="0.25">
      <c r="C76" s="623"/>
      <c r="D76" s="624"/>
      <c r="E76" s="398" t="s">
        <v>233</v>
      </c>
      <c r="F76" s="398" t="s">
        <v>134</v>
      </c>
      <c r="G76" s="398" t="s">
        <v>131</v>
      </c>
      <c r="H76" s="398" t="s">
        <v>233</v>
      </c>
      <c r="I76" s="398" t="s">
        <v>134</v>
      </c>
      <c r="J76" s="398" t="s">
        <v>131</v>
      </c>
      <c r="K76" s="398" t="s">
        <v>233</v>
      </c>
      <c r="L76" s="398" t="s">
        <v>134</v>
      </c>
      <c r="M76" s="398" t="s">
        <v>131</v>
      </c>
    </row>
    <row r="77" spans="3:26" x14ac:dyDescent="0.25">
      <c r="C77" s="3">
        <v>1</v>
      </c>
      <c r="D77" s="126">
        <f>Inputs!C8</f>
        <v>2028</v>
      </c>
      <c r="E77" s="41">
        <f>_xlfn.XLOOKUP(D77,'VHT-VMT Summary'!$D$24:$D$43,'VHT-VMT Summary'!$X$24:$X$43)</f>
        <v>617649.46029621072</v>
      </c>
      <c r="F77" s="41">
        <f>E77*$B$11</f>
        <v>321177.71935402957</v>
      </c>
      <c r="G77" s="182">
        <f>F77/(1+$B$5)^(D77-$B$4)</f>
        <v>267419.71289225155</v>
      </c>
      <c r="H77" s="41">
        <f>_xlfn.XLOOKUP(D77,'VHT-VMT Summary'!$D$24:$D$43,'VHT-VMT Summary'!$Y$24:$Y$43)</f>
        <v>80294.429838507393</v>
      </c>
      <c r="I77" s="41">
        <f>H77*$B$12</f>
        <v>105988.64738682976</v>
      </c>
      <c r="J77" s="182">
        <f>I77/(1+$B$5)^(D77-$B$4)</f>
        <v>88248.505254443007</v>
      </c>
      <c r="K77" s="488">
        <f>_xlfn.XLOOKUP(D77,'VHT-VMT Summary'!$D$24:$D$43,'VHT-VMT Summary'!$AB$24:$AB$43)</f>
        <v>20.912733861681552</v>
      </c>
      <c r="L77" s="489">
        <f>K77*$B$7</f>
        <v>16709.274355483562</v>
      </c>
      <c r="M77" s="489">
        <f>L77/(1+$B$5)^(D77-$B$4)</f>
        <v>13912.513482468048</v>
      </c>
    </row>
    <row r="78" spans="3:26" x14ac:dyDescent="0.25">
      <c r="C78" s="3">
        <v>2</v>
      </c>
      <c r="D78" s="126">
        <f>D51</f>
        <v>2029</v>
      </c>
      <c r="E78" s="41">
        <f>_xlfn.XLOOKUP(D78,'VHT-VMT Summary'!$D$24:$D$43,'VHT-VMT Summary'!$X$24:$X$43)</f>
        <v>630064.21444816433</v>
      </c>
      <c r="F78" s="41">
        <f t="shared" ref="F78:F96" si="22">E78*$B$11</f>
        <v>327633.39151304547</v>
      </c>
      <c r="G78" s="182">
        <f t="shared" ref="G78:G96" si="23">F78/(1+$B$5)^(D78-$B$4)</f>
        <v>264592.48217399203</v>
      </c>
      <c r="H78" s="41">
        <f>_xlfn.XLOOKUP(D78,'VHT-VMT Summary'!$D$24:$D$43,'VHT-VMT Summary'!$Y$24:$Y$43)</f>
        <v>81908.347878261353</v>
      </c>
      <c r="I78" s="41">
        <f t="shared" ref="I78:I96" si="24">H78*$B$12</f>
        <v>108119.019199305</v>
      </c>
      <c r="J78" s="182">
        <f t="shared" ref="J78:J95" si="25">I78/(1+$B$5)^(D78-$B$4)</f>
        <v>87315.519117417352</v>
      </c>
      <c r="K78" s="488">
        <f>_xlfn.XLOOKUP(D78,'VHT-VMT Summary'!$D$24:$D$43,'VHT-VMT Summary'!$AB$24:$AB$43)</f>
        <v>21.121861200298365</v>
      </c>
      <c r="L78" s="489">
        <f t="shared" ref="L78:L96" si="26">K78*$B$7</f>
        <v>16876.367099038394</v>
      </c>
      <c r="M78" s="489">
        <f t="shared" ref="M78:M96" si="27">L78/(1+$B$5)^(D78-$B$4)</f>
        <v>13629.135419294596</v>
      </c>
    </row>
    <row r="79" spans="3:26" x14ac:dyDescent="0.25">
      <c r="C79" s="3">
        <v>3</v>
      </c>
      <c r="D79" s="126">
        <f t="shared" ref="D79:D96" si="28">D52</f>
        <v>2030</v>
      </c>
      <c r="E79" s="41">
        <f>_xlfn.XLOOKUP(D79,'VHT-VMT Summary'!$D$24:$D$43,'VHT-VMT Summary'!$X$24:$X$43)</f>
        <v>642728.50515857246</v>
      </c>
      <c r="F79" s="41">
        <f t="shared" si="22"/>
        <v>334218.82268245769</v>
      </c>
      <c r="G79" s="182">
        <f t="shared" si="23"/>
        <v>261795.14167380141</v>
      </c>
      <c r="H79" s="41">
        <f>_xlfn.XLOOKUP(D79,'VHT-VMT Summary'!$D$24:$D$43,'VHT-VMT Summary'!$Y$24:$Y$43)</f>
        <v>83554.705670614421</v>
      </c>
      <c r="I79" s="41">
        <f t="shared" si="24"/>
        <v>110292.21148521104</v>
      </c>
      <c r="J79" s="182">
        <f t="shared" si="25"/>
        <v>86392.396752354471</v>
      </c>
      <c r="K79" s="488">
        <f>_xlfn.XLOOKUP(D79,'VHT-VMT Summary'!$D$24:$D$43,'VHT-VMT Summary'!$AB$24:$AB$43)</f>
        <v>21.333079812301349</v>
      </c>
      <c r="L79" s="489">
        <f t="shared" si="26"/>
        <v>17045.13077002878</v>
      </c>
      <c r="M79" s="489">
        <f t="shared" si="27"/>
        <v>13351.529363227492</v>
      </c>
    </row>
    <row r="80" spans="3:26" x14ac:dyDescent="0.25">
      <c r="C80" s="3">
        <v>4</v>
      </c>
      <c r="D80" s="126">
        <f t="shared" si="28"/>
        <v>2031</v>
      </c>
      <c r="E80" s="41">
        <f>_xlfn.XLOOKUP(D80,'VHT-VMT Summary'!$D$24:$D$43,'VHT-VMT Summary'!$X$24:$X$43)</f>
        <v>655647.34811225988</v>
      </c>
      <c r="F80" s="41">
        <f t="shared" si="22"/>
        <v>340936.62101837515</v>
      </c>
      <c r="G80" s="182">
        <f t="shared" si="23"/>
        <v>259027.37538452464</v>
      </c>
      <c r="H80" s="41">
        <f>_xlfn.XLOOKUP(D80,'VHT-VMT Summary'!$D$24:$D$43,'VHT-VMT Summary'!$Y$24:$Y$43)</f>
        <v>85234.155254593788</v>
      </c>
      <c r="I80" s="41">
        <f t="shared" si="24"/>
        <v>112509.08493606381</v>
      </c>
      <c r="J80" s="182">
        <f t="shared" si="25"/>
        <v>85479.03387689314</v>
      </c>
      <c r="K80" s="488">
        <f>_xlfn.XLOOKUP(D80,'VHT-VMT Summary'!$D$24:$D$43,'VHT-VMT Summary'!$AB$24:$AB$43)</f>
        <v>21.546410610424363</v>
      </c>
      <c r="L80" s="489">
        <f t="shared" si="26"/>
        <v>17215.582077729065</v>
      </c>
      <c r="M80" s="489">
        <f t="shared" si="27"/>
        <v>13079.577746711702</v>
      </c>
    </row>
    <row r="81" spans="3:13" x14ac:dyDescent="0.25">
      <c r="C81" s="3">
        <v>5</v>
      </c>
      <c r="D81" s="126">
        <f t="shared" si="28"/>
        <v>2032</v>
      </c>
      <c r="E81" s="41">
        <f>_xlfn.XLOOKUP(D81,'VHT-VMT Summary'!$D$24:$D$43,'VHT-VMT Summary'!$X$24:$X$43)</f>
        <v>668825.85980931646</v>
      </c>
      <c r="F81" s="41">
        <f>E81*$B$11</f>
        <v>347789.44710084458</v>
      </c>
      <c r="G81" s="182">
        <f>F81/(1+$B$5)^(D81-$B$4)</f>
        <v>256288.87063991625</v>
      </c>
      <c r="H81" s="41">
        <f>_xlfn.XLOOKUP(D81,'VHT-VMT Summary'!$D$24:$D$43,'VHT-VMT Summary'!$Y$24:$Y$43)</f>
        <v>86947.361775211117</v>
      </c>
      <c r="I81" s="41">
        <f t="shared" si="24"/>
        <v>114770.51754327868</v>
      </c>
      <c r="J81" s="182">
        <f t="shared" si="25"/>
        <v>84575.327311172339</v>
      </c>
      <c r="K81" s="488">
        <f>_xlfn.XLOOKUP(D81,'VHT-VMT Summary'!$D$24:$D$43,'VHT-VMT Summary'!$AB$24:$AB$43)</f>
        <v>21.761874716528602</v>
      </c>
      <c r="L81" s="489">
        <f t="shared" si="26"/>
        <v>17387.737898506355</v>
      </c>
      <c r="M81" s="489">
        <f t="shared" si="27"/>
        <v>12813.165396875675</v>
      </c>
    </row>
    <row r="82" spans="3:13" x14ac:dyDescent="0.25">
      <c r="C82" s="3">
        <v>6</v>
      </c>
      <c r="D82" s="126">
        <f t="shared" si="28"/>
        <v>2033</v>
      </c>
      <c r="E82" s="41">
        <f>_xlfn.XLOOKUP(D82,'VHT-VMT Summary'!$D$24:$D$43,'VHT-VMT Summary'!$X$24:$X$43)</f>
        <v>682269.25959148351</v>
      </c>
      <c r="F82" s="41">
        <f t="shared" si="22"/>
        <v>354780.01498757146</v>
      </c>
      <c r="G82" s="182">
        <f t="shared" si="23"/>
        <v>253579.31807931961</v>
      </c>
      <c r="H82" s="41">
        <f>_xlfn.XLOOKUP(D82,'VHT-VMT Summary'!$D$24:$D$43,'VHT-VMT Summary'!$Y$24:$Y$43)</f>
        <v>88695.003746892864</v>
      </c>
      <c r="I82" s="41">
        <f t="shared" si="24"/>
        <v>117077.40494589858</v>
      </c>
      <c r="J82" s="182">
        <f t="shared" si="25"/>
        <v>83681.174966175473</v>
      </c>
      <c r="K82" s="488">
        <f>_xlfn.XLOOKUP(D82,'VHT-VMT Summary'!$D$24:$D$43,'VHT-VMT Summary'!$AB$24:$AB$43)</f>
        <v>21.979493463693892</v>
      </c>
      <c r="L82" s="489">
        <f t="shared" si="26"/>
        <v>17561.615277491419</v>
      </c>
      <c r="M82" s="489">
        <f t="shared" si="27"/>
        <v>12552.179486755027</v>
      </c>
    </row>
    <row r="83" spans="3:13" x14ac:dyDescent="0.25">
      <c r="C83" s="3">
        <v>7</v>
      </c>
      <c r="D83" s="126">
        <f t="shared" si="28"/>
        <v>2034</v>
      </c>
      <c r="E83" s="41">
        <f>_xlfn.XLOOKUP(D83,'VHT-VMT Summary'!$D$24:$D$43,'VHT-VMT Summary'!$X$24:$X$43)</f>
        <v>695982.87170927238</v>
      </c>
      <c r="F83" s="41">
        <f t="shared" si="22"/>
        <v>361911.09328882163</v>
      </c>
      <c r="G83" s="182">
        <f t="shared" si="23"/>
        <v>250898.41161271959</v>
      </c>
      <c r="H83" s="41">
        <f>_xlfn.XLOOKUP(D83,'VHT-VMT Summary'!$D$24:$D$43,'VHT-VMT Summary'!$Y$24:$Y$43)</f>
        <v>90477.773322205394</v>
      </c>
      <c r="I83" s="41">
        <f t="shared" si="24"/>
        <v>119430.66078531112</v>
      </c>
      <c r="J83" s="182">
        <f t="shared" si="25"/>
        <v>82796.475832197451</v>
      </c>
      <c r="K83" s="488">
        <f>_xlfn.XLOOKUP(D83,'VHT-VMT Summary'!$D$24:$D$43,'VHT-VMT Summary'!$AB$24:$AB$43)</f>
        <v>22.199288398330829</v>
      </c>
      <c r="L83" s="489">
        <f t="shared" si="26"/>
        <v>17737.231430266333</v>
      </c>
      <c r="M83" s="489">
        <f t="shared" si="27"/>
        <v>12296.509487509773</v>
      </c>
    </row>
    <row r="84" spans="3:13" x14ac:dyDescent="0.25">
      <c r="C84" s="3">
        <v>8</v>
      </c>
      <c r="D84" s="126">
        <f t="shared" si="28"/>
        <v>2035</v>
      </c>
      <c r="E84" s="41">
        <f>_xlfn.XLOOKUP(D84,'VHT-VMT Summary'!$D$24:$D$43,'VHT-VMT Summary'!$X$24:$X$43)</f>
        <v>709972.12743062875</v>
      </c>
      <c r="F84" s="41">
        <f t="shared" si="22"/>
        <v>369185.50626392697</v>
      </c>
      <c r="G84" s="182">
        <f t="shared" si="23"/>
        <v>248245.8483861642</v>
      </c>
      <c r="H84" s="41">
        <f>_xlfn.XLOOKUP(D84,'VHT-VMT Summary'!$D$24:$D$43,'VHT-VMT Summary'!$Y$24:$Y$43)</f>
        <v>92296.376565981729</v>
      </c>
      <c r="I84" s="41">
        <f t="shared" si="24"/>
        <v>121831.21706709589</v>
      </c>
      <c r="J84" s="182">
        <f t="shared" si="25"/>
        <v>81921.129967434172</v>
      </c>
      <c r="K84" s="488">
        <f>_xlfn.XLOOKUP(D84,'VHT-VMT Summary'!$D$24:$D$43,'VHT-VMT Summary'!$AB$24:$AB$43)</f>
        <v>22.421281282314137</v>
      </c>
      <c r="L84" s="489">
        <f t="shared" si="26"/>
        <v>17914.603744568994</v>
      </c>
      <c r="M84" s="489">
        <f t="shared" si="27"/>
        <v>12046.047121614811</v>
      </c>
    </row>
    <row r="85" spans="3:13" x14ac:dyDescent="0.25">
      <c r="C85" s="3">
        <v>9</v>
      </c>
      <c r="D85" s="126">
        <f t="shared" si="28"/>
        <v>2036</v>
      </c>
      <c r="E85" s="41">
        <f>_xlfn.XLOOKUP(D85,'VHT-VMT Summary'!$D$24:$D$43,'VHT-VMT Summary'!$X$24:$X$43)</f>
        <v>724242.56719198439</v>
      </c>
      <c r="F85" s="41">
        <f t="shared" si="22"/>
        <v>376606.13493983191</v>
      </c>
      <c r="G85" s="182">
        <f t="shared" si="23"/>
        <v>245621.32874755203</v>
      </c>
      <c r="H85" s="41">
        <f>_xlfn.XLOOKUP(D85,'VHT-VMT Summary'!$D$24:$D$43,'VHT-VMT Summary'!$Y$24:$Y$43)</f>
        <v>94151.533734957993</v>
      </c>
      <c r="I85" s="41">
        <f t="shared" si="24"/>
        <v>124280.02453014455</v>
      </c>
      <c r="J85" s="182">
        <f t="shared" si="25"/>
        <v>81055.038486692181</v>
      </c>
      <c r="K85" s="488">
        <f>_xlfn.XLOOKUP(D85,'VHT-VMT Summary'!$D$24:$D$43,'VHT-VMT Summary'!$AB$24:$AB$43)</f>
        <v>22.645494095137277</v>
      </c>
      <c r="L85" s="489">
        <f t="shared" si="26"/>
        <v>18093.749782014685</v>
      </c>
      <c r="M85" s="489">
        <f t="shared" si="27"/>
        <v>11800.686317003841</v>
      </c>
    </row>
    <row r="86" spans="3:13" x14ac:dyDescent="0.25">
      <c r="C86" s="3">
        <v>10</v>
      </c>
      <c r="D86" s="126">
        <f t="shared" si="28"/>
        <v>2037</v>
      </c>
      <c r="E86" s="41">
        <f>_xlfn.XLOOKUP(D86,'VHT-VMT Summary'!$D$24:$D$43,'VHT-VMT Summary'!$X$24:$X$43)</f>
        <v>738799.842792543</v>
      </c>
      <c r="F86" s="41">
        <f t="shared" si="22"/>
        <v>384175.91825212236</v>
      </c>
      <c r="G86" s="182">
        <f t="shared" si="23"/>
        <v>243024.55621278149</v>
      </c>
      <c r="H86" s="41">
        <f>_xlfn.XLOOKUP(D86,'VHT-VMT Summary'!$D$24:$D$43,'VHT-VMT Summary'!$Y$24:$Y$43)</f>
        <v>96043.979563030589</v>
      </c>
      <c r="I86" s="41">
        <f t="shared" si="24"/>
        <v>126778.05302320038</v>
      </c>
      <c r="J86" s="182">
        <f t="shared" si="25"/>
        <v>80198.1035502179</v>
      </c>
      <c r="K86" s="488">
        <f>_xlfn.XLOOKUP(D86,'VHT-VMT Summary'!$D$24:$D$43,'VHT-VMT Summary'!$AB$24:$AB$43)</f>
        <v>22.871949036088651</v>
      </c>
      <c r="L86" s="489">
        <f t="shared" si="26"/>
        <v>18274.68727983483</v>
      </c>
      <c r="M86" s="489">
        <f t="shared" si="27"/>
        <v>11560.323162147313</v>
      </c>
    </row>
    <row r="87" spans="3:13" x14ac:dyDescent="0.25">
      <c r="C87" s="3">
        <v>11</v>
      </c>
      <c r="D87" s="126">
        <f t="shared" si="28"/>
        <v>2038</v>
      </c>
      <c r="E87" s="41">
        <f>_xlfn.XLOOKUP(D87,'VHT-VMT Summary'!$D$24:$D$43,'VHT-VMT Summary'!$X$24:$X$43)</f>
        <v>753649.71963267354</v>
      </c>
      <c r="F87" s="41">
        <f t="shared" si="22"/>
        <v>391897.85420899023</v>
      </c>
      <c r="G87" s="182">
        <f t="shared" si="23"/>
        <v>240455.23743225852</v>
      </c>
      <c r="H87" s="41">
        <f>_xlfn.XLOOKUP(D87,'VHT-VMT Summary'!$D$24:$D$43,'VHT-VMT Summary'!$Y$24:$Y$43)</f>
        <v>97974.463552247529</v>
      </c>
      <c r="I87" s="41">
        <f t="shared" si="24"/>
        <v>129326.29188896675</v>
      </c>
      <c r="J87" s="182">
        <f t="shared" si="25"/>
        <v>79350.228352645296</v>
      </c>
      <c r="K87" s="488">
        <f>_xlfn.XLOOKUP(D87,'VHT-VMT Summary'!$D$24:$D$43,'VHT-VMT Summary'!$AB$24:$AB$43)</f>
        <v>23.100668526449539</v>
      </c>
      <c r="L87" s="489">
        <f t="shared" si="26"/>
        <v>18457.434152633181</v>
      </c>
      <c r="M87" s="489">
        <f t="shared" si="27"/>
        <v>11324.85586204538</v>
      </c>
    </row>
    <row r="88" spans="3:13" x14ac:dyDescent="0.25">
      <c r="C88" s="3">
        <v>12</v>
      </c>
      <c r="D88" s="126">
        <f t="shared" si="28"/>
        <v>2039</v>
      </c>
      <c r="E88" s="41">
        <f>_xlfn.XLOOKUP(D88,'VHT-VMT Summary'!$D$24:$D$43,'VHT-VMT Summary'!$X$24:$X$43)</f>
        <v>768798.07899729023</v>
      </c>
      <c r="F88" s="41">
        <f t="shared" si="22"/>
        <v>399775.00107859093</v>
      </c>
      <c r="G88" s="182">
        <f t="shared" si="23"/>
        <v>237913.08215775646</v>
      </c>
      <c r="H88" s="41">
        <f>_xlfn.XLOOKUP(D88,'VHT-VMT Summary'!$D$24:$D$43,'VHT-VMT Summary'!$Y$24:$Y$43)</f>
        <v>99943.750269647731</v>
      </c>
      <c r="I88" s="41">
        <f t="shared" si="24"/>
        <v>131925.75035593502</v>
      </c>
      <c r="J88" s="182">
        <f t="shared" si="25"/>
        <v>78511.317112059638</v>
      </c>
      <c r="K88" s="488">
        <f>_xlfn.XLOOKUP(D88,'VHT-VMT Summary'!$D$24:$D$43,'VHT-VMT Summary'!$AB$24:$AB$43)</f>
        <v>23.331675211714032</v>
      </c>
      <c r="L88" s="489">
        <f t="shared" si="26"/>
        <v>18642.008494159512</v>
      </c>
      <c r="M88" s="489">
        <f t="shared" si="27"/>
        <v>11094.184695117201</v>
      </c>
    </row>
    <row r="89" spans="3:13" x14ac:dyDescent="0.25">
      <c r="C89" s="3">
        <v>13</v>
      </c>
      <c r="D89" s="126">
        <f t="shared" si="28"/>
        <v>2040</v>
      </c>
      <c r="E89" s="41">
        <f>_xlfn.XLOOKUP(D89,'VHT-VMT Summary'!$D$24:$D$43,'VHT-VMT Summary'!$X$24:$X$43)</f>
        <v>784250.9203851358</v>
      </c>
      <c r="F89" s="41">
        <f t="shared" si="22"/>
        <v>407810.47860027064</v>
      </c>
      <c r="G89" s="182">
        <f t="shared" si="23"/>
        <v>235397.80320962894</v>
      </c>
      <c r="H89" s="41">
        <f>_xlfn.XLOOKUP(D89,'VHT-VMT Summary'!$D$24:$D$43,'VHT-VMT Summary'!$Y$24:$Y$43)</f>
        <v>101952.61965006769</v>
      </c>
      <c r="I89" s="41">
        <f t="shared" si="24"/>
        <v>134577.45793808936</v>
      </c>
      <c r="J89" s="182">
        <f t="shared" si="25"/>
        <v>77681.275059177569</v>
      </c>
      <c r="K89" s="488">
        <f>_xlfn.XLOOKUP(D89,'VHT-VMT Summary'!$D$24:$D$43,'VHT-VMT Summary'!$AB$24:$AB$43)</f>
        <v>23.564991963831176</v>
      </c>
      <c r="L89" s="489">
        <f t="shared" si="26"/>
        <v>18828.42857910111</v>
      </c>
      <c r="M89" s="489">
        <f t="shared" si="27"/>
        <v>10868.211970968357</v>
      </c>
    </row>
    <row r="90" spans="3:13" x14ac:dyDescent="0.25">
      <c r="C90" s="3">
        <v>14</v>
      </c>
      <c r="D90" s="126">
        <f t="shared" si="28"/>
        <v>2041</v>
      </c>
      <c r="E90" s="41">
        <f>_xlfn.XLOOKUP(D90,'VHT-VMT Summary'!$D$24:$D$43,'VHT-VMT Summary'!$X$24:$X$43)</f>
        <v>800014.36388487672</v>
      </c>
      <c r="F90" s="41">
        <f t="shared" si="22"/>
        <v>416007.46922013588</v>
      </c>
      <c r="G90" s="182">
        <f t="shared" si="23"/>
        <v>232909.11644436701</v>
      </c>
      <c r="H90" s="41">
        <f>_xlfn.XLOOKUP(D90,'VHT-VMT Summary'!$D$24:$D$43,'VHT-VMT Summary'!$Y$24:$Y$43)</f>
        <v>104001.867305034</v>
      </c>
      <c r="I90" s="41">
        <f t="shared" si="24"/>
        <v>137282.4648426449</v>
      </c>
      <c r="J90" s="182">
        <f t="shared" si="25"/>
        <v>76860.008426641143</v>
      </c>
      <c r="K90" s="488">
        <f>_xlfn.XLOOKUP(D90,'VHT-VMT Summary'!$D$24:$D$43,'VHT-VMT Summary'!$AB$24:$AB$43)</f>
        <v>23.800641883469488</v>
      </c>
      <c r="L90" s="489">
        <f t="shared" si="26"/>
        <v>19016.712864892121</v>
      </c>
      <c r="M90" s="489">
        <f t="shared" si="27"/>
        <v>10646.841989018469</v>
      </c>
    </row>
    <row r="91" spans="3:13" x14ac:dyDescent="0.25">
      <c r="C91" s="3">
        <v>15</v>
      </c>
      <c r="D91" s="126">
        <f t="shared" si="28"/>
        <v>2042</v>
      </c>
      <c r="E91" s="41">
        <f>_xlfn.XLOOKUP(D91,'VHT-VMT Summary'!$D$24:$D$43,'VHT-VMT Summary'!$X$24:$X$43)</f>
        <v>816094.65259896277</v>
      </c>
      <c r="F91" s="41">
        <f t="shared" si="22"/>
        <v>424369.21935146063</v>
      </c>
      <c r="G91" s="182">
        <f t="shared" si="23"/>
        <v>230446.74072250124</v>
      </c>
      <c r="H91" s="41">
        <f>_xlfn.XLOOKUP(D91,'VHT-VMT Summary'!$D$24:$D$43,'VHT-VMT Summary'!$Y$24:$Y$43)</f>
        <v>106092.30483786517</v>
      </c>
      <c r="I91" s="41">
        <f t="shared" si="24"/>
        <v>140041.84238598205</v>
      </c>
      <c r="J91" s="182">
        <f t="shared" si="25"/>
        <v>76047.424438425427</v>
      </c>
      <c r="K91" s="488">
        <f>_xlfn.XLOOKUP(D91,'VHT-VMT Summary'!$D$24:$D$43,'VHT-VMT Summary'!$AB$24:$AB$43)</f>
        <v>24.038648302304178</v>
      </c>
      <c r="L91" s="489">
        <f t="shared" si="26"/>
        <v>19206.879993541039</v>
      </c>
      <c r="M91" s="489">
        <f t="shared" si="27"/>
        <v>10429.980997971534</v>
      </c>
    </row>
    <row r="92" spans="3:13" x14ac:dyDescent="0.25">
      <c r="C92" s="3">
        <v>16</v>
      </c>
      <c r="D92" s="126">
        <f t="shared" si="28"/>
        <v>2043</v>
      </c>
      <c r="E92" s="41">
        <f>_xlfn.XLOOKUP(D92,'VHT-VMT Summary'!$D$24:$D$43,'VHT-VMT Summary'!$X$24:$X$43)</f>
        <v>832498.15511620219</v>
      </c>
      <c r="F92" s="41">
        <f t="shared" si="22"/>
        <v>432899.04066042515</v>
      </c>
      <c r="G92" s="182">
        <f t="shared" si="23"/>
        <v>228010.39787684154</v>
      </c>
      <c r="H92" s="41">
        <f>_xlfn.XLOOKUP(D92,'VHT-VMT Summary'!$D$24:$D$43,'VHT-VMT Summary'!$Y$24:$Y$43)</f>
        <v>108224.76016510626</v>
      </c>
      <c r="I92" s="41">
        <f t="shared" si="24"/>
        <v>142856.68341794028</v>
      </c>
      <c r="J92" s="182">
        <f t="shared" si="25"/>
        <v>75243.431299357704</v>
      </c>
      <c r="K92" s="488">
        <f>_xlfn.XLOOKUP(D92,'VHT-VMT Summary'!$D$24:$D$43,'VHT-VMT Summary'!$AB$24:$AB$43)</f>
        <v>24.279034785327223</v>
      </c>
      <c r="L92" s="489">
        <f t="shared" si="26"/>
        <v>19398.948793476451</v>
      </c>
      <c r="M92" s="489">
        <f t="shared" si="27"/>
        <v>10217.537156111786</v>
      </c>
    </row>
    <row r="93" spans="3:13" x14ac:dyDescent="0.25">
      <c r="C93" s="3">
        <v>17</v>
      </c>
      <c r="D93" s="126">
        <f t="shared" si="28"/>
        <v>2044</v>
      </c>
      <c r="E93" s="41">
        <f>_xlfn.XLOOKUP(D93,'VHT-VMT Summary'!$D$24:$D$43,'VHT-VMT Summary'!$X$24:$X$43)</f>
        <v>849231.36803403776</v>
      </c>
      <c r="F93" s="41">
        <f t="shared" si="22"/>
        <v>441600.31137769966</v>
      </c>
      <c r="G93" s="182">
        <f t="shared" si="23"/>
        <v>225599.81268105339</v>
      </c>
      <c r="H93" s="41">
        <f>_xlfn.XLOOKUP(D93,'VHT-VMT Summary'!$D$24:$D$43,'VHT-VMT Summary'!$Y$24:$Y$43)</f>
        <v>110400.0778444249</v>
      </c>
      <c r="I93" s="41">
        <f t="shared" si="24"/>
        <v>145728.10275464089</v>
      </c>
      <c r="J93" s="182">
        <f t="shared" si="25"/>
        <v>74447.938184747618</v>
      </c>
      <c r="K93" s="488">
        <f>_xlfn.XLOOKUP(D93,'VHT-VMT Summary'!$D$24:$D$43,'VHT-VMT Summary'!$AB$24:$AB$43)</f>
        <v>24.521825133180492</v>
      </c>
      <c r="L93" s="489">
        <f t="shared" si="26"/>
        <v>19592.938281411214</v>
      </c>
      <c r="M93" s="489">
        <f t="shared" si="27"/>
        <v>10009.420492408248</v>
      </c>
    </row>
    <row r="94" spans="3:13" x14ac:dyDescent="0.25">
      <c r="C94" s="3">
        <v>18</v>
      </c>
      <c r="D94" s="126">
        <f t="shared" si="28"/>
        <v>2045</v>
      </c>
      <c r="E94" s="41">
        <f>_xlfn.XLOOKUP(D94,'VHT-VMT Summary'!$D$24:$D$43,'VHT-VMT Summary'!$X$24:$X$43)</f>
        <v>866300.91853152181</v>
      </c>
      <c r="F94" s="41">
        <f t="shared" si="22"/>
        <v>450476.47763639136</v>
      </c>
      <c r="G94" s="182">
        <f t="shared" si="23"/>
        <v>223214.71281856697</v>
      </c>
      <c r="H94" s="41">
        <f>_xlfn.XLOOKUP(D94,'VHT-VMT Summary'!$D$24:$D$43,'VHT-VMT Summary'!$Y$24:$Y$43)</f>
        <v>112619.11940909782</v>
      </c>
      <c r="I94" s="41">
        <f t="shared" si="24"/>
        <v>148657.23762000914</v>
      </c>
      <c r="J94" s="182">
        <f t="shared" si="25"/>
        <v>73660.855230127097</v>
      </c>
      <c r="K94" s="488">
        <f>_xlfn.XLOOKUP(D94,'VHT-VMT Summary'!$D$24:$D$43,'VHT-VMT Summary'!$AB$24:$AB$43)</f>
        <v>24.767043384512302</v>
      </c>
      <c r="L94" s="489">
        <f t="shared" si="26"/>
        <v>19788.86766422533</v>
      </c>
      <c r="M94" s="489">
        <f t="shared" si="27"/>
        <v>9805.5428684115741</v>
      </c>
    </row>
    <row r="95" spans="3:13" x14ac:dyDescent="0.25">
      <c r="C95" s="3">
        <v>19</v>
      </c>
      <c r="D95" s="126">
        <f t="shared" si="28"/>
        <v>2046</v>
      </c>
      <c r="E95" s="41">
        <f>_xlfn.XLOOKUP(D95,'VHT-VMT Summary'!$D$24:$D$43,'VHT-VMT Summary'!$X$24:$X$43)</f>
        <v>883713.56699400581</v>
      </c>
      <c r="F95" s="41">
        <f t="shared" si="22"/>
        <v>459531.05483688304</v>
      </c>
      <c r="G95" s="182">
        <f>F95/(1+$B$5)^(D95-$B$4)</f>
        <v>220854.82885181406</v>
      </c>
      <c r="H95" s="41">
        <f>_xlfn.XLOOKUP(D95,'VHT-VMT Summary'!$D$24:$D$43,'VHT-VMT Summary'!$Y$24:$Y$43)</f>
        <v>114882.76370922077</v>
      </c>
      <c r="I95" s="41">
        <f t="shared" si="24"/>
        <v>151645.24809617142</v>
      </c>
      <c r="J95" s="182">
        <f t="shared" si="25"/>
        <v>72882.09352109865</v>
      </c>
      <c r="K95" s="488">
        <f>_xlfn.XLOOKUP(D95,'VHT-VMT Summary'!$D$24:$D$43,'VHT-VMT Summary'!$AB$24:$AB$43)</f>
        <v>25.014713818357425</v>
      </c>
      <c r="L95" s="489">
        <f t="shared" si="26"/>
        <v>19986.756340867581</v>
      </c>
      <c r="M95" s="489">
        <f t="shared" si="27"/>
        <v>9605.8179409269542</v>
      </c>
    </row>
    <row r="96" spans="3:13" x14ac:dyDescent="0.25">
      <c r="C96" s="3">
        <v>20</v>
      </c>
      <c r="D96" s="126">
        <f t="shared" si="28"/>
        <v>2047</v>
      </c>
      <c r="E96" s="41">
        <f>_xlfn.XLOOKUP(D96,'VHT-VMT Summary'!$D$24:$D$43,'VHT-VMT Summary'!$X$24:$X$43)</f>
        <v>901476.20969058527</v>
      </c>
      <c r="F96" s="41">
        <f t="shared" si="22"/>
        <v>468767.62903910433</v>
      </c>
      <c r="G96" s="182">
        <f t="shared" si="23"/>
        <v>218519.89419179002</v>
      </c>
      <c r="H96" s="41">
        <f>_xlfn.XLOOKUP(D96,'VHT-VMT Summary'!$D$24:$D$43,'VHT-VMT Summary'!$Y$24:$Y$43)</f>
        <v>117191.90725977608</v>
      </c>
      <c r="I96" s="41">
        <f t="shared" si="24"/>
        <v>154693.31758290445</v>
      </c>
      <c r="J96" s="182">
        <f>I96/(1+$B$5)^(D96-$B$4)</f>
        <v>72111.565083290712</v>
      </c>
      <c r="K96" s="488">
        <f>_xlfn.XLOOKUP(D96,'VHT-VMT Summary'!$D$24:$D$43,'VHT-VMT Summary'!$AB$24:$AB$43)</f>
        <v>25.264860956540993</v>
      </c>
      <c r="L96" s="489">
        <f t="shared" si="26"/>
        <v>20186.623904276254</v>
      </c>
      <c r="M96" s="489">
        <f t="shared" si="27"/>
        <v>9410.1611254473537</v>
      </c>
    </row>
    <row r="97" spans="3:13" x14ac:dyDescent="0.25">
      <c r="C97" s="125" t="s">
        <v>36</v>
      </c>
      <c r="D97" s="3"/>
      <c r="E97" s="3"/>
      <c r="F97" s="3"/>
      <c r="G97" s="44">
        <f>SUM(G77:G96)</f>
        <v>4843814.6721896017</v>
      </c>
      <c r="H97" s="44"/>
      <c r="I97" s="44"/>
      <c r="J97" s="44">
        <f>SUM(J77:J96)</f>
        <v>1598458.8418225683</v>
      </c>
      <c r="K97" s="3"/>
      <c r="L97" s="44">
        <f>SUM(L77:L96)</f>
        <v>367921.57878354617</v>
      </c>
      <c r="M97" s="44">
        <f>SUM(M77:M96)</f>
        <v>230454.22208203515</v>
      </c>
    </row>
  </sheetData>
  <mergeCells count="22">
    <mergeCell ref="Q47:Z47"/>
    <mergeCell ref="Q48:S48"/>
    <mergeCell ref="T48:W48"/>
    <mergeCell ref="N48:P48"/>
    <mergeCell ref="K48:M48"/>
    <mergeCell ref="E19:J19"/>
    <mergeCell ref="C20:C21"/>
    <mergeCell ref="D20:D21"/>
    <mergeCell ref="E20:G20"/>
    <mergeCell ref="C48:C49"/>
    <mergeCell ref="D48:D49"/>
    <mergeCell ref="E48:G48"/>
    <mergeCell ref="H48:J48"/>
    <mergeCell ref="C75:C76"/>
    <mergeCell ref="D75:D76"/>
    <mergeCell ref="E75:G75"/>
    <mergeCell ref="H75:J75"/>
    <mergeCell ref="H20:J20"/>
    <mergeCell ref="E47:P47"/>
    <mergeCell ref="E74:J74"/>
    <mergeCell ref="K74:M74"/>
    <mergeCell ref="K75:M7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DCAE-2E4D-4DEA-8EDA-F59B533A50A2}">
  <sheetPr>
    <tabColor rgb="FF92D050"/>
  </sheetPr>
  <dimension ref="A1:BA1059"/>
  <sheetViews>
    <sheetView workbookViewId="0">
      <selection activeCell="B3" sqref="B3"/>
    </sheetView>
  </sheetViews>
  <sheetFormatPr defaultColWidth="9.28515625" defaultRowHeight="12.75" x14ac:dyDescent="0.2"/>
  <cols>
    <col min="1" max="1" width="10.85546875" style="2" customWidth="1"/>
    <col min="2" max="2" width="12.140625" style="2" customWidth="1"/>
    <col min="3" max="3" width="14.28515625" style="2" customWidth="1"/>
    <col min="4" max="4" width="17.7109375" style="2" customWidth="1"/>
    <col min="5" max="5" width="15.140625" style="2" customWidth="1"/>
    <col min="6" max="6" width="18.7109375" style="2" customWidth="1"/>
    <col min="7" max="7" width="18" style="2" customWidth="1"/>
    <col min="8" max="8" width="13.42578125" style="2" customWidth="1"/>
    <col min="9" max="16384" width="9.28515625" style="2"/>
  </cols>
  <sheetData>
    <row r="1" spans="1:53" x14ac:dyDescent="0.2">
      <c r="B1" s="92" t="s">
        <v>26</v>
      </c>
    </row>
    <row r="3" spans="1:53" x14ac:dyDescent="0.2">
      <c r="A3" s="5"/>
      <c r="B3" s="5"/>
    </row>
    <row r="4" spans="1:53" x14ac:dyDescent="0.2">
      <c r="B4" s="12">
        <f>Inputs!C3</f>
        <v>3.1E-2</v>
      </c>
      <c r="C4" s="12" t="str">
        <f>Inputs!B3</f>
        <v xml:space="preserve">Discount Rate </v>
      </c>
    </row>
    <row r="5" spans="1:53" x14ac:dyDescent="0.2">
      <c r="B5" s="5">
        <f>Inputs!C5</f>
        <v>2022</v>
      </c>
      <c r="C5" s="5" t="str">
        <f>Inputs!B5</f>
        <v>Discount Year</v>
      </c>
      <c r="K5" s="15"/>
      <c r="L5" s="15"/>
      <c r="M5" s="15"/>
      <c r="N5" s="15"/>
      <c r="O5" s="15"/>
      <c r="P5" s="15"/>
      <c r="Q5" s="15"/>
      <c r="R5" s="15"/>
      <c r="S5" s="15"/>
      <c r="T5" s="15"/>
    </row>
    <row r="6" spans="1:53" x14ac:dyDescent="0.2">
      <c r="B6" s="5">
        <f>Inputs!C8</f>
        <v>2028</v>
      </c>
      <c r="C6" s="5" t="str">
        <f>Inputs!B8</f>
        <v>Operations Start Year</v>
      </c>
    </row>
    <row r="7" spans="1:53" x14ac:dyDescent="0.2">
      <c r="B7" s="18">
        <f>Inputs!C76</f>
        <v>1089715.9498922843</v>
      </c>
      <c r="C7" s="5" t="s">
        <v>629</v>
      </c>
    </row>
    <row r="8" spans="1:53" x14ac:dyDescent="0.2">
      <c r="B8" s="18"/>
      <c r="C8" s="5"/>
    </row>
    <row r="9" spans="1:53" x14ac:dyDescent="0.2">
      <c r="A9" s="5"/>
    </row>
    <row r="10" spans="1:53" x14ac:dyDescent="0.2">
      <c r="A10" s="5"/>
      <c r="B10" s="5"/>
      <c r="C10" s="18"/>
      <c r="G10" s="14"/>
    </row>
    <row r="11" spans="1:53" x14ac:dyDescent="0.2">
      <c r="AV11" s="2" t="e">
        <f>AU11*#REF!</f>
        <v>#REF!</v>
      </c>
      <c r="AX11" s="2" t="e">
        <f>AW11*#REF!</f>
        <v>#REF!</v>
      </c>
      <c r="AZ11" s="2" t="e">
        <f>AY11*#REF!</f>
        <v>#REF!</v>
      </c>
      <c r="BA11" s="2" t="e">
        <f>AZ11*#REF!</f>
        <v>#REF!</v>
      </c>
    </row>
    <row r="12" spans="1:53" x14ac:dyDescent="0.2">
      <c r="D12" s="640" t="s">
        <v>130</v>
      </c>
      <c r="E12" s="640"/>
      <c r="F12" s="640"/>
      <c r="G12" s="636" t="s">
        <v>131</v>
      </c>
      <c r="AV12" s="2" t="e">
        <f>AU12*#REF!</f>
        <v>#REF!</v>
      </c>
      <c r="AX12" s="2" t="e">
        <f>AW12*#REF!</f>
        <v>#REF!</v>
      </c>
      <c r="AZ12" s="2" t="e">
        <f>AY12*#REF!</f>
        <v>#REF!</v>
      </c>
      <c r="BA12" s="2" t="e">
        <f>AZ12*#REF!</f>
        <v>#REF!</v>
      </c>
    </row>
    <row r="13" spans="1:53" ht="21" customHeight="1" x14ac:dyDescent="0.2">
      <c r="B13" s="9" t="s">
        <v>30</v>
      </c>
      <c r="C13" s="9" t="s">
        <v>31</v>
      </c>
      <c r="D13" s="80" t="s">
        <v>47</v>
      </c>
      <c r="E13" s="80" t="s">
        <v>48</v>
      </c>
      <c r="F13" s="80" t="s">
        <v>49</v>
      </c>
      <c r="G13" s="636"/>
      <c r="AV13" s="2" t="e">
        <f>AU13*#REF!</f>
        <v>#REF!</v>
      </c>
      <c r="AX13" s="2" t="e">
        <f>AW13*#REF!</f>
        <v>#REF!</v>
      </c>
      <c r="AZ13" s="2" t="e">
        <f>AY13*#REF!</f>
        <v>#REF!</v>
      </c>
      <c r="BA13" s="2" t="e">
        <f>AZ13*#REF!</f>
        <v>#REF!</v>
      </c>
    </row>
    <row r="14" spans="1:53" ht="21" customHeight="1" x14ac:dyDescent="0.2">
      <c r="B14" s="6">
        <v>-2</v>
      </c>
      <c r="C14" s="7">
        <v>2025</v>
      </c>
      <c r="D14" s="19">
        <v>0</v>
      </c>
      <c r="E14" s="19">
        <v>0</v>
      </c>
      <c r="F14" s="19">
        <f>D14-E14</f>
        <v>0</v>
      </c>
      <c r="G14" s="19">
        <f t="shared" ref="G14:G16" si="0">F14/((1+$B$4)^(C15-$B$5))</f>
        <v>0</v>
      </c>
    </row>
    <row r="15" spans="1:53" ht="21" customHeight="1" x14ac:dyDescent="0.2">
      <c r="B15" s="6">
        <v>-1</v>
      </c>
      <c r="C15" s="7">
        <f>C16-1</f>
        <v>2026</v>
      </c>
      <c r="D15" s="19">
        <f>$B$7</f>
        <v>1089715.9498922843</v>
      </c>
      <c r="E15" s="19">
        <v>0</v>
      </c>
      <c r="F15" s="19">
        <f t="shared" ref="F15:F36" si="1">D15-E15</f>
        <v>1089715.9498922843</v>
      </c>
      <c r="G15" s="19">
        <f t="shared" si="0"/>
        <v>935448.71163123462</v>
      </c>
    </row>
    <row r="16" spans="1:53" x14ac:dyDescent="0.2">
      <c r="B16" s="6">
        <v>0</v>
      </c>
      <c r="C16" s="7">
        <f>C17-1</f>
        <v>2027</v>
      </c>
      <c r="D16" s="19">
        <v>0</v>
      </c>
      <c r="E16" s="19">
        <v>0</v>
      </c>
      <c r="F16" s="19">
        <f t="shared" si="1"/>
        <v>0</v>
      </c>
      <c r="G16" s="19">
        <f t="shared" si="0"/>
        <v>0</v>
      </c>
    </row>
    <row r="17" spans="2:53" x14ac:dyDescent="0.2">
      <c r="B17" s="6">
        <v>1</v>
      </c>
      <c r="C17" s="7">
        <f>$B$6</f>
        <v>2028</v>
      </c>
      <c r="D17" s="19">
        <v>0</v>
      </c>
      <c r="E17" s="19">
        <v>0</v>
      </c>
      <c r="F17" s="19">
        <f t="shared" si="1"/>
        <v>0</v>
      </c>
      <c r="G17" s="19">
        <f t="shared" ref="G17:G30" si="2">F17/((1+$B$4)^(C18-$B$5))</f>
        <v>0</v>
      </c>
      <c r="AV17" s="2" t="e">
        <f>AU17*#REF!</f>
        <v>#REF!</v>
      </c>
      <c r="AX17" s="2" t="e">
        <f>AW17*#REF!</f>
        <v>#REF!</v>
      </c>
      <c r="AZ17" s="2" t="e">
        <f>AY17*#REF!</f>
        <v>#REF!</v>
      </c>
      <c r="BA17" s="2" t="e">
        <f>AZ17*#REF!</f>
        <v>#REF!</v>
      </c>
    </row>
    <row r="18" spans="2:53" x14ac:dyDescent="0.2">
      <c r="B18" s="6">
        <f>B17+1</f>
        <v>2</v>
      </c>
      <c r="C18" s="6">
        <f>C17+1</f>
        <v>2029</v>
      </c>
      <c r="D18" s="19">
        <v>0</v>
      </c>
      <c r="E18" s="19">
        <v>0</v>
      </c>
      <c r="F18" s="19">
        <f t="shared" si="1"/>
        <v>0</v>
      </c>
      <c r="G18" s="19">
        <f t="shared" si="2"/>
        <v>0</v>
      </c>
      <c r="AV18" s="2" t="e">
        <f>AU18*#REF!</f>
        <v>#REF!</v>
      </c>
      <c r="AX18" s="2" t="e">
        <f>AW18*#REF!</f>
        <v>#REF!</v>
      </c>
      <c r="AZ18" s="2" t="e">
        <f>AY18*#REF!</f>
        <v>#REF!</v>
      </c>
      <c r="BA18" s="2" t="e">
        <f>AZ18*#REF!</f>
        <v>#REF!</v>
      </c>
    </row>
    <row r="19" spans="2:53" x14ac:dyDescent="0.2">
      <c r="B19" s="6">
        <f t="shared" ref="B19:C34" si="3">B18+1</f>
        <v>3</v>
      </c>
      <c r="C19" s="6">
        <f t="shared" si="3"/>
        <v>2030</v>
      </c>
      <c r="D19" s="19">
        <v>0</v>
      </c>
      <c r="E19" s="19">
        <v>0</v>
      </c>
      <c r="F19" s="19">
        <f t="shared" si="1"/>
        <v>0</v>
      </c>
      <c r="G19" s="19">
        <f t="shared" si="2"/>
        <v>0</v>
      </c>
      <c r="AV19" s="2" t="e">
        <f>AU19*#REF!</f>
        <v>#REF!</v>
      </c>
      <c r="AX19" s="2" t="e">
        <f>AW19*#REF!</f>
        <v>#REF!</v>
      </c>
      <c r="AZ19" s="2" t="e">
        <f>AY19*#REF!</f>
        <v>#REF!</v>
      </c>
      <c r="BA19" s="2" t="e">
        <f>AZ19*#REF!</f>
        <v>#REF!</v>
      </c>
    </row>
    <row r="20" spans="2:53" x14ac:dyDescent="0.2">
      <c r="B20" s="6">
        <f t="shared" si="3"/>
        <v>4</v>
      </c>
      <c r="C20" s="6">
        <f t="shared" si="3"/>
        <v>2031</v>
      </c>
      <c r="D20" s="19">
        <v>0</v>
      </c>
      <c r="E20" s="19">
        <v>0</v>
      </c>
      <c r="F20" s="19">
        <f t="shared" si="1"/>
        <v>0</v>
      </c>
      <c r="G20" s="19">
        <f t="shared" si="2"/>
        <v>0</v>
      </c>
      <c r="AV20" s="2" t="e">
        <f>AU20*#REF!</f>
        <v>#REF!</v>
      </c>
      <c r="AX20" s="2" t="e">
        <f>AW20*#REF!</f>
        <v>#REF!</v>
      </c>
      <c r="AZ20" s="2" t="e">
        <f>AY20*#REF!</f>
        <v>#REF!</v>
      </c>
      <c r="BA20" s="2" t="e">
        <f>AZ20*#REF!</f>
        <v>#REF!</v>
      </c>
    </row>
    <row r="21" spans="2:53" x14ac:dyDescent="0.2">
      <c r="B21" s="6">
        <f t="shared" si="3"/>
        <v>5</v>
      </c>
      <c r="C21" s="6">
        <f t="shared" si="3"/>
        <v>2032</v>
      </c>
      <c r="D21" s="19">
        <v>0</v>
      </c>
      <c r="E21" s="19">
        <v>0</v>
      </c>
      <c r="F21" s="19">
        <f t="shared" si="1"/>
        <v>0</v>
      </c>
      <c r="G21" s="19">
        <f t="shared" si="2"/>
        <v>0</v>
      </c>
      <c r="AV21" s="2" t="e">
        <f>AU21*#REF!</f>
        <v>#REF!</v>
      </c>
      <c r="AX21" s="2" t="e">
        <f>AW21*#REF!</f>
        <v>#REF!</v>
      </c>
      <c r="AZ21" s="2" t="e">
        <f>AY21*#REF!</f>
        <v>#REF!</v>
      </c>
      <c r="BA21" s="2" t="e">
        <f>AZ21*#REF!</f>
        <v>#REF!</v>
      </c>
    </row>
    <row r="22" spans="2:53" x14ac:dyDescent="0.2">
      <c r="B22" s="6">
        <f t="shared" si="3"/>
        <v>6</v>
      </c>
      <c r="C22" s="6">
        <f t="shared" si="3"/>
        <v>2033</v>
      </c>
      <c r="D22" s="19">
        <v>0</v>
      </c>
      <c r="E22" s="19">
        <v>0</v>
      </c>
      <c r="F22" s="19">
        <f t="shared" si="1"/>
        <v>0</v>
      </c>
      <c r="G22" s="19">
        <f t="shared" si="2"/>
        <v>0</v>
      </c>
      <c r="AV22" s="2" t="e">
        <f>AU22*#REF!</f>
        <v>#REF!</v>
      </c>
      <c r="AX22" s="2" t="e">
        <f>AW22*#REF!</f>
        <v>#REF!</v>
      </c>
      <c r="AZ22" s="2" t="e">
        <f>AY22*#REF!</f>
        <v>#REF!</v>
      </c>
      <c r="BA22" s="2" t="e">
        <f>AZ22*#REF!</f>
        <v>#REF!</v>
      </c>
    </row>
    <row r="23" spans="2:53" x14ac:dyDescent="0.2">
      <c r="B23" s="6">
        <f t="shared" si="3"/>
        <v>7</v>
      </c>
      <c r="C23" s="6">
        <f t="shared" si="3"/>
        <v>2034</v>
      </c>
      <c r="D23" s="19">
        <v>0</v>
      </c>
      <c r="E23" s="19">
        <v>0</v>
      </c>
      <c r="F23" s="19">
        <f t="shared" si="1"/>
        <v>0</v>
      </c>
      <c r="G23" s="19">
        <f t="shared" si="2"/>
        <v>0</v>
      </c>
      <c r="AV23" s="2" t="e">
        <f>AU23*#REF!</f>
        <v>#REF!</v>
      </c>
      <c r="AX23" s="2" t="e">
        <f>AW23*#REF!</f>
        <v>#REF!</v>
      </c>
      <c r="AZ23" s="2" t="e">
        <f>AY23*#REF!</f>
        <v>#REF!</v>
      </c>
      <c r="BA23" s="2" t="e">
        <f>AZ23*#REF!</f>
        <v>#REF!</v>
      </c>
    </row>
    <row r="24" spans="2:53" x14ac:dyDescent="0.2">
      <c r="B24" s="6">
        <f t="shared" si="3"/>
        <v>8</v>
      </c>
      <c r="C24" s="6">
        <f t="shared" si="3"/>
        <v>2035</v>
      </c>
      <c r="D24" s="19">
        <v>0</v>
      </c>
      <c r="E24" s="19">
        <v>0</v>
      </c>
      <c r="F24" s="19">
        <f t="shared" si="1"/>
        <v>0</v>
      </c>
      <c r="G24" s="19">
        <f t="shared" si="2"/>
        <v>0</v>
      </c>
      <c r="AV24" s="2" t="e">
        <f>AU24*#REF!</f>
        <v>#REF!</v>
      </c>
      <c r="AX24" s="2" t="e">
        <f>AW24*#REF!</f>
        <v>#REF!</v>
      </c>
      <c r="AZ24" s="2" t="e">
        <f>AY24*#REF!</f>
        <v>#REF!</v>
      </c>
      <c r="BA24" s="2" t="e">
        <f>AZ24*#REF!</f>
        <v>#REF!</v>
      </c>
    </row>
    <row r="25" spans="2:53" x14ac:dyDescent="0.2">
      <c r="B25" s="6">
        <f t="shared" si="3"/>
        <v>9</v>
      </c>
      <c r="C25" s="6">
        <f t="shared" si="3"/>
        <v>2036</v>
      </c>
      <c r="D25" s="19">
        <v>0</v>
      </c>
      <c r="E25" s="19">
        <v>0</v>
      </c>
      <c r="F25" s="19">
        <f t="shared" si="1"/>
        <v>0</v>
      </c>
      <c r="G25" s="19">
        <f t="shared" si="2"/>
        <v>0</v>
      </c>
      <c r="AV25" s="2" t="e">
        <f>AU25*#REF!</f>
        <v>#REF!</v>
      </c>
      <c r="AX25" s="2" t="e">
        <f>AW25*#REF!</f>
        <v>#REF!</v>
      </c>
      <c r="AZ25" s="2" t="e">
        <f>AY25*#REF!</f>
        <v>#REF!</v>
      </c>
      <c r="BA25" s="2" t="e">
        <f>AZ25*#REF!</f>
        <v>#REF!</v>
      </c>
    </row>
    <row r="26" spans="2:53" x14ac:dyDescent="0.2">
      <c r="B26" s="6">
        <f t="shared" si="3"/>
        <v>10</v>
      </c>
      <c r="C26" s="6">
        <f t="shared" si="3"/>
        <v>2037</v>
      </c>
      <c r="D26" s="19">
        <v>0</v>
      </c>
      <c r="E26" s="19">
        <v>0</v>
      </c>
      <c r="F26" s="19">
        <f t="shared" si="1"/>
        <v>0</v>
      </c>
      <c r="G26" s="19">
        <f t="shared" si="2"/>
        <v>0</v>
      </c>
      <c r="AV26" s="2" t="e">
        <f>AU26*#REF!</f>
        <v>#REF!</v>
      </c>
      <c r="AX26" s="2" t="e">
        <f>AW26*#REF!</f>
        <v>#REF!</v>
      </c>
      <c r="AZ26" s="2" t="e">
        <f>AY26*#REF!</f>
        <v>#REF!</v>
      </c>
      <c r="BA26" s="2" t="e">
        <f>AZ26*#REF!</f>
        <v>#REF!</v>
      </c>
    </row>
    <row r="27" spans="2:53" x14ac:dyDescent="0.2">
      <c r="B27" s="6">
        <f t="shared" si="3"/>
        <v>11</v>
      </c>
      <c r="C27" s="6">
        <f t="shared" si="3"/>
        <v>2038</v>
      </c>
      <c r="D27" s="19">
        <v>0</v>
      </c>
      <c r="E27" s="19">
        <v>0</v>
      </c>
      <c r="F27" s="19">
        <f t="shared" si="1"/>
        <v>0</v>
      </c>
      <c r="G27" s="19">
        <f t="shared" si="2"/>
        <v>0</v>
      </c>
      <c r="AV27" s="2" t="e">
        <f>AU27*#REF!</f>
        <v>#REF!</v>
      </c>
      <c r="AX27" s="2" t="e">
        <f>AW27*#REF!</f>
        <v>#REF!</v>
      </c>
      <c r="AZ27" s="2" t="e">
        <f>AY27*#REF!</f>
        <v>#REF!</v>
      </c>
      <c r="BA27" s="2" t="e">
        <f>AZ27*#REF!</f>
        <v>#REF!</v>
      </c>
    </row>
    <row r="28" spans="2:53" x14ac:dyDescent="0.2">
      <c r="B28" s="6">
        <f t="shared" si="3"/>
        <v>12</v>
      </c>
      <c r="C28" s="6">
        <f t="shared" si="3"/>
        <v>2039</v>
      </c>
      <c r="D28" s="19">
        <v>0</v>
      </c>
      <c r="E28" s="19">
        <v>0</v>
      </c>
      <c r="F28" s="19">
        <f t="shared" si="1"/>
        <v>0</v>
      </c>
      <c r="G28" s="19">
        <f t="shared" si="2"/>
        <v>0</v>
      </c>
      <c r="AV28" s="2" t="e">
        <f>AU28*#REF!</f>
        <v>#REF!</v>
      </c>
      <c r="AX28" s="2" t="e">
        <f>AW28*#REF!</f>
        <v>#REF!</v>
      </c>
      <c r="AZ28" s="2" t="e">
        <f>AY28*#REF!</f>
        <v>#REF!</v>
      </c>
      <c r="BA28" s="2" t="e">
        <f>AZ28*#REF!</f>
        <v>#REF!</v>
      </c>
    </row>
    <row r="29" spans="2:53" x14ac:dyDescent="0.2">
      <c r="B29" s="6">
        <f t="shared" si="3"/>
        <v>13</v>
      </c>
      <c r="C29" s="6">
        <f t="shared" si="3"/>
        <v>2040</v>
      </c>
      <c r="D29" s="19">
        <v>0</v>
      </c>
      <c r="E29" s="19">
        <v>0</v>
      </c>
      <c r="F29" s="19">
        <f t="shared" si="1"/>
        <v>0</v>
      </c>
      <c r="G29" s="19">
        <f t="shared" si="2"/>
        <v>0</v>
      </c>
      <c r="AV29" s="2" t="e">
        <f>AU29*#REF!</f>
        <v>#REF!</v>
      </c>
      <c r="AX29" s="2" t="e">
        <f>AW29*#REF!</f>
        <v>#REF!</v>
      </c>
      <c r="AZ29" s="2" t="e">
        <f>AY29*#REF!</f>
        <v>#REF!</v>
      </c>
      <c r="BA29" s="2" t="e">
        <f>AZ29*#REF!</f>
        <v>#REF!</v>
      </c>
    </row>
    <row r="30" spans="2:53" x14ac:dyDescent="0.2">
      <c r="B30" s="6">
        <f t="shared" si="3"/>
        <v>14</v>
      </c>
      <c r="C30" s="6">
        <f t="shared" si="3"/>
        <v>2041</v>
      </c>
      <c r="D30" s="19">
        <v>0</v>
      </c>
      <c r="E30" s="19">
        <v>0</v>
      </c>
      <c r="F30" s="19">
        <f t="shared" si="1"/>
        <v>0</v>
      </c>
      <c r="G30" s="19">
        <f t="shared" si="2"/>
        <v>0</v>
      </c>
      <c r="AV30" s="2" t="e">
        <f>AU30*#REF!</f>
        <v>#REF!</v>
      </c>
      <c r="AX30" s="2" t="e">
        <f>AW30*#REF!</f>
        <v>#REF!</v>
      </c>
      <c r="AZ30" s="2" t="e">
        <f>AY30*#REF!</f>
        <v>#REF!</v>
      </c>
      <c r="BA30" s="2" t="e">
        <f>AZ30*#REF!</f>
        <v>#REF!</v>
      </c>
    </row>
    <row r="31" spans="2:53" x14ac:dyDescent="0.2">
      <c r="B31" s="6">
        <f t="shared" si="3"/>
        <v>15</v>
      </c>
      <c r="C31" s="6">
        <f t="shared" si="3"/>
        <v>2042</v>
      </c>
      <c r="D31" s="19">
        <v>0</v>
      </c>
      <c r="E31" s="19">
        <v>0</v>
      </c>
      <c r="F31" s="19">
        <f t="shared" si="1"/>
        <v>0</v>
      </c>
      <c r="G31" s="19">
        <f t="shared" ref="G31:G36" si="4">F31/((1+$B$4)^(C31-$B$5))</f>
        <v>0</v>
      </c>
      <c r="AV31" s="2" t="e">
        <f>AU31*#REF!</f>
        <v>#REF!</v>
      </c>
      <c r="AX31" s="2" t="e">
        <f>AW31*#REF!</f>
        <v>#REF!</v>
      </c>
      <c r="AZ31" s="2" t="e">
        <f>AY31*#REF!</f>
        <v>#REF!</v>
      </c>
      <c r="BA31" s="2" t="e">
        <f>AZ31*#REF!</f>
        <v>#REF!</v>
      </c>
    </row>
    <row r="32" spans="2:53" x14ac:dyDescent="0.2">
      <c r="B32" s="6">
        <f t="shared" si="3"/>
        <v>16</v>
      </c>
      <c r="C32" s="6">
        <f t="shared" si="3"/>
        <v>2043</v>
      </c>
      <c r="D32" s="19">
        <v>0</v>
      </c>
      <c r="E32" s="19">
        <v>0</v>
      </c>
      <c r="F32" s="19">
        <f t="shared" si="1"/>
        <v>0</v>
      </c>
      <c r="G32" s="19">
        <f t="shared" si="4"/>
        <v>0</v>
      </c>
      <c r="AV32" s="2" t="e">
        <f>AU32*#REF!</f>
        <v>#REF!</v>
      </c>
      <c r="AX32" s="2" t="e">
        <f>AW32*#REF!</f>
        <v>#REF!</v>
      </c>
      <c r="AZ32" s="2" t="e">
        <f>AY32*#REF!</f>
        <v>#REF!</v>
      </c>
      <c r="BA32" s="2" t="e">
        <f>AZ32*#REF!</f>
        <v>#REF!</v>
      </c>
    </row>
    <row r="33" spans="2:53" x14ac:dyDescent="0.2">
      <c r="B33" s="6">
        <f t="shared" si="3"/>
        <v>17</v>
      </c>
      <c r="C33" s="6">
        <f t="shared" si="3"/>
        <v>2044</v>
      </c>
      <c r="D33" s="19">
        <v>0</v>
      </c>
      <c r="E33" s="19">
        <v>0</v>
      </c>
      <c r="F33" s="19">
        <f t="shared" si="1"/>
        <v>0</v>
      </c>
      <c r="G33" s="19">
        <f t="shared" si="4"/>
        <v>0</v>
      </c>
      <c r="AV33" s="2" t="e">
        <f>AU33*#REF!</f>
        <v>#REF!</v>
      </c>
      <c r="AX33" s="2" t="e">
        <f>AW33*#REF!</f>
        <v>#REF!</v>
      </c>
      <c r="AZ33" s="2" t="e">
        <f>AY33*#REF!</f>
        <v>#REF!</v>
      </c>
      <c r="BA33" s="2" t="e">
        <f>AZ33*#REF!</f>
        <v>#REF!</v>
      </c>
    </row>
    <row r="34" spans="2:53" x14ac:dyDescent="0.2">
      <c r="B34" s="6">
        <f t="shared" si="3"/>
        <v>18</v>
      </c>
      <c r="C34" s="6">
        <f t="shared" si="3"/>
        <v>2045</v>
      </c>
      <c r="D34" s="19">
        <v>0</v>
      </c>
      <c r="E34" s="19">
        <v>0</v>
      </c>
      <c r="F34" s="19">
        <f t="shared" si="1"/>
        <v>0</v>
      </c>
      <c r="G34" s="19">
        <f t="shared" si="4"/>
        <v>0</v>
      </c>
      <c r="AV34" s="2" t="e">
        <f>AU34*#REF!</f>
        <v>#REF!</v>
      </c>
      <c r="AX34" s="2" t="e">
        <f>AW34*#REF!</f>
        <v>#REF!</v>
      </c>
      <c r="AZ34" s="2" t="e">
        <f>AY34*#REF!</f>
        <v>#REF!</v>
      </c>
      <c r="BA34" s="2" t="e">
        <f>AZ34*#REF!</f>
        <v>#REF!</v>
      </c>
    </row>
    <row r="35" spans="2:53" x14ac:dyDescent="0.2">
      <c r="B35" s="6">
        <f t="shared" ref="B35:C36" si="5">B34+1</f>
        <v>19</v>
      </c>
      <c r="C35" s="6">
        <f t="shared" si="5"/>
        <v>2046</v>
      </c>
      <c r="D35" s="19">
        <v>0</v>
      </c>
      <c r="E35" s="19">
        <v>0</v>
      </c>
      <c r="F35" s="19">
        <f t="shared" si="1"/>
        <v>0</v>
      </c>
      <c r="G35" s="19">
        <f t="shared" si="4"/>
        <v>0</v>
      </c>
      <c r="AV35" s="2" t="e">
        <f>AU35*#REF!</f>
        <v>#REF!</v>
      </c>
      <c r="AX35" s="2" t="e">
        <f>AW35*#REF!</f>
        <v>#REF!</v>
      </c>
      <c r="AZ35" s="2" t="e">
        <f>AY35*#REF!</f>
        <v>#REF!</v>
      </c>
      <c r="BA35" s="2" t="e">
        <f>AZ35*#REF!</f>
        <v>#REF!</v>
      </c>
    </row>
    <row r="36" spans="2:53" x14ac:dyDescent="0.2">
      <c r="B36" s="6">
        <f t="shared" si="5"/>
        <v>20</v>
      </c>
      <c r="C36" s="6">
        <f t="shared" si="5"/>
        <v>2047</v>
      </c>
      <c r="D36" s="19">
        <v>0</v>
      </c>
      <c r="E36" s="19">
        <v>0</v>
      </c>
      <c r="F36" s="19">
        <f t="shared" si="1"/>
        <v>0</v>
      </c>
      <c r="G36" s="19">
        <f t="shared" si="4"/>
        <v>0</v>
      </c>
      <c r="AV36" s="2" t="e">
        <f>AU36*#REF!</f>
        <v>#REF!</v>
      </c>
      <c r="AX36" s="2" t="e">
        <f>AW36*#REF!</f>
        <v>#REF!</v>
      </c>
      <c r="AZ36" s="2" t="e">
        <f>AY36*#REF!</f>
        <v>#REF!</v>
      </c>
      <c r="BA36" s="2" t="e">
        <f>AZ36*#REF!</f>
        <v>#REF!</v>
      </c>
    </row>
    <row r="37" spans="2:53" x14ac:dyDescent="0.2">
      <c r="E37" s="46"/>
      <c r="F37" s="40" t="s">
        <v>36</v>
      </c>
      <c r="G37" s="19">
        <f>SUM(G14:G36)</f>
        <v>935448.71163123462</v>
      </c>
      <c r="AV37" s="2" t="e">
        <f>AU37*#REF!</f>
        <v>#REF!</v>
      </c>
      <c r="AX37" s="2" t="e">
        <f>AW37*#REF!</f>
        <v>#REF!</v>
      </c>
      <c r="AZ37" s="2" t="e">
        <f>AY37*#REF!</f>
        <v>#REF!</v>
      </c>
      <c r="BA37" s="2" t="e">
        <f>AZ37*#REF!</f>
        <v>#REF!</v>
      </c>
    </row>
    <row r="38" spans="2:53" x14ac:dyDescent="0.2">
      <c r="AV38" s="2" t="e">
        <f>AU38*#REF!</f>
        <v>#REF!</v>
      </c>
      <c r="AX38" s="2" t="e">
        <f>AW38*#REF!</f>
        <v>#REF!</v>
      </c>
      <c r="AZ38" s="2" t="e">
        <f>AY38*#REF!</f>
        <v>#REF!</v>
      </c>
      <c r="BA38" s="2" t="e">
        <f>AZ38*#REF!</f>
        <v>#REF!</v>
      </c>
    </row>
    <row r="39" spans="2:53" x14ac:dyDescent="0.2">
      <c r="AV39" s="2" t="e">
        <f>AU39*#REF!</f>
        <v>#REF!</v>
      </c>
      <c r="AX39" s="2" t="e">
        <f>AW39*#REF!</f>
        <v>#REF!</v>
      </c>
      <c r="AZ39" s="2" t="e">
        <f>AY39*#REF!</f>
        <v>#REF!</v>
      </c>
      <c r="BA39" s="2" t="e">
        <f>AZ39*#REF!</f>
        <v>#REF!</v>
      </c>
    </row>
    <row r="40" spans="2:53" x14ac:dyDescent="0.2">
      <c r="AV40" s="2" t="e">
        <f>AU40*#REF!</f>
        <v>#REF!</v>
      </c>
      <c r="AX40" s="2" t="e">
        <f>AW40*#REF!</f>
        <v>#REF!</v>
      </c>
      <c r="AZ40" s="2" t="e">
        <f>AY40*#REF!</f>
        <v>#REF!</v>
      </c>
      <c r="BA40" s="2" t="e">
        <f>AZ40*#REF!</f>
        <v>#REF!</v>
      </c>
    </row>
    <row r="41" spans="2:53" x14ac:dyDescent="0.2">
      <c r="C41" s="82"/>
      <c r="AV41" s="2" t="e">
        <f>AU41*#REF!</f>
        <v>#REF!</v>
      </c>
      <c r="AX41" s="2" t="e">
        <f>AW41*#REF!</f>
        <v>#REF!</v>
      </c>
      <c r="AZ41" s="2" t="e">
        <f>AY41*#REF!</f>
        <v>#REF!</v>
      </c>
      <c r="BA41" s="2" t="e">
        <f>AZ41*#REF!</f>
        <v>#REF!</v>
      </c>
    </row>
    <row r="42" spans="2:53" x14ac:dyDescent="0.2">
      <c r="AV42" s="2" t="e">
        <f>AU42*#REF!</f>
        <v>#REF!</v>
      </c>
      <c r="AX42" s="2" t="e">
        <f>AW42*#REF!</f>
        <v>#REF!</v>
      </c>
      <c r="AZ42" s="2" t="e">
        <f>AY42*#REF!</f>
        <v>#REF!</v>
      </c>
      <c r="BA42" s="2" t="e">
        <f>AZ42*#REF!</f>
        <v>#REF!</v>
      </c>
    </row>
    <row r="43" spans="2:53" x14ac:dyDescent="0.2">
      <c r="AV43" s="2" t="e">
        <f>AU43*#REF!</f>
        <v>#REF!</v>
      </c>
      <c r="AX43" s="2" t="e">
        <f>AW43*#REF!</f>
        <v>#REF!</v>
      </c>
      <c r="AZ43" s="2" t="e">
        <f>AY43*#REF!</f>
        <v>#REF!</v>
      </c>
      <c r="BA43" s="2" t="e">
        <f>AZ43*#REF!</f>
        <v>#REF!</v>
      </c>
    </row>
    <row r="44" spans="2:53" x14ac:dyDescent="0.2">
      <c r="AV44" s="2" t="e">
        <f>AU44*#REF!</f>
        <v>#REF!</v>
      </c>
      <c r="AX44" s="2" t="e">
        <f>AW44*#REF!</f>
        <v>#REF!</v>
      </c>
      <c r="AZ44" s="2" t="e">
        <f>AY44*#REF!</f>
        <v>#REF!</v>
      </c>
      <c r="BA44" s="2" t="e">
        <f>AZ44*#REF!</f>
        <v>#REF!</v>
      </c>
    </row>
    <row r="45" spans="2:53" x14ac:dyDescent="0.2">
      <c r="AV45" s="2" t="e">
        <f>AU45*#REF!</f>
        <v>#REF!</v>
      </c>
      <c r="AX45" s="2" t="e">
        <f>AW45*#REF!</f>
        <v>#REF!</v>
      </c>
      <c r="AZ45" s="2" t="e">
        <f>AY45*#REF!</f>
        <v>#REF!</v>
      </c>
      <c r="BA45" s="2" t="e">
        <f>AZ45*#REF!</f>
        <v>#REF!</v>
      </c>
    </row>
    <row r="46" spans="2:53" x14ac:dyDescent="0.2">
      <c r="AV46" s="2" t="e">
        <f>AU46*#REF!</f>
        <v>#REF!</v>
      </c>
      <c r="AX46" s="2" t="e">
        <f>AW46*#REF!</f>
        <v>#REF!</v>
      </c>
      <c r="AZ46" s="2" t="e">
        <f>AY46*#REF!</f>
        <v>#REF!</v>
      </c>
      <c r="BA46" s="2" t="e">
        <f>AZ46*#REF!</f>
        <v>#REF!</v>
      </c>
    </row>
    <row r="47" spans="2:53" x14ac:dyDescent="0.2">
      <c r="AV47" s="2" t="e">
        <f>AU47*#REF!</f>
        <v>#REF!</v>
      </c>
      <c r="AX47" s="2" t="e">
        <f>AW47*#REF!</f>
        <v>#REF!</v>
      </c>
      <c r="AZ47" s="2" t="e">
        <f>AY47*#REF!</f>
        <v>#REF!</v>
      </c>
      <c r="BA47" s="2" t="e">
        <f>AZ47*#REF!</f>
        <v>#REF!</v>
      </c>
    </row>
    <row r="48" spans="2:53" x14ac:dyDescent="0.2">
      <c r="AV48" s="2" t="e">
        <f>AU48*#REF!</f>
        <v>#REF!</v>
      </c>
      <c r="AX48" s="2" t="e">
        <f>AW48*#REF!</f>
        <v>#REF!</v>
      </c>
      <c r="AZ48" s="2" t="e">
        <f>AY48*#REF!</f>
        <v>#REF!</v>
      </c>
      <c r="BA48" s="2" t="e">
        <f>AZ48*#REF!</f>
        <v>#REF!</v>
      </c>
    </row>
    <row r="49" spans="48:53" x14ac:dyDescent="0.2">
      <c r="AV49" s="2" t="e">
        <f>AU49*#REF!</f>
        <v>#REF!</v>
      </c>
      <c r="AX49" s="2" t="e">
        <f>AW49*#REF!</f>
        <v>#REF!</v>
      </c>
      <c r="AZ49" s="2" t="e">
        <f>AY49*#REF!</f>
        <v>#REF!</v>
      </c>
      <c r="BA49" s="2" t="e">
        <f>AZ49*#REF!</f>
        <v>#REF!</v>
      </c>
    </row>
    <row r="50" spans="48:53" x14ac:dyDescent="0.2">
      <c r="AV50" s="2" t="e">
        <f>AU50*#REF!</f>
        <v>#REF!</v>
      </c>
      <c r="AX50" s="2" t="e">
        <f>AW50*#REF!</f>
        <v>#REF!</v>
      </c>
      <c r="AZ50" s="2" t="e">
        <f>AY50*#REF!</f>
        <v>#REF!</v>
      </c>
      <c r="BA50" s="2" t="e">
        <f>AZ50*#REF!</f>
        <v>#REF!</v>
      </c>
    </row>
    <row r="51" spans="48:53" x14ac:dyDescent="0.2">
      <c r="AV51" s="2" t="e">
        <f>AU51*#REF!</f>
        <v>#REF!</v>
      </c>
      <c r="AX51" s="2" t="e">
        <f>AW51*#REF!</f>
        <v>#REF!</v>
      </c>
      <c r="AZ51" s="2" t="e">
        <f>AY51*#REF!</f>
        <v>#REF!</v>
      </c>
      <c r="BA51" s="2" t="e">
        <f>AZ51*#REF!</f>
        <v>#REF!</v>
      </c>
    </row>
    <row r="52" spans="48:53" x14ac:dyDescent="0.2">
      <c r="AV52" s="2" t="e">
        <f>AU52*#REF!</f>
        <v>#REF!</v>
      </c>
      <c r="AX52" s="2" t="e">
        <f>AW52*#REF!</f>
        <v>#REF!</v>
      </c>
      <c r="AZ52" s="2" t="e">
        <f>AY52*#REF!</f>
        <v>#REF!</v>
      </c>
      <c r="BA52" s="2" t="e">
        <f>AZ52*#REF!</f>
        <v>#REF!</v>
      </c>
    </row>
    <row r="53" spans="48:53" x14ac:dyDescent="0.2">
      <c r="AV53" s="2" t="e">
        <f>AU53*#REF!</f>
        <v>#REF!</v>
      </c>
      <c r="AX53" s="2" t="e">
        <f>AW53*#REF!</f>
        <v>#REF!</v>
      </c>
      <c r="AZ53" s="2" t="e">
        <f>AY53*#REF!</f>
        <v>#REF!</v>
      </c>
      <c r="BA53" s="2" t="e">
        <f>AZ53*#REF!</f>
        <v>#REF!</v>
      </c>
    </row>
    <row r="54" spans="48:53" x14ac:dyDescent="0.2">
      <c r="AV54" s="2" t="e">
        <f>AU54*#REF!</f>
        <v>#REF!</v>
      </c>
      <c r="AX54" s="2" t="e">
        <f>AW54*#REF!</f>
        <v>#REF!</v>
      </c>
      <c r="AZ54" s="2" t="e">
        <f>AY54*#REF!</f>
        <v>#REF!</v>
      </c>
      <c r="BA54" s="2" t="e">
        <f>AZ54*#REF!</f>
        <v>#REF!</v>
      </c>
    </row>
    <row r="55" spans="48:53" x14ac:dyDescent="0.2">
      <c r="AV55" s="2" t="e">
        <f>AU55*#REF!</f>
        <v>#REF!</v>
      </c>
      <c r="AX55" s="2" t="e">
        <f>AW55*#REF!</f>
        <v>#REF!</v>
      </c>
      <c r="AZ55" s="2" t="e">
        <f>AY55*#REF!</f>
        <v>#REF!</v>
      </c>
      <c r="BA55" s="2" t="e">
        <f>AZ55*#REF!</f>
        <v>#REF!</v>
      </c>
    </row>
    <row r="56" spans="48:53" x14ac:dyDescent="0.2">
      <c r="AV56" s="2" t="e">
        <f>AU56*#REF!</f>
        <v>#REF!</v>
      </c>
      <c r="AX56" s="2" t="e">
        <f>AW56*#REF!</f>
        <v>#REF!</v>
      </c>
      <c r="AZ56" s="2" t="e">
        <f>AY56*#REF!</f>
        <v>#REF!</v>
      </c>
      <c r="BA56" s="2" t="e">
        <f>AZ56*#REF!</f>
        <v>#REF!</v>
      </c>
    </row>
    <row r="57" spans="48:53" x14ac:dyDescent="0.2">
      <c r="AV57" s="2" t="e">
        <f>AU57*#REF!</f>
        <v>#REF!</v>
      </c>
      <c r="AX57" s="2" t="e">
        <f>AW57*#REF!</f>
        <v>#REF!</v>
      </c>
      <c r="AZ57" s="2" t="e">
        <f>AY57*#REF!</f>
        <v>#REF!</v>
      </c>
      <c r="BA57" s="2" t="e">
        <f>AZ57*#REF!</f>
        <v>#REF!</v>
      </c>
    </row>
    <row r="58" spans="48:53" x14ac:dyDescent="0.2">
      <c r="AV58" s="2" t="e">
        <f>AU58*#REF!</f>
        <v>#REF!</v>
      </c>
      <c r="AX58" s="2" t="e">
        <f>AW58*#REF!</f>
        <v>#REF!</v>
      </c>
      <c r="AZ58" s="2" t="e">
        <f>AY58*#REF!</f>
        <v>#REF!</v>
      </c>
      <c r="BA58" s="2" t="e">
        <f>AZ58*#REF!</f>
        <v>#REF!</v>
      </c>
    </row>
    <row r="59" spans="48:53" x14ac:dyDescent="0.2">
      <c r="AV59" s="2" t="e">
        <f>AU59*#REF!</f>
        <v>#REF!</v>
      </c>
      <c r="AX59" s="2" t="e">
        <f>AW59*#REF!</f>
        <v>#REF!</v>
      </c>
      <c r="AZ59" s="2" t="e">
        <f>AY59*#REF!</f>
        <v>#REF!</v>
      </c>
      <c r="BA59" s="2" t="e">
        <f>AZ59*#REF!</f>
        <v>#REF!</v>
      </c>
    </row>
    <row r="60" spans="48:53" x14ac:dyDescent="0.2">
      <c r="AV60" s="2" t="e">
        <f>AU60*#REF!</f>
        <v>#REF!</v>
      </c>
      <c r="AX60" s="2" t="e">
        <f>AW60*#REF!</f>
        <v>#REF!</v>
      </c>
      <c r="AZ60" s="2" t="e">
        <f>AY60*#REF!</f>
        <v>#REF!</v>
      </c>
      <c r="BA60" s="2" t="e">
        <f>AZ60*#REF!</f>
        <v>#REF!</v>
      </c>
    </row>
    <row r="61" spans="48:53" x14ac:dyDescent="0.2">
      <c r="AV61" s="2" t="e">
        <f>AU61*#REF!</f>
        <v>#REF!</v>
      </c>
      <c r="AX61" s="2" t="e">
        <f>AW61*#REF!</f>
        <v>#REF!</v>
      </c>
      <c r="AZ61" s="2" t="e">
        <f>AY61*#REF!</f>
        <v>#REF!</v>
      </c>
      <c r="BA61" s="2" t="e">
        <f>AZ61*#REF!</f>
        <v>#REF!</v>
      </c>
    </row>
    <row r="62" spans="48:53" x14ac:dyDescent="0.2">
      <c r="AV62" s="2" t="e">
        <f>AU62*#REF!</f>
        <v>#REF!</v>
      </c>
      <c r="AX62" s="2" t="e">
        <f>AW62*#REF!</f>
        <v>#REF!</v>
      </c>
      <c r="AZ62" s="2" t="e">
        <f>AY62*#REF!</f>
        <v>#REF!</v>
      </c>
      <c r="BA62" s="2" t="e">
        <f>AZ62*#REF!</f>
        <v>#REF!</v>
      </c>
    </row>
    <row r="63" spans="48:53" x14ac:dyDescent="0.2">
      <c r="AV63" s="2" t="e">
        <f>AU63*#REF!</f>
        <v>#REF!</v>
      </c>
      <c r="AX63" s="2" t="e">
        <f>AW63*#REF!</f>
        <v>#REF!</v>
      </c>
      <c r="AZ63" s="2" t="e">
        <f>AY63*#REF!</f>
        <v>#REF!</v>
      </c>
      <c r="BA63" s="2" t="e">
        <f>AZ63*#REF!</f>
        <v>#REF!</v>
      </c>
    </row>
    <row r="64" spans="48:53" x14ac:dyDescent="0.2">
      <c r="AV64" s="2" t="e">
        <f>AU64*#REF!</f>
        <v>#REF!</v>
      </c>
      <c r="AX64" s="2" t="e">
        <f>AW64*#REF!</f>
        <v>#REF!</v>
      </c>
      <c r="AZ64" s="2" t="e">
        <f>AY64*#REF!</f>
        <v>#REF!</v>
      </c>
      <c r="BA64" s="2" t="e">
        <f>AZ64*#REF!</f>
        <v>#REF!</v>
      </c>
    </row>
    <row r="65" spans="48:53" x14ac:dyDescent="0.2">
      <c r="AV65" s="2" t="e">
        <f>AU65*#REF!</f>
        <v>#REF!</v>
      </c>
      <c r="AX65" s="2" t="e">
        <f>AW65*#REF!</f>
        <v>#REF!</v>
      </c>
      <c r="AZ65" s="2" t="e">
        <f>AY65*#REF!</f>
        <v>#REF!</v>
      </c>
      <c r="BA65" s="2" t="e">
        <f>AZ65*#REF!</f>
        <v>#REF!</v>
      </c>
    </row>
    <row r="66" spans="48:53" x14ac:dyDescent="0.2">
      <c r="AV66" s="2" t="e">
        <f>AU66*#REF!</f>
        <v>#REF!</v>
      </c>
      <c r="AX66" s="2" t="e">
        <f>AW66*#REF!</f>
        <v>#REF!</v>
      </c>
      <c r="AZ66" s="2" t="e">
        <f>AY66*#REF!</f>
        <v>#REF!</v>
      </c>
      <c r="BA66" s="2" t="e">
        <f>AZ66*#REF!</f>
        <v>#REF!</v>
      </c>
    </row>
    <row r="67" spans="48:53" x14ac:dyDescent="0.2">
      <c r="AV67" s="2" t="e">
        <f>AU67*#REF!</f>
        <v>#REF!</v>
      </c>
      <c r="AX67" s="2" t="e">
        <f>AW67*#REF!</f>
        <v>#REF!</v>
      </c>
      <c r="AZ67" s="2" t="e">
        <f>AY67*#REF!</f>
        <v>#REF!</v>
      </c>
      <c r="BA67" s="2" t="e">
        <f>AZ67*#REF!</f>
        <v>#REF!</v>
      </c>
    </row>
    <row r="68" spans="48:53" x14ac:dyDescent="0.2">
      <c r="AV68" s="2" t="e">
        <f>AU68*#REF!</f>
        <v>#REF!</v>
      </c>
      <c r="AX68" s="2" t="e">
        <f>AW68*#REF!</f>
        <v>#REF!</v>
      </c>
      <c r="AZ68" s="2" t="e">
        <f>AY68*#REF!</f>
        <v>#REF!</v>
      </c>
      <c r="BA68" s="2" t="e">
        <f>AZ68*#REF!</f>
        <v>#REF!</v>
      </c>
    </row>
    <row r="69" spans="48:53" x14ac:dyDescent="0.2">
      <c r="AV69" s="2" t="e">
        <f>AU69*#REF!</f>
        <v>#REF!</v>
      </c>
      <c r="AX69" s="2" t="e">
        <f>AW69*#REF!</f>
        <v>#REF!</v>
      </c>
      <c r="AZ69" s="2" t="e">
        <f>AY69*#REF!</f>
        <v>#REF!</v>
      </c>
      <c r="BA69" s="2" t="e">
        <f>AZ69*#REF!</f>
        <v>#REF!</v>
      </c>
    </row>
    <row r="70" spans="48:53" x14ac:dyDescent="0.2">
      <c r="AV70" s="2" t="e">
        <f>AU70*#REF!</f>
        <v>#REF!</v>
      </c>
      <c r="AX70" s="2" t="e">
        <f>AW70*#REF!</f>
        <v>#REF!</v>
      </c>
      <c r="AZ70" s="2" t="e">
        <f>AY70*#REF!</f>
        <v>#REF!</v>
      </c>
      <c r="BA70" s="2" t="e">
        <f>AZ70*#REF!</f>
        <v>#REF!</v>
      </c>
    </row>
    <row r="71" spans="48:53" x14ac:dyDescent="0.2">
      <c r="AV71" s="2" t="e">
        <f>AU71*#REF!</f>
        <v>#REF!</v>
      </c>
      <c r="AX71" s="2" t="e">
        <f>AW71*#REF!</f>
        <v>#REF!</v>
      </c>
      <c r="AZ71" s="2" t="e">
        <f>AY71*#REF!</f>
        <v>#REF!</v>
      </c>
      <c r="BA71" s="2" t="e">
        <f>AZ71*#REF!</f>
        <v>#REF!</v>
      </c>
    </row>
    <row r="72" spans="48:53" x14ac:dyDescent="0.2">
      <c r="AV72" s="2" t="e">
        <f>AU72*#REF!</f>
        <v>#REF!</v>
      </c>
      <c r="AX72" s="2" t="e">
        <f>AW72*#REF!</f>
        <v>#REF!</v>
      </c>
      <c r="AZ72" s="2" t="e">
        <f>AY72*#REF!</f>
        <v>#REF!</v>
      </c>
      <c r="BA72" s="2" t="e">
        <f>AZ72*#REF!</f>
        <v>#REF!</v>
      </c>
    </row>
    <row r="73" spans="48:53" x14ac:dyDescent="0.2">
      <c r="AV73" s="2" t="e">
        <f>AU73*#REF!</f>
        <v>#REF!</v>
      </c>
      <c r="AX73" s="2" t="e">
        <f>AW73*#REF!</f>
        <v>#REF!</v>
      </c>
      <c r="AZ73" s="2" t="e">
        <f>AY73*#REF!</f>
        <v>#REF!</v>
      </c>
      <c r="BA73" s="2" t="e">
        <f>AZ73*#REF!</f>
        <v>#REF!</v>
      </c>
    </row>
    <row r="74" spans="48:53" x14ac:dyDescent="0.2">
      <c r="AV74" s="2" t="e">
        <f>AU74*#REF!</f>
        <v>#REF!</v>
      </c>
      <c r="AX74" s="2" t="e">
        <f>AW74*#REF!</f>
        <v>#REF!</v>
      </c>
      <c r="AZ74" s="2" t="e">
        <f>AY74*#REF!</f>
        <v>#REF!</v>
      </c>
      <c r="BA74" s="2" t="e">
        <f>AZ74*#REF!</f>
        <v>#REF!</v>
      </c>
    </row>
    <row r="75" spans="48:53" x14ac:dyDescent="0.2">
      <c r="AV75" s="2" t="e">
        <f>AU75*#REF!</f>
        <v>#REF!</v>
      </c>
      <c r="AX75" s="2" t="e">
        <f>AW75*#REF!</f>
        <v>#REF!</v>
      </c>
      <c r="AZ75" s="2" t="e">
        <f>AY75*#REF!</f>
        <v>#REF!</v>
      </c>
      <c r="BA75" s="2" t="e">
        <f>AZ75*#REF!</f>
        <v>#REF!</v>
      </c>
    </row>
    <row r="76" spans="48:53" x14ac:dyDescent="0.2">
      <c r="AV76" s="2" t="e">
        <f>AU76*#REF!</f>
        <v>#REF!</v>
      </c>
      <c r="AX76" s="2" t="e">
        <f>AW76*#REF!</f>
        <v>#REF!</v>
      </c>
      <c r="AZ76" s="2" t="e">
        <f>AY76*#REF!</f>
        <v>#REF!</v>
      </c>
      <c r="BA76" s="2" t="e">
        <f>AZ76*#REF!</f>
        <v>#REF!</v>
      </c>
    </row>
    <row r="77" spans="48:53" x14ac:dyDescent="0.2">
      <c r="AV77" s="2" t="e">
        <f>AU77*#REF!</f>
        <v>#REF!</v>
      </c>
      <c r="AX77" s="2" t="e">
        <f>AW77*#REF!</f>
        <v>#REF!</v>
      </c>
      <c r="AZ77" s="2" t="e">
        <f>AY77*#REF!</f>
        <v>#REF!</v>
      </c>
      <c r="BA77" s="2" t="e">
        <f>AZ77*#REF!</f>
        <v>#REF!</v>
      </c>
    </row>
    <row r="78" spans="48:53" x14ac:dyDescent="0.2">
      <c r="AV78" s="2" t="e">
        <f>AU78*#REF!</f>
        <v>#REF!</v>
      </c>
      <c r="AX78" s="2" t="e">
        <f>AW78*#REF!</f>
        <v>#REF!</v>
      </c>
      <c r="AZ78" s="2" t="e">
        <f>AY78*#REF!</f>
        <v>#REF!</v>
      </c>
      <c r="BA78" s="2" t="e">
        <f>AZ78*#REF!</f>
        <v>#REF!</v>
      </c>
    </row>
    <row r="79" spans="48:53" x14ac:dyDescent="0.2">
      <c r="AV79" s="2" t="e">
        <f>AU79*#REF!</f>
        <v>#REF!</v>
      </c>
      <c r="AX79" s="2" t="e">
        <f>AW79*#REF!</f>
        <v>#REF!</v>
      </c>
      <c r="AZ79" s="2" t="e">
        <f>AY79*#REF!</f>
        <v>#REF!</v>
      </c>
      <c r="BA79" s="2" t="e">
        <f>AZ79*#REF!</f>
        <v>#REF!</v>
      </c>
    </row>
    <row r="80" spans="48:53" x14ac:dyDescent="0.2">
      <c r="AV80" s="2" t="e">
        <f>AU80*#REF!</f>
        <v>#REF!</v>
      </c>
      <c r="AX80" s="2" t="e">
        <f>AW80*#REF!</f>
        <v>#REF!</v>
      </c>
      <c r="AZ80" s="2" t="e">
        <f>AY80*#REF!</f>
        <v>#REF!</v>
      </c>
      <c r="BA80" s="2" t="e">
        <f>AZ80*#REF!</f>
        <v>#REF!</v>
      </c>
    </row>
    <row r="81" spans="48:53" x14ac:dyDescent="0.2">
      <c r="AV81" s="2" t="e">
        <f>AU81*#REF!</f>
        <v>#REF!</v>
      </c>
      <c r="AX81" s="2" t="e">
        <f>AW81*#REF!</f>
        <v>#REF!</v>
      </c>
      <c r="AZ81" s="2" t="e">
        <f>AY81*#REF!</f>
        <v>#REF!</v>
      </c>
      <c r="BA81" s="2" t="e">
        <f>AZ81*#REF!</f>
        <v>#REF!</v>
      </c>
    </row>
    <row r="82" spans="48:53" x14ac:dyDescent="0.2">
      <c r="AV82" s="2" t="e">
        <f>AU82*#REF!</f>
        <v>#REF!</v>
      </c>
      <c r="AX82" s="2" t="e">
        <f>AW82*#REF!</f>
        <v>#REF!</v>
      </c>
      <c r="AZ82" s="2" t="e">
        <f>AY82*#REF!</f>
        <v>#REF!</v>
      </c>
      <c r="BA82" s="2" t="e">
        <f>AZ82*#REF!</f>
        <v>#REF!</v>
      </c>
    </row>
    <row r="83" spans="48:53" x14ac:dyDescent="0.2">
      <c r="AV83" s="2" t="e">
        <f>AU83*#REF!</f>
        <v>#REF!</v>
      </c>
      <c r="AX83" s="2" t="e">
        <f>AW83*#REF!</f>
        <v>#REF!</v>
      </c>
      <c r="AZ83" s="2" t="e">
        <f>AY83*#REF!</f>
        <v>#REF!</v>
      </c>
      <c r="BA83" s="2" t="e">
        <f>AZ83*#REF!</f>
        <v>#REF!</v>
      </c>
    </row>
    <row r="84" spans="48:53" x14ac:dyDescent="0.2">
      <c r="AV84" s="2" t="e">
        <f>AU84*#REF!</f>
        <v>#REF!</v>
      </c>
      <c r="AX84" s="2" t="e">
        <f>AW84*#REF!</f>
        <v>#REF!</v>
      </c>
      <c r="AZ84" s="2" t="e">
        <f>AY84*#REF!</f>
        <v>#REF!</v>
      </c>
      <c r="BA84" s="2" t="e">
        <f>AZ84*#REF!</f>
        <v>#REF!</v>
      </c>
    </row>
    <row r="85" spans="48:53" x14ac:dyDescent="0.2">
      <c r="AV85" s="2" t="e">
        <f>AU85*#REF!</f>
        <v>#REF!</v>
      </c>
      <c r="AX85" s="2" t="e">
        <f>AW85*#REF!</f>
        <v>#REF!</v>
      </c>
      <c r="AZ85" s="2" t="e">
        <f>AY85*#REF!</f>
        <v>#REF!</v>
      </c>
      <c r="BA85" s="2" t="e">
        <f>AZ85*#REF!</f>
        <v>#REF!</v>
      </c>
    </row>
    <row r="86" spans="48:53" x14ac:dyDescent="0.2">
      <c r="AV86" s="2" t="e">
        <f>AU86*#REF!</f>
        <v>#REF!</v>
      </c>
      <c r="AX86" s="2" t="e">
        <f>AW86*#REF!</f>
        <v>#REF!</v>
      </c>
      <c r="AZ86" s="2" t="e">
        <f>AY86*#REF!</f>
        <v>#REF!</v>
      </c>
      <c r="BA86" s="2" t="e">
        <f>AZ86*#REF!</f>
        <v>#REF!</v>
      </c>
    </row>
    <row r="87" spans="48:53" x14ac:dyDescent="0.2">
      <c r="AV87" s="2" t="e">
        <f>AU87*#REF!</f>
        <v>#REF!</v>
      </c>
      <c r="AX87" s="2" t="e">
        <f>AW87*#REF!</f>
        <v>#REF!</v>
      </c>
      <c r="AZ87" s="2" t="e">
        <f>AY87*#REF!</f>
        <v>#REF!</v>
      </c>
      <c r="BA87" s="2" t="e">
        <f>AZ87*#REF!</f>
        <v>#REF!</v>
      </c>
    </row>
    <row r="88" spans="48:53" x14ac:dyDescent="0.2">
      <c r="AV88" s="2" t="e">
        <f>AU88*#REF!</f>
        <v>#REF!</v>
      </c>
      <c r="AX88" s="2" t="e">
        <f>AW88*#REF!</f>
        <v>#REF!</v>
      </c>
      <c r="AZ88" s="2" t="e">
        <f>AY88*#REF!</f>
        <v>#REF!</v>
      </c>
      <c r="BA88" s="2" t="e">
        <f>AZ88*#REF!</f>
        <v>#REF!</v>
      </c>
    </row>
    <row r="89" spans="48:53" x14ac:dyDescent="0.2">
      <c r="AV89" s="2" t="e">
        <f>AU89*#REF!</f>
        <v>#REF!</v>
      </c>
      <c r="AX89" s="2" t="e">
        <f>AW89*#REF!</f>
        <v>#REF!</v>
      </c>
      <c r="AZ89" s="2" t="e">
        <f>AY89*#REF!</f>
        <v>#REF!</v>
      </c>
      <c r="BA89" s="2" t="e">
        <f>AZ89*#REF!</f>
        <v>#REF!</v>
      </c>
    </row>
    <row r="90" spans="48:53" x14ac:dyDescent="0.2">
      <c r="AV90" s="2" t="e">
        <f>AU90*#REF!</f>
        <v>#REF!</v>
      </c>
      <c r="AX90" s="2" t="e">
        <f>AW90*#REF!</f>
        <v>#REF!</v>
      </c>
      <c r="AZ90" s="2" t="e">
        <f>AY90*#REF!</f>
        <v>#REF!</v>
      </c>
      <c r="BA90" s="2" t="e">
        <f>AZ90*#REF!</f>
        <v>#REF!</v>
      </c>
    </row>
    <row r="91" spans="48:53" x14ac:dyDescent="0.2">
      <c r="AV91" s="2" t="e">
        <f>AU91*#REF!</f>
        <v>#REF!</v>
      </c>
      <c r="AX91" s="2" t="e">
        <f>AW91*#REF!</f>
        <v>#REF!</v>
      </c>
      <c r="AZ91" s="2" t="e">
        <f>AY91*#REF!</f>
        <v>#REF!</v>
      </c>
      <c r="BA91" s="2" t="e">
        <f>AZ91*#REF!</f>
        <v>#REF!</v>
      </c>
    </row>
    <row r="92" spans="48:53" x14ac:dyDescent="0.2">
      <c r="AV92" s="2" t="e">
        <f>AU92*#REF!</f>
        <v>#REF!</v>
      </c>
      <c r="AX92" s="2" t="e">
        <f>AW92*#REF!</f>
        <v>#REF!</v>
      </c>
      <c r="AZ92" s="2" t="e">
        <f>AY92*#REF!</f>
        <v>#REF!</v>
      </c>
      <c r="BA92" s="2" t="e">
        <f>AZ92*#REF!</f>
        <v>#REF!</v>
      </c>
    </row>
    <row r="93" spans="48:53" x14ac:dyDescent="0.2">
      <c r="AV93" s="2" t="e">
        <f>AU93*#REF!</f>
        <v>#REF!</v>
      </c>
      <c r="AX93" s="2" t="e">
        <f>AW93*#REF!</f>
        <v>#REF!</v>
      </c>
      <c r="AZ93" s="2" t="e">
        <f>AY93*#REF!</f>
        <v>#REF!</v>
      </c>
      <c r="BA93" s="2" t="e">
        <f>AZ93*#REF!</f>
        <v>#REF!</v>
      </c>
    </row>
    <row r="94" spans="48:53" x14ac:dyDescent="0.2">
      <c r="AV94" s="2" t="e">
        <f>AU94*#REF!</f>
        <v>#REF!</v>
      </c>
      <c r="AX94" s="2" t="e">
        <f>AW94*#REF!</f>
        <v>#REF!</v>
      </c>
      <c r="AZ94" s="2" t="e">
        <f>AY94*#REF!</f>
        <v>#REF!</v>
      </c>
      <c r="BA94" s="2" t="e">
        <f>AZ94*#REF!</f>
        <v>#REF!</v>
      </c>
    </row>
    <row r="95" spans="48:53" x14ac:dyDescent="0.2">
      <c r="AV95" s="2" t="e">
        <f>AU95*#REF!</f>
        <v>#REF!</v>
      </c>
      <c r="AX95" s="2" t="e">
        <f>AW95*#REF!</f>
        <v>#REF!</v>
      </c>
      <c r="AZ95" s="2" t="e">
        <f>AY95*#REF!</f>
        <v>#REF!</v>
      </c>
      <c r="BA95" s="2" t="e">
        <f>AZ95*#REF!</f>
        <v>#REF!</v>
      </c>
    </row>
    <row r="96" spans="48:53" x14ac:dyDescent="0.2">
      <c r="AV96" s="2" t="e">
        <f>AU96*#REF!</f>
        <v>#REF!</v>
      </c>
      <c r="AX96" s="2" t="e">
        <f>AW96*#REF!</f>
        <v>#REF!</v>
      </c>
      <c r="AZ96" s="2" t="e">
        <f>AY96*#REF!</f>
        <v>#REF!</v>
      </c>
      <c r="BA96" s="2" t="e">
        <f>AZ96*#REF!</f>
        <v>#REF!</v>
      </c>
    </row>
    <row r="97" spans="48:53" x14ac:dyDescent="0.2">
      <c r="AV97" s="2" t="e">
        <f>AU97*#REF!</f>
        <v>#REF!</v>
      </c>
      <c r="AX97" s="2" t="e">
        <f>AW97*#REF!</f>
        <v>#REF!</v>
      </c>
      <c r="AZ97" s="2" t="e">
        <f>AY97*#REF!</f>
        <v>#REF!</v>
      </c>
      <c r="BA97" s="2" t="e">
        <f>AZ97*#REF!</f>
        <v>#REF!</v>
      </c>
    </row>
    <row r="98" spans="48:53" x14ac:dyDescent="0.2">
      <c r="AV98" s="2" t="e">
        <f>AU98*#REF!</f>
        <v>#REF!</v>
      </c>
      <c r="AX98" s="2" t="e">
        <f>AW98*#REF!</f>
        <v>#REF!</v>
      </c>
      <c r="AZ98" s="2" t="e">
        <f>AY98*#REF!</f>
        <v>#REF!</v>
      </c>
      <c r="BA98" s="2" t="e">
        <f>AZ98*#REF!</f>
        <v>#REF!</v>
      </c>
    </row>
    <row r="99" spans="48:53" x14ac:dyDescent="0.2">
      <c r="AV99" s="2" t="e">
        <f>AU99*#REF!</f>
        <v>#REF!</v>
      </c>
      <c r="AX99" s="2" t="e">
        <f>AW99*#REF!</f>
        <v>#REF!</v>
      </c>
      <c r="AZ99" s="2" t="e">
        <f>AY99*#REF!</f>
        <v>#REF!</v>
      </c>
      <c r="BA99" s="2" t="e">
        <f>AZ99*#REF!</f>
        <v>#REF!</v>
      </c>
    </row>
    <row r="100" spans="48:53" x14ac:dyDescent="0.2">
      <c r="AV100" s="2" t="e">
        <f>AU100*#REF!</f>
        <v>#REF!</v>
      </c>
      <c r="AX100" s="2" t="e">
        <f>AW100*#REF!</f>
        <v>#REF!</v>
      </c>
      <c r="AZ100" s="2" t="e">
        <f>AY100*#REF!</f>
        <v>#REF!</v>
      </c>
      <c r="BA100" s="2" t="e">
        <f>AZ100*#REF!</f>
        <v>#REF!</v>
      </c>
    </row>
    <row r="101" spans="48:53" x14ac:dyDescent="0.2">
      <c r="AV101" s="2" t="e">
        <f>AU101*#REF!</f>
        <v>#REF!</v>
      </c>
      <c r="AX101" s="2" t="e">
        <f>AW101*#REF!</f>
        <v>#REF!</v>
      </c>
      <c r="AZ101" s="2" t="e">
        <f>AY101*#REF!</f>
        <v>#REF!</v>
      </c>
      <c r="BA101" s="2" t="e">
        <f>AZ101*#REF!</f>
        <v>#REF!</v>
      </c>
    </row>
    <row r="102" spans="48:53" x14ac:dyDescent="0.2">
      <c r="AV102" s="2" t="e">
        <f>AU102*#REF!</f>
        <v>#REF!</v>
      </c>
      <c r="AX102" s="2" t="e">
        <f>AW102*#REF!</f>
        <v>#REF!</v>
      </c>
      <c r="AZ102" s="2" t="e">
        <f>AY102*#REF!</f>
        <v>#REF!</v>
      </c>
      <c r="BA102" s="2" t="e">
        <f>AZ102*#REF!</f>
        <v>#REF!</v>
      </c>
    </row>
    <row r="103" spans="48:53" x14ac:dyDescent="0.2">
      <c r="AV103" s="2" t="e">
        <f>AU103*#REF!</f>
        <v>#REF!</v>
      </c>
      <c r="AX103" s="2" t="e">
        <f>AW103*#REF!</f>
        <v>#REF!</v>
      </c>
      <c r="AZ103" s="2" t="e">
        <f>AY103*#REF!</f>
        <v>#REF!</v>
      </c>
      <c r="BA103" s="2" t="e">
        <f>AZ103*#REF!</f>
        <v>#REF!</v>
      </c>
    </row>
    <row r="104" spans="48:53" x14ac:dyDescent="0.2">
      <c r="AV104" s="2" t="e">
        <f>AU104*#REF!</f>
        <v>#REF!</v>
      </c>
      <c r="AX104" s="2" t="e">
        <f>AW104*#REF!</f>
        <v>#REF!</v>
      </c>
      <c r="AZ104" s="2" t="e">
        <f>AY104*#REF!</f>
        <v>#REF!</v>
      </c>
      <c r="BA104" s="2" t="e">
        <f>AZ104*#REF!</f>
        <v>#REF!</v>
      </c>
    </row>
    <row r="105" spans="48:53" x14ac:dyDescent="0.2">
      <c r="AV105" s="2" t="e">
        <f>AU105*#REF!</f>
        <v>#REF!</v>
      </c>
      <c r="AX105" s="2" t="e">
        <f>AW105*#REF!</f>
        <v>#REF!</v>
      </c>
      <c r="AZ105" s="2" t="e">
        <f>AY105*#REF!</f>
        <v>#REF!</v>
      </c>
      <c r="BA105" s="2" t="e">
        <f>AZ105*#REF!</f>
        <v>#REF!</v>
      </c>
    </row>
    <row r="106" spans="48:53" x14ac:dyDescent="0.2">
      <c r="AV106" s="2" t="e">
        <f>AU106*#REF!</f>
        <v>#REF!</v>
      </c>
      <c r="AX106" s="2" t="e">
        <f>AW106*#REF!</f>
        <v>#REF!</v>
      </c>
      <c r="AZ106" s="2" t="e">
        <f>AY106*#REF!</f>
        <v>#REF!</v>
      </c>
      <c r="BA106" s="2" t="e">
        <f>AZ106*#REF!</f>
        <v>#REF!</v>
      </c>
    </row>
    <row r="107" spans="48:53" x14ac:dyDescent="0.2">
      <c r="AV107" s="2" t="e">
        <f>AU107*#REF!</f>
        <v>#REF!</v>
      </c>
      <c r="AX107" s="2" t="e">
        <f>AW107*#REF!</f>
        <v>#REF!</v>
      </c>
      <c r="AZ107" s="2" t="e">
        <f>AY107*#REF!</f>
        <v>#REF!</v>
      </c>
      <c r="BA107" s="2" t="e">
        <f>AZ107*#REF!</f>
        <v>#REF!</v>
      </c>
    </row>
    <row r="108" spans="48:53" x14ac:dyDescent="0.2">
      <c r="AV108" s="2" t="e">
        <f>AU108*#REF!</f>
        <v>#REF!</v>
      </c>
      <c r="AX108" s="2" t="e">
        <f>AW108*#REF!</f>
        <v>#REF!</v>
      </c>
      <c r="AZ108" s="2" t="e">
        <f>AY108*#REF!</f>
        <v>#REF!</v>
      </c>
      <c r="BA108" s="2" t="e">
        <f>AZ108*#REF!</f>
        <v>#REF!</v>
      </c>
    </row>
    <row r="109" spans="48:53" x14ac:dyDescent="0.2">
      <c r="AV109" s="2" t="e">
        <f>AU109*#REF!</f>
        <v>#REF!</v>
      </c>
      <c r="AX109" s="2" t="e">
        <f>AW109*#REF!</f>
        <v>#REF!</v>
      </c>
      <c r="AZ109" s="2" t="e">
        <f>AY109*#REF!</f>
        <v>#REF!</v>
      </c>
      <c r="BA109" s="2" t="e">
        <f>AZ109*#REF!</f>
        <v>#REF!</v>
      </c>
    </row>
    <row r="110" spans="48:53" x14ac:dyDescent="0.2">
      <c r="AV110" s="2" t="e">
        <f>AU110*#REF!</f>
        <v>#REF!</v>
      </c>
      <c r="AX110" s="2" t="e">
        <f>AW110*#REF!</f>
        <v>#REF!</v>
      </c>
      <c r="AZ110" s="2" t="e">
        <f>AY110*#REF!</f>
        <v>#REF!</v>
      </c>
      <c r="BA110" s="2" t="e">
        <f>AZ110*#REF!</f>
        <v>#REF!</v>
      </c>
    </row>
    <row r="111" spans="48:53" x14ac:dyDescent="0.2">
      <c r="AV111" s="2" t="e">
        <f>AU111*#REF!</f>
        <v>#REF!</v>
      </c>
      <c r="AX111" s="2" t="e">
        <f>AW111*#REF!</f>
        <v>#REF!</v>
      </c>
      <c r="AZ111" s="2" t="e">
        <f>AY111*#REF!</f>
        <v>#REF!</v>
      </c>
      <c r="BA111" s="2" t="e">
        <f>AZ111*#REF!</f>
        <v>#REF!</v>
      </c>
    </row>
    <row r="112" spans="48:53" x14ac:dyDescent="0.2">
      <c r="AV112" s="2" t="e">
        <f>AU112*#REF!</f>
        <v>#REF!</v>
      </c>
      <c r="AX112" s="2" t="e">
        <f>AW112*#REF!</f>
        <v>#REF!</v>
      </c>
      <c r="AZ112" s="2" t="e">
        <f>AY112*#REF!</f>
        <v>#REF!</v>
      </c>
      <c r="BA112" s="2" t="e">
        <f>AZ112*#REF!</f>
        <v>#REF!</v>
      </c>
    </row>
    <row r="113" spans="48:53" x14ac:dyDescent="0.2">
      <c r="AV113" s="2" t="e">
        <f>AU113*#REF!</f>
        <v>#REF!</v>
      </c>
      <c r="AX113" s="2" t="e">
        <f>AW113*#REF!</f>
        <v>#REF!</v>
      </c>
      <c r="AZ113" s="2" t="e">
        <f>AY113*#REF!</f>
        <v>#REF!</v>
      </c>
      <c r="BA113" s="2" t="e">
        <f>AZ113*#REF!</f>
        <v>#REF!</v>
      </c>
    </row>
    <row r="114" spans="48:53" x14ac:dyDescent="0.2">
      <c r="AV114" s="2" t="e">
        <f>AU114*#REF!</f>
        <v>#REF!</v>
      </c>
      <c r="AX114" s="2" t="e">
        <f>AW114*#REF!</f>
        <v>#REF!</v>
      </c>
      <c r="AZ114" s="2" t="e">
        <f>AY114*#REF!</f>
        <v>#REF!</v>
      </c>
      <c r="BA114" s="2" t="e">
        <f>AZ114*#REF!</f>
        <v>#REF!</v>
      </c>
    </row>
    <row r="115" spans="48:53" x14ac:dyDescent="0.2">
      <c r="AV115" s="2" t="e">
        <f>AU115*#REF!</f>
        <v>#REF!</v>
      </c>
      <c r="AX115" s="2" t="e">
        <f>AW115*#REF!</f>
        <v>#REF!</v>
      </c>
      <c r="AZ115" s="2" t="e">
        <f>AY115*#REF!</f>
        <v>#REF!</v>
      </c>
      <c r="BA115" s="2" t="e">
        <f>AZ115*#REF!</f>
        <v>#REF!</v>
      </c>
    </row>
    <row r="116" spans="48:53" x14ac:dyDescent="0.2">
      <c r="AV116" s="2" t="e">
        <f>AU116*#REF!</f>
        <v>#REF!</v>
      </c>
      <c r="AX116" s="2" t="e">
        <f>AW116*#REF!</f>
        <v>#REF!</v>
      </c>
      <c r="AZ116" s="2" t="e">
        <f>AY116*#REF!</f>
        <v>#REF!</v>
      </c>
      <c r="BA116" s="2" t="e">
        <f>AZ116*#REF!</f>
        <v>#REF!</v>
      </c>
    </row>
    <row r="117" spans="48:53" x14ac:dyDescent="0.2">
      <c r="AV117" s="2" t="e">
        <f>AU117*#REF!</f>
        <v>#REF!</v>
      </c>
      <c r="AX117" s="2" t="e">
        <f>AW117*#REF!</f>
        <v>#REF!</v>
      </c>
      <c r="AZ117" s="2" t="e">
        <f>AY117*#REF!</f>
        <v>#REF!</v>
      </c>
      <c r="BA117" s="2" t="e">
        <f>AZ117*#REF!</f>
        <v>#REF!</v>
      </c>
    </row>
    <row r="118" spans="48:53" x14ac:dyDescent="0.2">
      <c r="AV118" s="2" t="e">
        <f>AU118*#REF!</f>
        <v>#REF!</v>
      </c>
      <c r="AX118" s="2" t="e">
        <f>AW118*#REF!</f>
        <v>#REF!</v>
      </c>
      <c r="AZ118" s="2" t="e">
        <f>AY118*#REF!</f>
        <v>#REF!</v>
      </c>
      <c r="BA118" s="2" t="e">
        <f>AZ118*#REF!</f>
        <v>#REF!</v>
      </c>
    </row>
    <row r="119" spans="48:53" x14ac:dyDescent="0.2">
      <c r="AV119" s="2" t="e">
        <f>AU119*#REF!</f>
        <v>#REF!</v>
      </c>
      <c r="AX119" s="2" t="e">
        <f>AW119*#REF!</f>
        <v>#REF!</v>
      </c>
      <c r="AZ119" s="2" t="e">
        <f>AY119*#REF!</f>
        <v>#REF!</v>
      </c>
      <c r="BA119" s="2" t="e">
        <f>AZ119*#REF!</f>
        <v>#REF!</v>
      </c>
    </row>
    <row r="120" spans="48:53" x14ac:dyDescent="0.2">
      <c r="AV120" s="2" t="e">
        <f>AU120*#REF!</f>
        <v>#REF!</v>
      </c>
      <c r="AX120" s="2" t="e">
        <f>AW120*#REF!</f>
        <v>#REF!</v>
      </c>
      <c r="AZ120" s="2" t="e">
        <f>AY120*#REF!</f>
        <v>#REF!</v>
      </c>
      <c r="BA120" s="2" t="e">
        <f>AZ120*#REF!</f>
        <v>#REF!</v>
      </c>
    </row>
    <row r="121" spans="48:53" x14ac:dyDescent="0.2">
      <c r="AV121" s="2" t="e">
        <f>AU121*#REF!</f>
        <v>#REF!</v>
      </c>
      <c r="AX121" s="2" t="e">
        <f>AW121*#REF!</f>
        <v>#REF!</v>
      </c>
      <c r="AZ121" s="2" t="e">
        <f>AY121*#REF!</f>
        <v>#REF!</v>
      </c>
      <c r="BA121" s="2" t="e">
        <f>AZ121*#REF!</f>
        <v>#REF!</v>
      </c>
    </row>
    <row r="122" spans="48:53" x14ac:dyDescent="0.2">
      <c r="AV122" s="2" t="e">
        <f>AU122*#REF!</f>
        <v>#REF!</v>
      </c>
      <c r="AX122" s="2" t="e">
        <f>AW122*#REF!</f>
        <v>#REF!</v>
      </c>
      <c r="AZ122" s="2" t="e">
        <f>AY122*#REF!</f>
        <v>#REF!</v>
      </c>
      <c r="BA122" s="2" t="e">
        <f>AZ122*#REF!</f>
        <v>#REF!</v>
      </c>
    </row>
    <row r="123" spans="48:53" x14ac:dyDescent="0.2">
      <c r="AV123" s="2" t="e">
        <f>AU123*#REF!</f>
        <v>#REF!</v>
      </c>
      <c r="AX123" s="2" t="e">
        <f>AW123*#REF!</f>
        <v>#REF!</v>
      </c>
      <c r="AZ123" s="2" t="e">
        <f>AY123*#REF!</f>
        <v>#REF!</v>
      </c>
      <c r="BA123" s="2" t="e">
        <f>AZ123*#REF!</f>
        <v>#REF!</v>
      </c>
    </row>
    <row r="124" spans="48:53" x14ac:dyDescent="0.2">
      <c r="AV124" s="2" t="e">
        <f>AU124*#REF!</f>
        <v>#REF!</v>
      </c>
      <c r="AX124" s="2" t="e">
        <f>AW124*#REF!</f>
        <v>#REF!</v>
      </c>
      <c r="AZ124" s="2" t="e">
        <f>AY124*#REF!</f>
        <v>#REF!</v>
      </c>
      <c r="BA124" s="2" t="e">
        <f>AZ124*#REF!</f>
        <v>#REF!</v>
      </c>
    </row>
    <row r="125" spans="48:53" x14ac:dyDescent="0.2">
      <c r="AV125" s="2" t="e">
        <f>AU125*#REF!</f>
        <v>#REF!</v>
      </c>
      <c r="AX125" s="2" t="e">
        <f>AW125*#REF!</f>
        <v>#REF!</v>
      </c>
      <c r="AZ125" s="2" t="e">
        <f>AY125*#REF!</f>
        <v>#REF!</v>
      </c>
      <c r="BA125" s="2" t="e">
        <f>AZ125*#REF!</f>
        <v>#REF!</v>
      </c>
    </row>
    <row r="126" spans="48:53" x14ac:dyDescent="0.2">
      <c r="AV126" s="2" t="e">
        <f>AU126*#REF!</f>
        <v>#REF!</v>
      </c>
      <c r="AX126" s="2" t="e">
        <f>AW126*#REF!</f>
        <v>#REF!</v>
      </c>
      <c r="AZ126" s="2" t="e">
        <f>AY126*#REF!</f>
        <v>#REF!</v>
      </c>
      <c r="BA126" s="2" t="e">
        <f>AZ126*#REF!</f>
        <v>#REF!</v>
      </c>
    </row>
    <row r="127" spans="48:53" x14ac:dyDescent="0.2">
      <c r="AV127" s="2" t="e">
        <f>AU127*#REF!</f>
        <v>#REF!</v>
      </c>
      <c r="AX127" s="2" t="e">
        <f>AW127*#REF!</f>
        <v>#REF!</v>
      </c>
      <c r="AZ127" s="2" t="e">
        <f>AY127*#REF!</f>
        <v>#REF!</v>
      </c>
      <c r="BA127" s="2" t="e">
        <f>AZ127*#REF!</f>
        <v>#REF!</v>
      </c>
    </row>
    <row r="128" spans="48:53" x14ac:dyDescent="0.2">
      <c r="AV128" s="2" t="e">
        <f>AU128*#REF!</f>
        <v>#REF!</v>
      </c>
      <c r="AX128" s="2" t="e">
        <f>AW128*#REF!</f>
        <v>#REF!</v>
      </c>
      <c r="AZ128" s="2" t="e">
        <f>AY128*#REF!</f>
        <v>#REF!</v>
      </c>
      <c r="BA128" s="2" t="e">
        <f>AZ128*#REF!</f>
        <v>#REF!</v>
      </c>
    </row>
    <row r="129" spans="48:53" x14ac:dyDescent="0.2">
      <c r="AV129" s="2" t="e">
        <f>AU129*#REF!</f>
        <v>#REF!</v>
      </c>
      <c r="AX129" s="2" t="e">
        <f>AW129*#REF!</f>
        <v>#REF!</v>
      </c>
      <c r="AZ129" s="2" t="e">
        <f>AY129*#REF!</f>
        <v>#REF!</v>
      </c>
      <c r="BA129" s="2" t="e">
        <f>AZ129*#REF!</f>
        <v>#REF!</v>
      </c>
    </row>
    <row r="130" spans="48:53" x14ac:dyDescent="0.2">
      <c r="AV130" s="2" t="e">
        <f>AU130*#REF!</f>
        <v>#REF!</v>
      </c>
      <c r="AX130" s="2" t="e">
        <f>AW130*#REF!</f>
        <v>#REF!</v>
      </c>
      <c r="AZ130" s="2" t="e">
        <f>AY130*#REF!</f>
        <v>#REF!</v>
      </c>
      <c r="BA130" s="2" t="e">
        <f>AZ130*#REF!</f>
        <v>#REF!</v>
      </c>
    </row>
    <row r="131" spans="48:53" x14ac:dyDescent="0.2">
      <c r="AV131" s="2" t="e">
        <f>AU131*#REF!</f>
        <v>#REF!</v>
      </c>
      <c r="AX131" s="2" t="e">
        <f>AW131*#REF!</f>
        <v>#REF!</v>
      </c>
      <c r="AZ131" s="2" t="e">
        <f>AY131*#REF!</f>
        <v>#REF!</v>
      </c>
      <c r="BA131" s="2" t="e">
        <f>AZ131*#REF!</f>
        <v>#REF!</v>
      </c>
    </row>
    <row r="132" spans="48:53" x14ac:dyDescent="0.2">
      <c r="AV132" s="2" t="e">
        <f>AU132*#REF!</f>
        <v>#REF!</v>
      </c>
      <c r="AX132" s="2" t="e">
        <f>AW132*#REF!</f>
        <v>#REF!</v>
      </c>
      <c r="AZ132" s="2" t="e">
        <f>AY132*#REF!</f>
        <v>#REF!</v>
      </c>
      <c r="BA132" s="2" t="e">
        <f>AZ132*#REF!</f>
        <v>#REF!</v>
      </c>
    </row>
    <row r="133" spans="48:53" x14ac:dyDescent="0.2">
      <c r="AV133" s="2" t="e">
        <f>AU133*#REF!</f>
        <v>#REF!</v>
      </c>
      <c r="AX133" s="2" t="e">
        <f>AW133*#REF!</f>
        <v>#REF!</v>
      </c>
      <c r="AZ133" s="2" t="e">
        <f>AY133*#REF!</f>
        <v>#REF!</v>
      </c>
      <c r="BA133" s="2" t="e">
        <f>AZ133*#REF!</f>
        <v>#REF!</v>
      </c>
    </row>
    <row r="134" spans="48:53" x14ac:dyDescent="0.2">
      <c r="AV134" s="2" t="e">
        <f>AU134*#REF!</f>
        <v>#REF!</v>
      </c>
      <c r="AX134" s="2" t="e">
        <f>AW134*#REF!</f>
        <v>#REF!</v>
      </c>
      <c r="AZ134" s="2" t="e">
        <f>AY134*#REF!</f>
        <v>#REF!</v>
      </c>
      <c r="BA134" s="2" t="e">
        <f>AZ134*#REF!</f>
        <v>#REF!</v>
      </c>
    </row>
    <row r="135" spans="48:53" x14ac:dyDescent="0.2">
      <c r="AV135" s="2" t="e">
        <f>AU135*#REF!</f>
        <v>#REF!</v>
      </c>
      <c r="AX135" s="2" t="e">
        <f>AW135*#REF!</f>
        <v>#REF!</v>
      </c>
      <c r="AZ135" s="2" t="e">
        <f>AY135*#REF!</f>
        <v>#REF!</v>
      </c>
      <c r="BA135" s="2" t="e">
        <f>AZ135*#REF!</f>
        <v>#REF!</v>
      </c>
    </row>
    <row r="136" spans="48:53" x14ac:dyDescent="0.2">
      <c r="AV136" s="2" t="e">
        <f>AU136*#REF!</f>
        <v>#REF!</v>
      </c>
      <c r="AX136" s="2" t="e">
        <f>AW136*#REF!</f>
        <v>#REF!</v>
      </c>
      <c r="AZ136" s="2" t="e">
        <f>AY136*#REF!</f>
        <v>#REF!</v>
      </c>
      <c r="BA136" s="2" t="e">
        <f>AZ136*#REF!</f>
        <v>#REF!</v>
      </c>
    </row>
    <row r="137" spans="48:53" x14ac:dyDescent="0.2">
      <c r="AV137" s="2" t="e">
        <f>AU137*#REF!</f>
        <v>#REF!</v>
      </c>
      <c r="AX137" s="2" t="e">
        <f>AW137*#REF!</f>
        <v>#REF!</v>
      </c>
      <c r="AZ137" s="2" t="e">
        <f>AY137*#REF!</f>
        <v>#REF!</v>
      </c>
      <c r="BA137" s="2" t="e">
        <f>AZ137*#REF!</f>
        <v>#REF!</v>
      </c>
    </row>
    <row r="138" spans="48:53" x14ac:dyDescent="0.2">
      <c r="AV138" s="2" t="e">
        <f>AU138*#REF!</f>
        <v>#REF!</v>
      </c>
      <c r="AX138" s="2" t="e">
        <f>AW138*#REF!</f>
        <v>#REF!</v>
      </c>
      <c r="AZ138" s="2" t="e">
        <f>AY138*#REF!</f>
        <v>#REF!</v>
      </c>
      <c r="BA138" s="2" t="e">
        <f>AZ138*#REF!</f>
        <v>#REF!</v>
      </c>
    </row>
    <row r="139" spans="48:53" x14ac:dyDescent="0.2">
      <c r="AV139" s="2" t="e">
        <f>AU139*#REF!</f>
        <v>#REF!</v>
      </c>
      <c r="AX139" s="2" t="e">
        <f>AW139*#REF!</f>
        <v>#REF!</v>
      </c>
      <c r="AZ139" s="2" t="e">
        <f>AY139*#REF!</f>
        <v>#REF!</v>
      </c>
      <c r="BA139" s="2" t="e">
        <f>AZ139*#REF!</f>
        <v>#REF!</v>
      </c>
    </row>
    <row r="140" spans="48:53" x14ac:dyDescent="0.2">
      <c r="AV140" s="2" t="e">
        <f>AU140*#REF!</f>
        <v>#REF!</v>
      </c>
      <c r="AX140" s="2" t="e">
        <f>AW140*#REF!</f>
        <v>#REF!</v>
      </c>
      <c r="AZ140" s="2" t="e">
        <f>AY140*#REF!</f>
        <v>#REF!</v>
      </c>
      <c r="BA140" s="2" t="e">
        <f>AZ140*#REF!</f>
        <v>#REF!</v>
      </c>
    </row>
    <row r="141" spans="48:53" x14ac:dyDescent="0.2">
      <c r="AV141" s="2" t="e">
        <f>AU141*#REF!</f>
        <v>#REF!</v>
      </c>
      <c r="AX141" s="2" t="e">
        <f>AW141*#REF!</f>
        <v>#REF!</v>
      </c>
      <c r="AZ141" s="2" t="e">
        <f>AY141*#REF!</f>
        <v>#REF!</v>
      </c>
      <c r="BA141" s="2" t="e">
        <f>AZ141*#REF!</f>
        <v>#REF!</v>
      </c>
    </row>
    <row r="142" spans="48:53" x14ac:dyDescent="0.2">
      <c r="AV142" s="2" t="e">
        <f>AU142*#REF!</f>
        <v>#REF!</v>
      </c>
      <c r="AX142" s="2" t="e">
        <f>AW142*#REF!</f>
        <v>#REF!</v>
      </c>
      <c r="AZ142" s="2" t="e">
        <f>AY142*#REF!</f>
        <v>#REF!</v>
      </c>
      <c r="BA142" s="2" t="e">
        <f>AZ142*#REF!</f>
        <v>#REF!</v>
      </c>
    </row>
    <row r="143" spans="48:53" x14ac:dyDescent="0.2">
      <c r="AV143" s="2" t="e">
        <f>AU143*#REF!</f>
        <v>#REF!</v>
      </c>
      <c r="AX143" s="2" t="e">
        <f>AW143*#REF!</f>
        <v>#REF!</v>
      </c>
      <c r="AZ143" s="2" t="e">
        <f>AY143*#REF!</f>
        <v>#REF!</v>
      </c>
      <c r="BA143" s="2" t="e">
        <f>AZ143*#REF!</f>
        <v>#REF!</v>
      </c>
    </row>
    <row r="144" spans="48:53" x14ac:dyDescent="0.2">
      <c r="AV144" s="2" t="e">
        <f>AU144*#REF!</f>
        <v>#REF!</v>
      </c>
      <c r="AX144" s="2" t="e">
        <f>AW144*#REF!</f>
        <v>#REF!</v>
      </c>
      <c r="AZ144" s="2" t="e">
        <f>AY144*#REF!</f>
        <v>#REF!</v>
      </c>
      <c r="BA144" s="2" t="e">
        <f>AZ144*#REF!</f>
        <v>#REF!</v>
      </c>
    </row>
    <row r="145" spans="48:53" x14ac:dyDescent="0.2">
      <c r="AV145" s="2" t="e">
        <f>AU145*#REF!</f>
        <v>#REF!</v>
      </c>
      <c r="AX145" s="2" t="e">
        <f>AW145*#REF!</f>
        <v>#REF!</v>
      </c>
      <c r="AZ145" s="2" t="e">
        <f>AY145*#REF!</f>
        <v>#REF!</v>
      </c>
      <c r="BA145" s="2" t="e">
        <f>AZ145*#REF!</f>
        <v>#REF!</v>
      </c>
    </row>
    <row r="146" spans="48:53" x14ac:dyDescent="0.2">
      <c r="AV146" s="2" t="e">
        <f>AU146*#REF!</f>
        <v>#REF!</v>
      </c>
      <c r="AX146" s="2" t="e">
        <f>AW146*#REF!</f>
        <v>#REF!</v>
      </c>
      <c r="AZ146" s="2" t="e">
        <f>AY146*#REF!</f>
        <v>#REF!</v>
      </c>
      <c r="BA146" s="2" t="e">
        <f>AZ146*#REF!</f>
        <v>#REF!</v>
      </c>
    </row>
    <row r="147" spans="48:53" x14ac:dyDescent="0.2">
      <c r="AV147" s="2" t="e">
        <f>AU147*#REF!</f>
        <v>#REF!</v>
      </c>
      <c r="AX147" s="2" t="e">
        <f>AW147*#REF!</f>
        <v>#REF!</v>
      </c>
      <c r="AZ147" s="2" t="e">
        <f>AY147*#REF!</f>
        <v>#REF!</v>
      </c>
      <c r="BA147" s="2" t="e">
        <f>AZ147*#REF!</f>
        <v>#REF!</v>
      </c>
    </row>
    <row r="148" spans="48:53" x14ac:dyDescent="0.2">
      <c r="AV148" s="2" t="e">
        <f>AU148*#REF!</f>
        <v>#REF!</v>
      </c>
      <c r="AX148" s="2" t="e">
        <f>AW148*#REF!</f>
        <v>#REF!</v>
      </c>
      <c r="AZ148" s="2" t="e">
        <f>AY148*#REF!</f>
        <v>#REF!</v>
      </c>
      <c r="BA148" s="2" t="e">
        <f>AZ148*#REF!</f>
        <v>#REF!</v>
      </c>
    </row>
    <row r="149" spans="48:53" x14ac:dyDescent="0.2">
      <c r="AV149" s="2" t="e">
        <f>AU149*#REF!</f>
        <v>#REF!</v>
      </c>
      <c r="AX149" s="2" t="e">
        <f>AW149*#REF!</f>
        <v>#REF!</v>
      </c>
      <c r="AZ149" s="2" t="e">
        <f>AY149*#REF!</f>
        <v>#REF!</v>
      </c>
      <c r="BA149" s="2" t="e">
        <f>AZ149*#REF!</f>
        <v>#REF!</v>
      </c>
    </row>
    <row r="150" spans="48:53" x14ac:dyDescent="0.2">
      <c r="AV150" s="2" t="e">
        <f>AU150*#REF!</f>
        <v>#REF!</v>
      </c>
      <c r="AX150" s="2" t="e">
        <f>AW150*#REF!</f>
        <v>#REF!</v>
      </c>
      <c r="AZ150" s="2" t="e">
        <f>AY150*#REF!</f>
        <v>#REF!</v>
      </c>
      <c r="BA150" s="2" t="e">
        <f>AZ150*#REF!</f>
        <v>#REF!</v>
      </c>
    </row>
    <row r="151" spans="48:53" x14ac:dyDescent="0.2">
      <c r="AV151" s="2" t="e">
        <f>AU151*#REF!</f>
        <v>#REF!</v>
      </c>
      <c r="AX151" s="2" t="e">
        <f>AW151*#REF!</f>
        <v>#REF!</v>
      </c>
      <c r="AZ151" s="2" t="e">
        <f>AY151*#REF!</f>
        <v>#REF!</v>
      </c>
      <c r="BA151" s="2" t="e">
        <f>AZ151*#REF!</f>
        <v>#REF!</v>
      </c>
    </row>
    <row r="152" spans="48:53" x14ac:dyDescent="0.2">
      <c r="AV152" s="2" t="e">
        <f>AU152*#REF!</f>
        <v>#REF!</v>
      </c>
      <c r="AX152" s="2" t="e">
        <f>AW152*#REF!</f>
        <v>#REF!</v>
      </c>
      <c r="AZ152" s="2" t="e">
        <f>AY152*#REF!</f>
        <v>#REF!</v>
      </c>
      <c r="BA152" s="2" t="e">
        <f>AZ152*#REF!</f>
        <v>#REF!</v>
      </c>
    </row>
    <row r="153" spans="48:53" x14ac:dyDescent="0.2">
      <c r="AV153" s="2" t="e">
        <f>AU153*#REF!</f>
        <v>#REF!</v>
      </c>
      <c r="AX153" s="2" t="e">
        <f>AW153*#REF!</f>
        <v>#REF!</v>
      </c>
      <c r="AZ153" s="2" t="e">
        <f>AY153*#REF!</f>
        <v>#REF!</v>
      </c>
      <c r="BA153" s="2" t="e">
        <f>AZ153*#REF!</f>
        <v>#REF!</v>
      </c>
    </row>
    <row r="154" spans="48:53" x14ac:dyDescent="0.2">
      <c r="AV154" s="2" t="e">
        <f>AU154*#REF!</f>
        <v>#REF!</v>
      </c>
      <c r="AX154" s="2" t="e">
        <f>AW154*#REF!</f>
        <v>#REF!</v>
      </c>
      <c r="AZ154" s="2" t="e">
        <f>AY154*#REF!</f>
        <v>#REF!</v>
      </c>
      <c r="BA154" s="2" t="e">
        <f>AZ154*#REF!</f>
        <v>#REF!</v>
      </c>
    </row>
    <row r="155" spans="48:53" x14ac:dyDescent="0.2">
      <c r="AV155" s="2" t="e">
        <f>AU155*#REF!</f>
        <v>#REF!</v>
      </c>
      <c r="AX155" s="2" t="e">
        <f>AW155*#REF!</f>
        <v>#REF!</v>
      </c>
      <c r="AZ155" s="2" t="e">
        <f>AY155*#REF!</f>
        <v>#REF!</v>
      </c>
      <c r="BA155" s="2" t="e">
        <f>AZ155*#REF!</f>
        <v>#REF!</v>
      </c>
    </row>
    <row r="156" spans="48:53" x14ac:dyDescent="0.2">
      <c r="AV156" s="2" t="e">
        <f>AU156*#REF!</f>
        <v>#REF!</v>
      </c>
      <c r="AX156" s="2" t="e">
        <f>AW156*#REF!</f>
        <v>#REF!</v>
      </c>
      <c r="AZ156" s="2" t="e">
        <f>AY156*#REF!</f>
        <v>#REF!</v>
      </c>
      <c r="BA156" s="2" t="e">
        <f>AZ156*#REF!</f>
        <v>#REF!</v>
      </c>
    </row>
    <row r="157" spans="48:53" x14ac:dyDescent="0.2">
      <c r="AV157" s="2" t="e">
        <f>AU157*#REF!</f>
        <v>#REF!</v>
      </c>
      <c r="AX157" s="2" t="e">
        <f>AW157*#REF!</f>
        <v>#REF!</v>
      </c>
      <c r="AZ157" s="2" t="e">
        <f>AY157*#REF!</f>
        <v>#REF!</v>
      </c>
      <c r="BA157" s="2" t="e">
        <f>AZ157*#REF!</f>
        <v>#REF!</v>
      </c>
    </row>
    <row r="158" spans="48:53" x14ac:dyDescent="0.2">
      <c r="AV158" s="2" t="e">
        <f>AU158*#REF!</f>
        <v>#REF!</v>
      </c>
      <c r="AX158" s="2" t="e">
        <f>AW158*#REF!</f>
        <v>#REF!</v>
      </c>
      <c r="AZ158" s="2" t="e">
        <f>AY158*#REF!</f>
        <v>#REF!</v>
      </c>
      <c r="BA158" s="2" t="e">
        <f>AZ158*#REF!</f>
        <v>#REF!</v>
      </c>
    </row>
    <row r="159" spans="48:53" x14ac:dyDescent="0.2">
      <c r="AV159" s="2" t="e">
        <f>AU159*#REF!</f>
        <v>#REF!</v>
      </c>
      <c r="AX159" s="2" t="e">
        <f>AW159*#REF!</f>
        <v>#REF!</v>
      </c>
      <c r="AZ159" s="2" t="e">
        <f>AY159*#REF!</f>
        <v>#REF!</v>
      </c>
      <c r="BA159" s="2" t="e">
        <f>AZ159*#REF!</f>
        <v>#REF!</v>
      </c>
    </row>
    <row r="160" spans="48:53" x14ac:dyDescent="0.2">
      <c r="AV160" s="2" t="e">
        <f>AU160*#REF!</f>
        <v>#REF!</v>
      </c>
      <c r="AX160" s="2" t="e">
        <f>AW160*#REF!</f>
        <v>#REF!</v>
      </c>
      <c r="AZ160" s="2" t="e">
        <f>AY160*#REF!</f>
        <v>#REF!</v>
      </c>
      <c r="BA160" s="2" t="e">
        <f>AZ160*#REF!</f>
        <v>#REF!</v>
      </c>
    </row>
    <row r="161" spans="48:53" x14ac:dyDescent="0.2">
      <c r="AV161" s="2" t="e">
        <f>AU161*#REF!</f>
        <v>#REF!</v>
      </c>
      <c r="AX161" s="2" t="e">
        <f>AW161*#REF!</f>
        <v>#REF!</v>
      </c>
      <c r="AZ161" s="2" t="e">
        <f>AY161*#REF!</f>
        <v>#REF!</v>
      </c>
      <c r="BA161" s="2" t="e">
        <f>AZ161*#REF!</f>
        <v>#REF!</v>
      </c>
    </row>
    <row r="162" spans="48:53" x14ac:dyDescent="0.2">
      <c r="AV162" s="2" t="e">
        <f>AU162*#REF!</f>
        <v>#REF!</v>
      </c>
      <c r="AX162" s="2" t="e">
        <f>AW162*#REF!</f>
        <v>#REF!</v>
      </c>
      <c r="AZ162" s="2" t="e">
        <f>AY162*#REF!</f>
        <v>#REF!</v>
      </c>
      <c r="BA162" s="2" t="e">
        <f>AZ162*#REF!</f>
        <v>#REF!</v>
      </c>
    </row>
    <row r="163" spans="48:53" x14ac:dyDescent="0.2">
      <c r="AV163" s="2" t="e">
        <f>AU163*#REF!</f>
        <v>#REF!</v>
      </c>
      <c r="AX163" s="2" t="e">
        <f>AW163*#REF!</f>
        <v>#REF!</v>
      </c>
      <c r="AZ163" s="2" t="e">
        <f>AY163*#REF!</f>
        <v>#REF!</v>
      </c>
      <c r="BA163" s="2" t="e">
        <f>AZ163*#REF!</f>
        <v>#REF!</v>
      </c>
    </row>
    <row r="164" spans="48:53" x14ac:dyDescent="0.2">
      <c r="AV164" s="2" t="e">
        <f>AU164*#REF!</f>
        <v>#REF!</v>
      </c>
      <c r="AX164" s="2" t="e">
        <f>AW164*#REF!</f>
        <v>#REF!</v>
      </c>
      <c r="AZ164" s="2" t="e">
        <f>AY164*#REF!</f>
        <v>#REF!</v>
      </c>
      <c r="BA164" s="2" t="e">
        <f>AZ164*#REF!</f>
        <v>#REF!</v>
      </c>
    </row>
    <row r="165" spans="48:53" x14ac:dyDescent="0.2">
      <c r="AV165" s="2" t="e">
        <f>AU165*#REF!</f>
        <v>#REF!</v>
      </c>
      <c r="AX165" s="2" t="e">
        <f>AW165*#REF!</f>
        <v>#REF!</v>
      </c>
      <c r="AZ165" s="2" t="e">
        <f>AY165*#REF!</f>
        <v>#REF!</v>
      </c>
      <c r="BA165" s="2" t="e">
        <f>AZ165*#REF!</f>
        <v>#REF!</v>
      </c>
    </row>
    <row r="166" spans="48:53" x14ac:dyDescent="0.2">
      <c r="AV166" s="2" t="e">
        <f>AU166*#REF!</f>
        <v>#REF!</v>
      </c>
      <c r="AX166" s="2" t="e">
        <f>AW166*#REF!</f>
        <v>#REF!</v>
      </c>
      <c r="AZ166" s="2" t="e">
        <f>AY166*#REF!</f>
        <v>#REF!</v>
      </c>
      <c r="BA166" s="2" t="e">
        <f>AZ166*#REF!</f>
        <v>#REF!</v>
      </c>
    </row>
    <row r="167" spans="48:53" x14ac:dyDescent="0.2">
      <c r="AV167" s="2" t="e">
        <f>AU167*#REF!</f>
        <v>#REF!</v>
      </c>
      <c r="AX167" s="2" t="e">
        <f>AW167*#REF!</f>
        <v>#REF!</v>
      </c>
      <c r="AZ167" s="2" t="e">
        <f>AY167*#REF!</f>
        <v>#REF!</v>
      </c>
      <c r="BA167" s="2" t="e">
        <f>AZ167*#REF!</f>
        <v>#REF!</v>
      </c>
    </row>
    <row r="168" spans="48:53" x14ac:dyDescent="0.2">
      <c r="AV168" s="2" t="e">
        <f>AU168*#REF!</f>
        <v>#REF!</v>
      </c>
      <c r="AX168" s="2" t="e">
        <f>AW168*#REF!</f>
        <v>#REF!</v>
      </c>
      <c r="AZ168" s="2" t="e">
        <f>AY168*#REF!</f>
        <v>#REF!</v>
      </c>
      <c r="BA168" s="2" t="e">
        <f>AZ168*#REF!</f>
        <v>#REF!</v>
      </c>
    </row>
    <row r="169" spans="48:53" x14ac:dyDescent="0.2">
      <c r="AV169" s="2" t="e">
        <f>AU169*#REF!</f>
        <v>#REF!</v>
      </c>
      <c r="AX169" s="2" t="e">
        <f>AW169*#REF!</f>
        <v>#REF!</v>
      </c>
      <c r="AZ169" s="2" t="e">
        <f>AY169*#REF!</f>
        <v>#REF!</v>
      </c>
      <c r="BA169" s="2" t="e">
        <f>AZ169*#REF!</f>
        <v>#REF!</v>
      </c>
    </row>
    <row r="170" spans="48:53" x14ac:dyDescent="0.2">
      <c r="AV170" s="2" t="e">
        <f>AU170*#REF!</f>
        <v>#REF!</v>
      </c>
      <c r="AX170" s="2" t="e">
        <f>AW170*#REF!</f>
        <v>#REF!</v>
      </c>
      <c r="AZ170" s="2" t="e">
        <f>AY170*#REF!</f>
        <v>#REF!</v>
      </c>
      <c r="BA170" s="2" t="e">
        <f>AZ170*#REF!</f>
        <v>#REF!</v>
      </c>
    </row>
    <row r="171" spans="48:53" x14ac:dyDescent="0.2">
      <c r="AV171" s="2" t="e">
        <f>AU171*#REF!</f>
        <v>#REF!</v>
      </c>
      <c r="AX171" s="2" t="e">
        <f>AW171*#REF!</f>
        <v>#REF!</v>
      </c>
      <c r="AZ171" s="2" t="e">
        <f>AY171*#REF!</f>
        <v>#REF!</v>
      </c>
      <c r="BA171" s="2" t="e">
        <f>AZ171*#REF!</f>
        <v>#REF!</v>
      </c>
    </row>
    <row r="172" spans="48:53" x14ac:dyDescent="0.2">
      <c r="AV172" s="2" t="e">
        <f>AU172*#REF!</f>
        <v>#REF!</v>
      </c>
      <c r="AX172" s="2" t="e">
        <f>AW172*#REF!</f>
        <v>#REF!</v>
      </c>
      <c r="AZ172" s="2" t="e">
        <f>AY172*#REF!</f>
        <v>#REF!</v>
      </c>
      <c r="BA172" s="2" t="e">
        <f>AZ172*#REF!</f>
        <v>#REF!</v>
      </c>
    </row>
    <row r="173" spans="48:53" x14ac:dyDescent="0.2">
      <c r="AV173" s="2" t="e">
        <f>AU173*#REF!</f>
        <v>#REF!</v>
      </c>
      <c r="AX173" s="2" t="e">
        <f>AW173*#REF!</f>
        <v>#REF!</v>
      </c>
      <c r="AZ173" s="2" t="e">
        <f>AY173*#REF!</f>
        <v>#REF!</v>
      </c>
      <c r="BA173" s="2" t="e">
        <f>AZ173*#REF!</f>
        <v>#REF!</v>
      </c>
    </row>
    <row r="174" spans="48:53" x14ac:dyDescent="0.2">
      <c r="AV174" s="2" t="e">
        <f>AU174*#REF!</f>
        <v>#REF!</v>
      </c>
      <c r="AX174" s="2" t="e">
        <f>AW174*#REF!</f>
        <v>#REF!</v>
      </c>
      <c r="AZ174" s="2" t="e">
        <f>AY174*#REF!</f>
        <v>#REF!</v>
      </c>
      <c r="BA174" s="2" t="e">
        <f>AZ174*#REF!</f>
        <v>#REF!</v>
      </c>
    </row>
    <row r="175" spans="48:53" x14ac:dyDescent="0.2">
      <c r="AV175" s="2" t="e">
        <f>AU175*#REF!</f>
        <v>#REF!</v>
      </c>
      <c r="AX175" s="2" t="e">
        <f>AW175*#REF!</f>
        <v>#REF!</v>
      </c>
      <c r="AZ175" s="2" t="e">
        <f>AY175*#REF!</f>
        <v>#REF!</v>
      </c>
      <c r="BA175" s="2" t="e">
        <f>AZ175*#REF!</f>
        <v>#REF!</v>
      </c>
    </row>
    <row r="176" spans="48:53" x14ac:dyDescent="0.2">
      <c r="AV176" s="2" t="e">
        <f>AU176*#REF!</f>
        <v>#REF!</v>
      </c>
      <c r="AX176" s="2" t="e">
        <f>AW176*#REF!</f>
        <v>#REF!</v>
      </c>
      <c r="AZ176" s="2" t="e">
        <f>AY176*#REF!</f>
        <v>#REF!</v>
      </c>
      <c r="BA176" s="2" t="e">
        <f>AZ176*#REF!</f>
        <v>#REF!</v>
      </c>
    </row>
    <row r="177" spans="48:53" x14ac:dyDescent="0.2">
      <c r="AV177" s="2" t="e">
        <f>AU177*#REF!</f>
        <v>#REF!</v>
      </c>
      <c r="AX177" s="2" t="e">
        <f>AW177*#REF!</f>
        <v>#REF!</v>
      </c>
      <c r="AZ177" s="2" t="e">
        <f>AY177*#REF!</f>
        <v>#REF!</v>
      </c>
      <c r="BA177" s="2" t="e">
        <f>AZ177*#REF!</f>
        <v>#REF!</v>
      </c>
    </row>
    <row r="178" spans="48:53" x14ac:dyDescent="0.2">
      <c r="AV178" s="2" t="e">
        <f>AU178*#REF!</f>
        <v>#REF!</v>
      </c>
      <c r="AX178" s="2" t="e">
        <f>AW178*#REF!</f>
        <v>#REF!</v>
      </c>
      <c r="AZ178" s="2" t="e">
        <f>AY178*#REF!</f>
        <v>#REF!</v>
      </c>
      <c r="BA178" s="2" t="e">
        <f>AZ178*#REF!</f>
        <v>#REF!</v>
      </c>
    </row>
    <row r="179" spans="48:53" x14ac:dyDescent="0.2">
      <c r="AV179" s="2" t="e">
        <f>AU179*#REF!</f>
        <v>#REF!</v>
      </c>
      <c r="AX179" s="2" t="e">
        <f>AW179*#REF!</f>
        <v>#REF!</v>
      </c>
      <c r="AZ179" s="2" t="e">
        <f>AY179*#REF!</f>
        <v>#REF!</v>
      </c>
      <c r="BA179" s="2" t="e">
        <f>AZ179*#REF!</f>
        <v>#REF!</v>
      </c>
    </row>
    <row r="180" spans="48:53" x14ac:dyDescent="0.2">
      <c r="AV180" s="2" t="e">
        <f>AU180*#REF!</f>
        <v>#REF!</v>
      </c>
      <c r="AX180" s="2" t="e">
        <f>AW180*#REF!</f>
        <v>#REF!</v>
      </c>
      <c r="AZ180" s="2" t="e">
        <f>AY180*#REF!</f>
        <v>#REF!</v>
      </c>
      <c r="BA180" s="2" t="e">
        <f>AZ180*#REF!</f>
        <v>#REF!</v>
      </c>
    </row>
    <row r="181" spans="48:53" x14ac:dyDescent="0.2">
      <c r="AV181" s="2" t="e">
        <f>AU181*#REF!</f>
        <v>#REF!</v>
      </c>
      <c r="AX181" s="2" t="e">
        <f>AW181*#REF!</f>
        <v>#REF!</v>
      </c>
      <c r="AZ181" s="2" t="e">
        <f>AY181*#REF!</f>
        <v>#REF!</v>
      </c>
      <c r="BA181" s="2" t="e">
        <f>AZ181*#REF!</f>
        <v>#REF!</v>
      </c>
    </row>
    <row r="182" spans="48:53" x14ac:dyDescent="0.2">
      <c r="AV182" s="2" t="e">
        <f>AU182*#REF!</f>
        <v>#REF!</v>
      </c>
      <c r="AX182" s="2" t="e">
        <f>AW182*#REF!</f>
        <v>#REF!</v>
      </c>
      <c r="AZ182" s="2" t="e">
        <f>AY182*#REF!</f>
        <v>#REF!</v>
      </c>
      <c r="BA182" s="2" t="e">
        <f>AZ182*#REF!</f>
        <v>#REF!</v>
      </c>
    </row>
    <row r="183" spans="48:53" x14ac:dyDescent="0.2">
      <c r="AV183" s="2" t="e">
        <f>AU183*#REF!</f>
        <v>#REF!</v>
      </c>
      <c r="AX183" s="2" t="e">
        <f>AW183*#REF!</f>
        <v>#REF!</v>
      </c>
      <c r="AZ183" s="2" t="e">
        <f>AY183*#REF!</f>
        <v>#REF!</v>
      </c>
      <c r="BA183" s="2" t="e">
        <f>AZ183*#REF!</f>
        <v>#REF!</v>
      </c>
    </row>
    <row r="184" spans="48:53" x14ac:dyDescent="0.2">
      <c r="AV184" s="2" t="e">
        <f>AU184*#REF!</f>
        <v>#REF!</v>
      </c>
      <c r="AX184" s="2" t="e">
        <f>AW184*#REF!</f>
        <v>#REF!</v>
      </c>
      <c r="AZ184" s="2" t="e">
        <f>AY184*#REF!</f>
        <v>#REF!</v>
      </c>
      <c r="BA184" s="2" t="e">
        <f>AZ184*#REF!</f>
        <v>#REF!</v>
      </c>
    </row>
    <row r="185" spans="48:53" x14ac:dyDescent="0.2">
      <c r="AV185" s="2" t="e">
        <f>AU185*#REF!</f>
        <v>#REF!</v>
      </c>
      <c r="AX185" s="2" t="e">
        <f>AW185*#REF!</f>
        <v>#REF!</v>
      </c>
      <c r="AZ185" s="2" t="e">
        <f>AY185*#REF!</f>
        <v>#REF!</v>
      </c>
      <c r="BA185" s="2" t="e">
        <f>AZ185*#REF!</f>
        <v>#REF!</v>
      </c>
    </row>
    <row r="186" spans="48:53" x14ac:dyDescent="0.2">
      <c r="AV186" s="2" t="e">
        <f>AU186*#REF!</f>
        <v>#REF!</v>
      </c>
      <c r="AX186" s="2" t="e">
        <f>AW186*#REF!</f>
        <v>#REF!</v>
      </c>
      <c r="AZ186" s="2" t="e">
        <f>AY186*#REF!</f>
        <v>#REF!</v>
      </c>
      <c r="BA186" s="2" t="e">
        <f>AZ186*#REF!</f>
        <v>#REF!</v>
      </c>
    </row>
    <row r="187" spans="48:53" x14ac:dyDescent="0.2">
      <c r="AV187" s="2" t="e">
        <f>AU187*#REF!</f>
        <v>#REF!</v>
      </c>
      <c r="AX187" s="2" t="e">
        <f>AW187*#REF!</f>
        <v>#REF!</v>
      </c>
      <c r="AZ187" s="2" t="e">
        <f>AY187*#REF!</f>
        <v>#REF!</v>
      </c>
      <c r="BA187" s="2" t="e">
        <f>AZ187*#REF!</f>
        <v>#REF!</v>
      </c>
    </row>
    <row r="188" spans="48:53" x14ac:dyDescent="0.2">
      <c r="AV188" s="2" t="e">
        <f>AU188*#REF!</f>
        <v>#REF!</v>
      </c>
      <c r="AX188" s="2" t="e">
        <f>AW188*#REF!</f>
        <v>#REF!</v>
      </c>
      <c r="AZ188" s="2" t="e">
        <f>AY188*#REF!</f>
        <v>#REF!</v>
      </c>
      <c r="BA188" s="2" t="e">
        <f>AZ188*#REF!</f>
        <v>#REF!</v>
      </c>
    </row>
    <row r="189" spans="48:53" x14ac:dyDescent="0.2">
      <c r="AV189" s="2" t="e">
        <f>AU189*#REF!</f>
        <v>#REF!</v>
      </c>
      <c r="AX189" s="2" t="e">
        <f>AW189*#REF!</f>
        <v>#REF!</v>
      </c>
      <c r="AZ189" s="2" t="e">
        <f>AY189*#REF!</f>
        <v>#REF!</v>
      </c>
      <c r="BA189" s="2" t="e">
        <f>AZ189*#REF!</f>
        <v>#REF!</v>
      </c>
    </row>
    <row r="190" spans="48:53" x14ac:dyDescent="0.2">
      <c r="AV190" s="2" t="e">
        <f>AU190*#REF!</f>
        <v>#REF!</v>
      </c>
      <c r="AX190" s="2" t="e">
        <f>AW190*#REF!</f>
        <v>#REF!</v>
      </c>
      <c r="AZ190" s="2" t="e">
        <f>AY190*#REF!</f>
        <v>#REF!</v>
      </c>
      <c r="BA190" s="2" t="e">
        <f>AZ190*#REF!</f>
        <v>#REF!</v>
      </c>
    </row>
    <row r="191" spans="48:53" x14ac:dyDescent="0.2">
      <c r="AV191" s="2" t="e">
        <f>AU191*#REF!</f>
        <v>#REF!</v>
      </c>
      <c r="AX191" s="2" t="e">
        <f>AW191*#REF!</f>
        <v>#REF!</v>
      </c>
      <c r="AZ191" s="2" t="e">
        <f>AY191*#REF!</f>
        <v>#REF!</v>
      </c>
      <c r="BA191" s="2" t="e">
        <f>AZ191*#REF!</f>
        <v>#REF!</v>
      </c>
    </row>
    <row r="192" spans="48:53" x14ac:dyDescent="0.2">
      <c r="AV192" s="2" t="e">
        <f>AU192*#REF!</f>
        <v>#REF!</v>
      </c>
      <c r="AX192" s="2" t="e">
        <f>AW192*#REF!</f>
        <v>#REF!</v>
      </c>
      <c r="AZ192" s="2" t="e">
        <f>AY192*#REF!</f>
        <v>#REF!</v>
      </c>
      <c r="BA192" s="2" t="e">
        <f>AZ192*#REF!</f>
        <v>#REF!</v>
      </c>
    </row>
    <row r="193" spans="48:53" x14ac:dyDescent="0.2">
      <c r="AV193" s="2" t="e">
        <f>AU193*#REF!</f>
        <v>#REF!</v>
      </c>
      <c r="AX193" s="2" t="e">
        <f>AW193*#REF!</f>
        <v>#REF!</v>
      </c>
      <c r="AZ193" s="2" t="e">
        <f>AY193*#REF!</f>
        <v>#REF!</v>
      </c>
      <c r="BA193" s="2" t="e">
        <f>AZ193*#REF!</f>
        <v>#REF!</v>
      </c>
    </row>
    <row r="194" spans="48:53" x14ac:dyDescent="0.2">
      <c r="AV194" s="2" t="e">
        <f>AU194*#REF!</f>
        <v>#REF!</v>
      </c>
      <c r="AX194" s="2" t="e">
        <f>AW194*#REF!</f>
        <v>#REF!</v>
      </c>
      <c r="AZ194" s="2" t="e">
        <f>AY194*#REF!</f>
        <v>#REF!</v>
      </c>
      <c r="BA194" s="2" t="e">
        <f>AZ194*#REF!</f>
        <v>#REF!</v>
      </c>
    </row>
    <row r="195" spans="48:53" x14ac:dyDescent="0.2">
      <c r="AV195" s="2" t="e">
        <f>AU195*#REF!</f>
        <v>#REF!</v>
      </c>
      <c r="AX195" s="2" t="e">
        <f>AW195*#REF!</f>
        <v>#REF!</v>
      </c>
      <c r="AZ195" s="2" t="e">
        <f>AY195*#REF!</f>
        <v>#REF!</v>
      </c>
      <c r="BA195" s="2" t="e">
        <f>AZ195*#REF!</f>
        <v>#REF!</v>
      </c>
    </row>
    <row r="196" spans="48:53" x14ac:dyDescent="0.2">
      <c r="AV196" s="2" t="e">
        <f>AU196*#REF!</f>
        <v>#REF!</v>
      </c>
      <c r="AX196" s="2" t="e">
        <f>AW196*#REF!</f>
        <v>#REF!</v>
      </c>
      <c r="AZ196" s="2" t="e">
        <f>AY196*#REF!</f>
        <v>#REF!</v>
      </c>
      <c r="BA196" s="2" t="e">
        <f>AZ196*#REF!</f>
        <v>#REF!</v>
      </c>
    </row>
    <row r="197" spans="48:53" x14ac:dyDescent="0.2">
      <c r="AV197" s="2" t="e">
        <f>AU197*#REF!</f>
        <v>#REF!</v>
      </c>
      <c r="AX197" s="2" t="e">
        <f>AW197*#REF!</f>
        <v>#REF!</v>
      </c>
      <c r="AZ197" s="2" t="e">
        <f>AY197*#REF!</f>
        <v>#REF!</v>
      </c>
      <c r="BA197" s="2" t="e">
        <f>AZ197*#REF!</f>
        <v>#REF!</v>
      </c>
    </row>
    <row r="198" spans="48:53" x14ac:dyDescent="0.2">
      <c r="AV198" s="2" t="e">
        <f>AU198*#REF!</f>
        <v>#REF!</v>
      </c>
      <c r="AX198" s="2" t="e">
        <f>AW198*#REF!</f>
        <v>#REF!</v>
      </c>
      <c r="AZ198" s="2" t="e">
        <f>AY198*#REF!</f>
        <v>#REF!</v>
      </c>
      <c r="BA198" s="2" t="e">
        <f>AZ198*#REF!</f>
        <v>#REF!</v>
      </c>
    </row>
    <row r="199" spans="48:53" x14ac:dyDescent="0.2">
      <c r="AV199" s="2" t="e">
        <f>AU199*#REF!</f>
        <v>#REF!</v>
      </c>
      <c r="AX199" s="2" t="e">
        <f>AW199*#REF!</f>
        <v>#REF!</v>
      </c>
      <c r="AZ199" s="2" t="e">
        <f>AY199*#REF!</f>
        <v>#REF!</v>
      </c>
      <c r="BA199" s="2" t="e">
        <f>AZ199*#REF!</f>
        <v>#REF!</v>
      </c>
    </row>
    <row r="200" spans="48:53" x14ac:dyDescent="0.2">
      <c r="AV200" s="2" t="e">
        <f>AU200*#REF!</f>
        <v>#REF!</v>
      </c>
      <c r="AX200" s="2" t="e">
        <f>AW200*#REF!</f>
        <v>#REF!</v>
      </c>
      <c r="AZ200" s="2" t="e">
        <f>AY200*#REF!</f>
        <v>#REF!</v>
      </c>
      <c r="BA200" s="2" t="e">
        <f>AZ200*#REF!</f>
        <v>#REF!</v>
      </c>
    </row>
    <row r="201" spans="48:53" x14ac:dyDescent="0.2">
      <c r="AV201" s="2" t="e">
        <f>AU201*#REF!</f>
        <v>#REF!</v>
      </c>
      <c r="AX201" s="2" t="e">
        <f>AW201*#REF!</f>
        <v>#REF!</v>
      </c>
      <c r="AZ201" s="2" t="e">
        <f>AY201*#REF!</f>
        <v>#REF!</v>
      </c>
      <c r="BA201" s="2" t="e">
        <f>AZ201*#REF!</f>
        <v>#REF!</v>
      </c>
    </row>
    <row r="202" spans="48:53" x14ac:dyDescent="0.2">
      <c r="AV202" s="2" t="e">
        <f>AU202*#REF!</f>
        <v>#REF!</v>
      </c>
      <c r="AX202" s="2" t="e">
        <f>AW202*#REF!</f>
        <v>#REF!</v>
      </c>
      <c r="AZ202" s="2" t="e">
        <f>AY202*#REF!</f>
        <v>#REF!</v>
      </c>
      <c r="BA202" s="2" t="e">
        <f>AZ202*#REF!</f>
        <v>#REF!</v>
      </c>
    </row>
    <row r="203" spans="48:53" x14ac:dyDescent="0.2">
      <c r="AV203" s="2" t="e">
        <f>AU203*#REF!</f>
        <v>#REF!</v>
      </c>
      <c r="AX203" s="2" t="e">
        <f>AW203*#REF!</f>
        <v>#REF!</v>
      </c>
      <c r="AZ203" s="2" t="e">
        <f>AY203*#REF!</f>
        <v>#REF!</v>
      </c>
      <c r="BA203" s="2" t="e">
        <f>AZ203*#REF!</f>
        <v>#REF!</v>
      </c>
    </row>
    <row r="204" spans="48:53" x14ac:dyDescent="0.2">
      <c r="AV204" s="2" t="e">
        <f>AU204*#REF!</f>
        <v>#REF!</v>
      </c>
      <c r="AX204" s="2" t="e">
        <f>AW204*#REF!</f>
        <v>#REF!</v>
      </c>
      <c r="AZ204" s="2" t="e">
        <f>AY204*#REF!</f>
        <v>#REF!</v>
      </c>
      <c r="BA204" s="2" t="e">
        <f>AZ204*#REF!</f>
        <v>#REF!</v>
      </c>
    </row>
    <row r="205" spans="48:53" x14ac:dyDescent="0.2">
      <c r="AV205" s="2" t="e">
        <f>AU205*#REF!</f>
        <v>#REF!</v>
      </c>
      <c r="AX205" s="2" t="e">
        <f>AW205*#REF!</f>
        <v>#REF!</v>
      </c>
      <c r="AZ205" s="2" t="e">
        <f>AY205*#REF!</f>
        <v>#REF!</v>
      </c>
      <c r="BA205" s="2" t="e">
        <f>AZ205*#REF!</f>
        <v>#REF!</v>
      </c>
    </row>
    <row r="206" spans="48:53" x14ac:dyDescent="0.2">
      <c r="AV206" s="2" t="e">
        <f>AU206*#REF!</f>
        <v>#REF!</v>
      </c>
      <c r="AX206" s="2" t="e">
        <f>AW206*#REF!</f>
        <v>#REF!</v>
      </c>
      <c r="AZ206" s="2" t="e">
        <f>AY206*#REF!</f>
        <v>#REF!</v>
      </c>
      <c r="BA206" s="2" t="e">
        <f>AZ206*#REF!</f>
        <v>#REF!</v>
      </c>
    </row>
    <row r="207" spans="48:53" x14ac:dyDescent="0.2">
      <c r="AV207" s="2" t="e">
        <f>AU207*#REF!</f>
        <v>#REF!</v>
      </c>
      <c r="AX207" s="2" t="e">
        <f>AW207*#REF!</f>
        <v>#REF!</v>
      </c>
      <c r="AZ207" s="2" t="e">
        <f>AY207*#REF!</f>
        <v>#REF!</v>
      </c>
      <c r="BA207" s="2" t="e">
        <f>AZ207*#REF!</f>
        <v>#REF!</v>
      </c>
    </row>
    <row r="208" spans="48:53" x14ac:dyDescent="0.2">
      <c r="AV208" s="2" t="e">
        <f>AU208*#REF!</f>
        <v>#REF!</v>
      </c>
      <c r="AX208" s="2" t="e">
        <f>AW208*#REF!</f>
        <v>#REF!</v>
      </c>
      <c r="AZ208" s="2" t="e">
        <f>AY208*#REF!</f>
        <v>#REF!</v>
      </c>
      <c r="BA208" s="2" t="e">
        <f>AZ208*#REF!</f>
        <v>#REF!</v>
      </c>
    </row>
    <row r="209" spans="48:53" x14ac:dyDescent="0.2">
      <c r="AV209" s="2" t="e">
        <f>AU209*#REF!</f>
        <v>#REF!</v>
      </c>
      <c r="AX209" s="2" t="e">
        <f>AW209*#REF!</f>
        <v>#REF!</v>
      </c>
      <c r="AZ209" s="2" t="e">
        <f>AY209*#REF!</f>
        <v>#REF!</v>
      </c>
      <c r="BA209" s="2" t="e">
        <f>AZ209*#REF!</f>
        <v>#REF!</v>
      </c>
    </row>
    <row r="210" spans="48:53" x14ac:dyDescent="0.2">
      <c r="AV210" s="2" t="e">
        <f>AU210*#REF!</f>
        <v>#REF!</v>
      </c>
      <c r="AX210" s="2" t="e">
        <f>AW210*#REF!</f>
        <v>#REF!</v>
      </c>
      <c r="AZ210" s="2" t="e">
        <f>AY210*#REF!</f>
        <v>#REF!</v>
      </c>
      <c r="BA210" s="2" t="e">
        <f>AZ210*#REF!</f>
        <v>#REF!</v>
      </c>
    </row>
    <row r="211" spans="48:53" x14ac:dyDescent="0.2">
      <c r="AV211" s="2" t="e">
        <f>AU211*#REF!</f>
        <v>#REF!</v>
      </c>
      <c r="AX211" s="2" t="e">
        <f>AW211*#REF!</f>
        <v>#REF!</v>
      </c>
      <c r="AZ211" s="2" t="e">
        <f>AY211*#REF!</f>
        <v>#REF!</v>
      </c>
      <c r="BA211" s="2" t="e">
        <f>AZ211*#REF!</f>
        <v>#REF!</v>
      </c>
    </row>
    <row r="212" spans="48:53" x14ac:dyDescent="0.2">
      <c r="AV212" s="2" t="e">
        <f>AU212*#REF!</f>
        <v>#REF!</v>
      </c>
      <c r="AX212" s="2" t="e">
        <f>AW212*#REF!</f>
        <v>#REF!</v>
      </c>
      <c r="AZ212" s="2" t="e">
        <f>AY212*#REF!</f>
        <v>#REF!</v>
      </c>
      <c r="BA212" s="2" t="e">
        <f>AZ212*#REF!</f>
        <v>#REF!</v>
      </c>
    </row>
    <row r="213" spans="48:53" x14ac:dyDescent="0.2">
      <c r="AV213" s="2" t="e">
        <f>AU213*#REF!</f>
        <v>#REF!</v>
      </c>
      <c r="AX213" s="2" t="e">
        <f>AW213*#REF!</f>
        <v>#REF!</v>
      </c>
      <c r="AZ213" s="2" t="e">
        <f>AY213*#REF!</f>
        <v>#REF!</v>
      </c>
      <c r="BA213" s="2" t="e">
        <f>AZ213*#REF!</f>
        <v>#REF!</v>
      </c>
    </row>
    <row r="214" spans="48:53" x14ac:dyDescent="0.2">
      <c r="AV214" s="2" t="e">
        <f>AU214*#REF!</f>
        <v>#REF!</v>
      </c>
      <c r="AX214" s="2" t="e">
        <f>AW214*#REF!</f>
        <v>#REF!</v>
      </c>
      <c r="AZ214" s="2" t="e">
        <f>AY214*#REF!</f>
        <v>#REF!</v>
      </c>
      <c r="BA214" s="2" t="e">
        <f>AZ214*#REF!</f>
        <v>#REF!</v>
      </c>
    </row>
    <row r="215" spans="48:53" x14ac:dyDescent="0.2">
      <c r="AV215" s="2" t="e">
        <f>AU215*#REF!</f>
        <v>#REF!</v>
      </c>
      <c r="AX215" s="2" t="e">
        <f>AW215*#REF!</f>
        <v>#REF!</v>
      </c>
      <c r="AZ215" s="2" t="e">
        <f>AY215*#REF!</f>
        <v>#REF!</v>
      </c>
      <c r="BA215" s="2" t="e">
        <f>AZ215*#REF!</f>
        <v>#REF!</v>
      </c>
    </row>
    <row r="216" spans="48:53" x14ac:dyDescent="0.2">
      <c r="AV216" s="2" t="e">
        <f>AU216*#REF!</f>
        <v>#REF!</v>
      </c>
      <c r="AX216" s="2" t="e">
        <f>AW216*#REF!</f>
        <v>#REF!</v>
      </c>
      <c r="AZ216" s="2" t="e">
        <f>AY216*#REF!</f>
        <v>#REF!</v>
      </c>
      <c r="BA216" s="2" t="e">
        <f>AZ216*#REF!</f>
        <v>#REF!</v>
      </c>
    </row>
    <row r="217" spans="48:53" x14ac:dyDescent="0.2">
      <c r="AV217" s="2" t="e">
        <f>AU217*#REF!</f>
        <v>#REF!</v>
      </c>
      <c r="AX217" s="2" t="e">
        <f>AW217*#REF!</f>
        <v>#REF!</v>
      </c>
      <c r="AZ217" s="2" t="e">
        <f>AY217*#REF!</f>
        <v>#REF!</v>
      </c>
      <c r="BA217" s="2" t="e">
        <f>AZ217*#REF!</f>
        <v>#REF!</v>
      </c>
    </row>
    <row r="218" spans="48:53" x14ac:dyDescent="0.2">
      <c r="AV218" s="2" t="e">
        <f>AU218*#REF!</f>
        <v>#REF!</v>
      </c>
      <c r="AX218" s="2" t="e">
        <f>AW218*#REF!</f>
        <v>#REF!</v>
      </c>
      <c r="AZ218" s="2" t="e">
        <f>AY218*#REF!</f>
        <v>#REF!</v>
      </c>
      <c r="BA218" s="2" t="e">
        <f>AZ218*#REF!</f>
        <v>#REF!</v>
      </c>
    </row>
    <row r="219" spans="48:53" x14ac:dyDescent="0.2">
      <c r="AV219" s="2" t="e">
        <f>AU219*#REF!</f>
        <v>#REF!</v>
      </c>
      <c r="AX219" s="2" t="e">
        <f>AW219*#REF!</f>
        <v>#REF!</v>
      </c>
      <c r="AZ219" s="2" t="e">
        <f>AY219*#REF!</f>
        <v>#REF!</v>
      </c>
      <c r="BA219" s="2" t="e">
        <f>AZ219*#REF!</f>
        <v>#REF!</v>
      </c>
    </row>
    <row r="220" spans="48:53" x14ac:dyDescent="0.2">
      <c r="AV220" s="2" t="e">
        <f>AU220*#REF!</f>
        <v>#REF!</v>
      </c>
      <c r="AX220" s="2" t="e">
        <f>AW220*#REF!</f>
        <v>#REF!</v>
      </c>
      <c r="AZ220" s="2" t="e">
        <f>AY220*#REF!</f>
        <v>#REF!</v>
      </c>
      <c r="BA220" s="2" t="e">
        <f>AZ220*#REF!</f>
        <v>#REF!</v>
      </c>
    </row>
    <row r="221" spans="48:53" x14ac:dyDescent="0.2">
      <c r="AV221" s="2" t="e">
        <f>AU221*#REF!</f>
        <v>#REF!</v>
      </c>
      <c r="AX221" s="2" t="e">
        <f>AW221*#REF!</f>
        <v>#REF!</v>
      </c>
      <c r="AZ221" s="2" t="e">
        <f>AY221*#REF!</f>
        <v>#REF!</v>
      </c>
      <c r="BA221" s="2" t="e">
        <f>AZ221*#REF!</f>
        <v>#REF!</v>
      </c>
    </row>
    <row r="222" spans="48:53" x14ac:dyDescent="0.2">
      <c r="AV222" s="2" t="e">
        <f>AU222*#REF!</f>
        <v>#REF!</v>
      </c>
      <c r="AX222" s="2" t="e">
        <f>AW222*#REF!</f>
        <v>#REF!</v>
      </c>
      <c r="AZ222" s="2" t="e">
        <f>AY222*#REF!</f>
        <v>#REF!</v>
      </c>
      <c r="BA222" s="2" t="e">
        <f>AZ222*#REF!</f>
        <v>#REF!</v>
      </c>
    </row>
    <row r="223" spans="48:53" x14ac:dyDescent="0.2">
      <c r="AV223" s="2" t="e">
        <f>AU223*#REF!</f>
        <v>#REF!</v>
      </c>
      <c r="AX223" s="2" t="e">
        <f>AW223*#REF!</f>
        <v>#REF!</v>
      </c>
      <c r="AZ223" s="2" t="e">
        <f>AY223*#REF!</f>
        <v>#REF!</v>
      </c>
      <c r="BA223" s="2" t="e">
        <f>AZ223*#REF!</f>
        <v>#REF!</v>
      </c>
    </row>
    <row r="224" spans="48:53" x14ac:dyDescent="0.2">
      <c r="AV224" s="2" t="e">
        <f>AU224*#REF!</f>
        <v>#REF!</v>
      </c>
      <c r="AX224" s="2" t="e">
        <f>AW224*#REF!</f>
        <v>#REF!</v>
      </c>
      <c r="AZ224" s="2" t="e">
        <f>AY224*#REF!</f>
        <v>#REF!</v>
      </c>
      <c r="BA224" s="2" t="e">
        <f>AZ224*#REF!</f>
        <v>#REF!</v>
      </c>
    </row>
    <row r="225" spans="48:53" x14ac:dyDescent="0.2">
      <c r="AV225" s="2" t="e">
        <f>AU225*#REF!</f>
        <v>#REF!</v>
      </c>
      <c r="AX225" s="2" t="e">
        <f>AW225*#REF!</f>
        <v>#REF!</v>
      </c>
      <c r="AZ225" s="2" t="e">
        <f>AY225*#REF!</f>
        <v>#REF!</v>
      </c>
      <c r="BA225" s="2" t="e">
        <f>AZ225*#REF!</f>
        <v>#REF!</v>
      </c>
    </row>
    <row r="226" spans="48:53" x14ac:dyDescent="0.2">
      <c r="AV226" s="2" t="e">
        <f>AU226*#REF!</f>
        <v>#REF!</v>
      </c>
      <c r="AX226" s="2" t="e">
        <f>AW226*#REF!</f>
        <v>#REF!</v>
      </c>
      <c r="AZ226" s="2" t="e">
        <f>AY226*#REF!</f>
        <v>#REF!</v>
      </c>
      <c r="BA226" s="2" t="e">
        <f>AZ226*#REF!</f>
        <v>#REF!</v>
      </c>
    </row>
    <row r="227" spans="48:53" x14ac:dyDescent="0.2">
      <c r="AV227" s="2" t="e">
        <f>AU227*#REF!</f>
        <v>#REF!</v>
      </c>
      <c r="AX227" s="2" t="e">
        <f>AW227*#REF!</f>
        <v>#REF!</v>
      </c>
      <c r="AZ227" s="2" t="e">
        <f>AY227*#REF!</f>
        <v>#REF!</v>
      </c>
      <c r="BA227" s="2" t="e">
        <f>AZ227*#REF!</f>
        <v>#REF!</v>
      </c>
    </row>
    <row r="228" spans="48:53" x14ac:dyDescent="0.2">
      <c r="AV228" s="2" t="e">
        <f>AU228*#REF!</f>
        <v>#REF!</v>
      </c>
      <c r="AX228" s="2" t="e">
        <f>AW228*#REF!</f>
        <v>#REF!</v>
      </c>
      <c r="AZ228" s="2" t="e">
        <f>AY228*#REF!</f>
        <v>#REF!</v>
      </c>
      <c r="BA228" s="2" t="e">
        <f>AZ228*#REF!</f>
        <v>#REF!</v>
      </c>
    </row>
    <row r="229" spans="48:53" x14ac:dyDescent="0.2">
      <c r="AV229" s="2" t="e">
        <f>AU229*#REF!</f>
        <v>#REF!</v>
      </c>
      <c r="AX229" s="2" t="e">
        <f>AW229*#REF!</f>
        <v>#REF!</v>
      </c>
      <c r="AZ229" s="2" t="e">
        <f>AY229*#REF!</f>
        <v>#REF!</v>
      </c>
      <c r="BA229" s="2" t="e">
        <f>AZ229*#REF!</f>
        <v>#REF!</v>
      </c>
    </row>
    <row r="230" spans="48:53" x14ac:dyDescent="0.2">
      <c r="AV230" s="2" t="e">
        <f>AU230*#REF!</f>
        <v>#REF!</v>
      </c>
      <c r="AX230" s="2" t="e">
        <f>AW230*#REF!</f>
        <v>#REF!</v>
      </c>
      <c r="AZ230" s="2" t="e">
        <f>AY230*#REF!</f>
        <v>#REF!</v>
      </c>
      <c r="BA230" s="2" t="e">
        <f>AZ230*#REF!</f>
        <v>#REF!</v>
      </c>
    </row>
    <row r="231" spans="48:53" x14ac:dyDescent="0.2">
      <c r="AV231" s="2" t="e">
        <f>AU231*#REF!</f>
        <v>#REF!</v>
      </c>
      <c r="AX231" s="2" t="e">
        <f>AW231*#REF!</f>
        <v>#REF!</v>
      </c>
      <c r="AZ231" s="2" t="e">
        <f>AY231*#REF!</f>
        <v>#REF!</v>
      </c>
      <c r="BA231" s="2" t="e">
        <f>AZ231*#REF!</f>
        <v>#REF!</v>
      </c>
    </row>
    <row r="232" spans="48:53" x14ac:dyDescent="0.2">
      <c r="AV232" s="2" t="e">
        <f>AU232*#REF!</f>
        <v>#REF!</v>
      </c>
      <c r="AX232" s="2" t="e">
        <f>AW232*#REF!</f>
        <v>#REF!</v>
      </c>
      <c r="AZ232" s="2" t="e">
        <f>AY232*#REF!</f>
        <v>#REF!</v>
      </c>
      <c r="BA232" s="2" t="e">
        <f>AZ232*#REF!</f>
        <v>#REF!</v>
      </c>
    </row>
    <row r="233" spans="48:53" x14ac:dyDescent="0.2">
      <c r="AV233" s="2" t="e">
        <f>AU233*#REF!</f>
        <v>#REF!</v>
      </c>
      <c r="AX233" s="2" t="e">
        <f>AW233*#REF!</f>
        <v>#REF!</v>
      </c>
      <c r="AZ233" s="2" t="e">
        <f>AY233*#REF!</f>
        <v>#REF!</v>
      </c>
      <c r="BA233" s="2" t="e">
        <f>AZ233*#REF!</f>
        <v>#REF!</v>
      </c>
    </row>
    <row r="234" spans="48:53" x14ac:dyDescent="0.2">
      <c r="AV234" s="2" t="e">
        <f>AU234*#REF!</f>
        <v>#REF!</v>
      </c>
      <c r="AX234" s="2" t="e">
        <f>AW234*#REF!</f>
        <v>#REF!</v>
      </c>
      <c r="AZ234" s="2" t="e">
        <f>AY234*#REF!</f>
        <v>#REF!</v>
      </c>
      <c r="BA234" s="2" t="e">
        <f>AZ234*#REF!</f>
        <v>#REF!</v>
      </c>
    </row>
    <row r="235" spans="48:53" x14ac:dyDescent="0.2">
      <c r="AV235" s="2" t="e">
        <f>AU235*#REF!</f>
        <v>#REF!</v>
      </c>
      <c r="AX235" s="2" t="e">
        <f>AW235*#REF!</f>
        <v>#REF!</v>
      </c>
      <c r="AZ235" s="2" t="e">
        <f>AY235*#REF!</f>
        <v>#REF!</v>
      </c>
      <c r="BA235" s="2" t="e">
        <f>AZ235*#REF!</f>
        <v>#REF!</v>
      </c>
    </row>
    <row r="236" spans="48:53" x14ac:dyDescent="0.2">
      <c r="AV236" s="2" t="e">
        <f>AU236*#REF!</f>
        <v>#REF!</v>
      </c>
      <c r="AX236" s="2" t="e">
        <f>AW236*#REF!</f>
        <v>#REF!</v>
      </c>
      <c r="AZ236" s="2" t="e">
        <f>AY236*#REF!</f>
        <v>#REF!</v>
      </c>
      <c r="BA236" s="2" t="e">
        <f>AZ236*#REF!</f>
        <v>#REF!</v>
      </c>
    </row>
    <row r="237" spans="48:53" x14ac:dyDescent="0.2">
      <c r="AV237" s="2" t="e">
        <f>AU237*#REF!</f>
        <v>#REF!</v>
      </c>
      <c r="AX237" s="2" t="e">
        <f>AW237*#REF!</f>
        <v>#REF!</v>
      </c>
      <c r="AZ237" s="2" t="e">
        <f>AY237*#REF!</f>
        <v>#REF!</v>
      </c>
      <c r="BA237" s="2" t="e">
        <f>AZ237*#REF!</f>
        <v>#REF!</v>
      </c>
    </row>
    <row r="238" spans="48:53" x14ac:dyDescent="0.2">
      <c r="AV238" s="2" t="e">
        <f>AU238*#REF!</f>
        <v>#REF!</v>
      </c>
      <c r="AX238" s="2" t="e">
        <f>AW238*#REF!</f>
        <v>#REF!</v>
      </c>
      <c r="AZ238" s="2" t="e">
        <f>AY238*#REF!</f>
        <v>#REF!</v>
      </c>
      <c r="BA238" s="2" t="e">
        <f>AZ238*#REF!</f>
        <v>#REF!</v>
      </c>
    </row>
    <row r="239" spans="48:53" x14ac:dyDescent="0.2">
      <c r="AV239" s="2" t="e">
        <f>AU239*#REF!</f>
        <v>#REF!</v>
      </c>
      <c r="AX239" s="2" t="e">
        <f>AW239*#REF!</f>
        <v>#REF!</v>
      </c>
      <c r="AZ239" s="2" t="e">
        <f>AY239*#REF!</f>
        <v>#REF!</v>
      </c>
      <c r="BA239" s="2" t="e">
        <f>AZ239*#REF!</f>
        <v>#REF!</v>
      </c>
    </row>
    <row r="240" spans="48:53" x14ac:dyDescent="0.2">
      <c r="AV240" s="2" t="e">
        <f>AU240*#REF!</f>
        <v>#REF!</v>
      </c>
      <c r="AX240" s="2" t="e">
        <f>AW240*#REF!</f>
        <v>#REF!</v>
      </c>
      <c r="AZ240" s="2" t="e">
        <f>AY240*#REF!</f>
        <v>#REF!</v>
      </c>
      <c r="BA240" s="2" t="e">
        <f>AZ240*#REF!</f>
        <v>#REF!</v>
      </c>
    </row>
    <row r="241" spans="48:53" x14ac:dyDescent="0.2">
      <c r="AV241" s="2" t="e">
        <f>AU241*#REF!</f>
        <v>#REF!</v>
      </c>
      <c r="AX241" s="2" t="e">
        <f>AW241*#REF!</f>
        <v>#REF!</v>
      </c>
      <c r="AZ241" s="2" t="e">
        <f>AY241*#REF!</f>
        <v>#REF!</v>
      </c>
      <c r="BA241" s="2" t="e">
        <f>AZ241*#REF!</f>
        <v>#REF!</v>
      </c>
    </row>
    <row r="242" spans="48:53" x14ac:dyDescent="0.2">
      <c r="AV242" s="2" t="e">
        <f>AU242*#REF!</f>
        <v>#REF!</v>
      </c>
      <c r="AX242" s="2" t="e">
        <f>AW242*#REF!</f>
        <v>#REF!</v>
      </c>
      <c r="AZ242" s="2" t="e">
        <f>AY242*#REF!</f>
        <v>#REF!</v>
      </c>
      <c r="BA242" s="2" t="e">
        <f>AZ242*#REF!</f>
        <v>#REF!</v>
      </c>
    </row>
    <row r="243" spans="48:53" x14ac:dyDescent="0.2">
      <c r="AV243" s="2" t="e">
        <f>AU243*#REF!</f>
        <v>#REF!</v>
      </c>
      <c r="AX243" s="2" t="e">
        <f>AW243*#REF!</f>
        <v>#REF!</v>
      </c>
      <c r="AZ243" s="2" t="e">
        <f>AY243*#REF!</f>
        <v>#REF!</v>
      </c>
      <c r="BA243" s="2" t="e">
        <f>AZ243*#REF!</f>
        <v>#REF!</v>
      </c>
    </row>
    <row r="244" spans="48:53" x14ac:dyDescent="0.2">
      <c r="AV244" s="2" t="e">
        <f>AU244*#REF!</f>
        <v>#REF!</v>
      </c>
      <c r="AX244" s="2" t="e">
        <f>AW244*#REF!</f>
        <v>#REF!</v>
      </c>
      <c r="AZ244" s="2" t="e">
        <f>AY244*#REF!</f>
        <v>#REF!</v>
      </c>
      <c r="BA244" s="2" t="e">
        <f>AZ244*#REF!</f>
        <v>#REF!</v>
      </c>
    </row>
    <row r="245" spans="48:53" x14ac:dyDescent="0.2">
      <c r="AV245" s="2" t="e">
        <f>AU245*#REF!</f>
        <v>#REF!</v>
      </c>
      <c r="AX245" s="2" t="e">
        <f>AW245*#REF!</f>
        <v>#REF!</v>
      </c>
      <c r="AZ245" s="2" t="e">
        <f>AY245*#REF!</f>
        <v>#REF!</v>
      </c>
      <c r="BA245" s="2" t="e">
        <f>AZ245*#REF!</f>
        <v>#REF!</v>
      </c>
    </row>
    <row r="246" spans="48:53" x14ac:dyDescent="0.2">
      <c r="AV246" s="2" t="e">
        <f>AU246*#REF!</f>
        <v>#REF!</v>
      </c>
      <c r="AX246" s="2" t="e">
        <f>AW246*#REF!</f>
        <v>#REF!</v>
      </c>
      <c r="AZ246" s="2" t="e">
        <f>AY246*#REF!</f>
        <v>#REF!</v>
      </c>
      <c r="BA246" s="2" t="e">
        <f>AZ246*#REF!</f>
        <v>#REF!</v>
      </c>
    </row>
    <row r="247" spans="48:53" x14ac:dyDescent="0.2">
      <c r="AV247" s="2" t="e">
        <f>AU247*#REF!</f>
        <v>#REF!</v>
      </c>
      <c r="AX247" s="2" t="e">
        <f>AW247*#REF!</f>
        <v>#REF!</v>
      </c>
      <c r="AZ247" s="2" t="e">
        <f>AY247*#REF!</f>
        <v>#REF!</v>
      </c>
      <c r="BA247" s="2" t="e">
        <f>AZ247*#REF!</f>
        <v>#REF!</v>
      </c>
    </row>
    <row r="248" spans="48:53" x14ac:dyDescent="0.2">
      <c r="AV248" s="2" t="e">
        <f>AU248*#REF!</f>
        <v>#REF!</v>
      </c>
      <c r="AX248" s="2" t="e">
        <f>AW248*#REF!</f>
        <v>#REF!</v>
      </c>
      <c r="AZ248" s="2" t="e">
        <f>AY248*#REF!</f>
        <v>#REF!</v>
      </c>
      <c r="BA248" s="2" t="e">
        <f>AZ248*#REF!</f>
        <v>#REF!</v>
      </c>
    </row>
    <row r="249" spans="48:53" x14ac:dyDescent="0.2">
      <c r="AV249" s="2" t="e">
        <f>AU249*#REF!</f>
        <v>#REF!</v>
      </c>
      <c r="AX249" s="2" t="e">
        <f>AW249*#REF!</f>
        <v>#REF!</v>
      </c>
      <c r="AZ249" s="2" t="e">
        <f>AY249*#REF!</f>
        <v>#REF!</v>
      </c>
      <c r="BA249" s="2" t="e">
        <f>AZ249*#REF!</f>
        <v>#REF!</v>
      </c>
    </row>
    <row r="250" spans="48:53" x14ac:dyDescent="0.2">
      <c r="AV250" s="2" t="e">
        <f>AU250*#REF!</f>
        <v>#REF!</v>
      </c>
      <c r="AX250" s="2" t="e">
        <f>AW250*#REF!</f>
        <v>#REF!</v>
      </c>
      <c r="AZ250" s="2" t="e">
        <f>AY250*#REF!</f>
        <v>#REF!</v>
      </c>
      <c r="BA250" s="2" t="e">
        <f>AZ250*#REF!</f>
        <v>#REF!</v>
      </c>
    </row>
    <row r="251" spans="48:53" x14ac:dyDescent="0.2">
      <c r="AV251" s="2" t="e">
        <f>AU251*#REF!</f>
        <v>#REF!</v>
      </c>
      <c r="AX251" s="2" t="e">
        <f>AW251*#REF!</f>
        <v>#REF!</v>
      </c>
      <c r="AZ251" s="2" t="e">
        <f>AY251*#REF!</f>
        <v>#REF!</v>
      </c>
      <c r="BA251" s="2" t="e">
        <f>AZ251*#REF!</f>
        <v>#REF!</v>
      </c>
    </row>
    <row r="252" spans="48:53" x14ac:dyDescent="0.2">
      <c r="AV252" s="2" t="e">
        <f>AU252*#REF!</f>
        <v>#REF!</v>
      </c>
      <c r="AX252" s="2" t="e">
        <f>AW252*#REF!</f>
        <v>#REF!</v>
      </c>
      <c r="AZ252" s="2" t="e">
        <f>AY252*#REF!</f>
        <v>#REF!</v>
      </c>
      <c r="BA252" s="2" t="e">
        <f>AZ252*#REF!</f>
        <v>#REF!</v>
      </c>
    </row>
    <row r="253" spans="48:53" x14ac:dyDescent="0.2">
      <c r="AV253" s="2" t="e">
        <f>AU253*#REF!</f>
        <v>#REF!</v>
      </c>
      <c r="AX253" s="2" t="e">
        <f>AW253*#REF!</f>
        <v>#REF!</v>
      </c>
      <c r="AZ253" s="2" t="e">
        <f>AY253*#REF!</f>
        <v>#REF!</v>
      </c>
      <c r="BA253" s="2" t="e">
        <f>AZ253*#REF!</f>
        <v>#REF!</v>
      </c>
    </row>
    <row r="254" spans="48:53" x14ac:dyDescent="0.2">
      <c r="AV254" s="2" t="e">
        <f>AU254*#REF!</f>
        <v>#REF!</v>
      </c>
      <c r="AX254" s="2" t="e">
        <f>AW254*#REF!</f>
        <v>#REF!</v>
      </c>
      <c r="AZ254" s="2" t="e">
        <f>AY254*#REF!</f>
        <v>#REF!</v>
      </c>
      <c r="BA254" s="2" t="e">
        <f>AZ254*#REF!</f>
        <v>#REF!</v>
      </c>
    </row>
    <row r="255" spans="48:53" x14ac:dyDescent="0.2">
      <c r="AV255" s="2" t="e">
        <f>AU255*#REF!</f>
        <v>#REF!</v>
      </c>
      <c r="AX255" s="2" t="e">
        <f>AW255*#REF!</f>
        <v>#REF!</v>
      </c>
      <c r="AZ255" s="2" t="e">
        <f>AY255*#REF!</f>
        <v>#REF!</v>
      </c>
      <c r="BA255" s="2" t="e">
        <f>AZ255*#REF!</f>
        <v>#REF!</v>
      </c>
    </row>
    <row r="256" spans="48:53" x14ac:dyDescent="0.2">
      <c r="AV256" s="2" t="e">
        <f>AU256*#REF!</f>
        <v>#REF!</v>
      </c>
      <c r="AX256" s="2" t="e">
        <f>AW256*#REF!</f>
        <v>#REF!</v>
      </c>
      <c r="AZ256" s="2" t="e">
        <f>AY256*#REF!</f>
        <v>#REF!</v>
      </c>
      <c r="BA256" s="2" t="e">
        <f>AZ256*#REF!</f>
        <v>#REF!</v>
      </c>
    </row>
    <row r="257" spans="48:53" x14ac:dyDescent="0.2">
      <c r="AV257" s="2" t="e">
        <f>AU257*#REF!</f>
        <v>#REF!</v>
      </c>
      <c r="AX257" s="2" t="e">
        <f>AW257*#REF!</f>
        <v>#REF!</v>
      </c>
      <c r="AZ257" s="2" t="e">
        <f>AY257*#REF!</f>
        <v>#REF!</v>
      </c>
      <c r="BA257" s="2" t="e">
        <f>AZ257*#REF!</f>
        <v>#REF!</v>
      </c>
    </row>
    <row r="258" spans="48:53" x14ac:dyDescent="0.2">
      <c r="AV258" s="2" t="e">
        <f>AU258*#REF!</f>
        <v>#REF!</v>
      </c>
      <c r="AX258" s="2" t="e">
        <f>AW258*#REF!</f>
        <v>#REF!</v>
      </c>
      <c r="AZ258" s="2" t="e">
        <f>AY258*#REF!</f>
        <v>#REF!</v>
      </c>
      <c r="BA258" s="2" t="e">
        <f>AZ258*#REF!</f>
        <v>#REF!</v>
      </c>
    </row>
    <row r="259" spans="48:53" x14ac:dyDescent="0.2">
      <c r="AV259" s="2" t="e">
        <f>AU259*#REF!</f>
        <v>#REF!</v>
      </c>
      <c r="AX259" s="2" t="e">
        <f>AW259*#REF!</f>
        <v>#REF!</v>
      </c>
      <c r="AZ259" s="2" t="e">
        <f>AY259*#REF!</f>
        <v>#REF!</v>
      </c>
      <c r="BA259" s="2" t="e">
        <f>AZ259*#REF!</f>
        <v>#REF!</v>
      </c>
    </row>
    <row r="260" spans="48:53" x14ac:dyDescent="0.2">
      <c r="AV260" s="2" t="e">
        <f>AU260*#REF!</f>
        <v>#REF!</v>
      </c>
      <c r="AX260" s="2" t="e">
        <f>AW260*#REF!</f>
        <v>#REF!</v>
      </c>
      <c r="AZ260" s="2" t="e">
        <f>AY260*#REF!</f>
        <v>#REF!</v>
      </c>
      <c r="BA260" s="2" t="e">
        <f>AZ260*#REF!</f>
        <v>#REF!</v>
      </c>
    </row>
    <row r="261" spans="48:53" x14ac:dyDescent="0.2">
      <c r="AV261" s="2" t="e">
        <f>AU261*#REF!</f>
        <v>#REF!</v>
      </c>
      <c r="AX261" s="2" t="e">
        <f>AW261*#REF!</f>
        <v>#REF!</v>
      </c>
      <c r="AZ261" s="2" t="e">
        <f>AY261*#REF!</f>
        <v>#REF!</v>
      </c>
      <c r="BA261" s="2" t="e">
        <f>AZ261*#REF!</f>
        <v>#REF!</v>
      </c>
    </row>
    <row r="262" spans="48:53" x14ac:dyDescent="0.2">
      <c r="AV262" s="2" t="e">
        <f>AU262*#REF!</f>
        <v>#REF!</v>
      </c>
      <c r="AX262" s="2" t="e">
        <f>AW262*#REF!</f>
        <v>#REF!</v>
      </c>
      <c r="AZ262" s="2" t="e">
        <f>AY262*#REF!</f>
        <v>#REF!</v>
      </c>
      <c r="BA262" s="2" t="e">
        <f>AZ262*#REF!</f>
        <v>#REF!</v>
      </c>
    </row>
    <row r="263" spans="48:53" x14ac:dyDescent="0.2">
      <c r="AV263" s="2" t="e">
        <f>AU263*#REF!</f>
        <v>#REF!</v>
      </c>
      <c r="AX263" s="2" t="e">
        <f>AW263*#REF!</f>
        <v>#REF!</v>
      </c>
      <c r="AZ263" s="2" t="e">
        <f>AY263*#REF!</f>
        <v>#REF!</v>
      </c>
      <c r="BA263" s="2" t="e">
        <f>AZ263*#REF!</f>
        <v>#REF!</v>
      </c>
    </row>
    <row r="264" spans="48:53" x14ac:dyDescent="0.2">
      <c r="AV264" s="2" t="e">
        <f>AU264*#REF!</f>
        <v>#REF!</v>
      </c>
      <c r="AX264" s="2" t="e">
        <f>AW264*#REF!</f>
        <v>#REF!</v>
      </c>
      <c r="AZ264" s="2" t="e">
        <f>AY264*#REF!</f>
        <v>#REF!</v>
      </c>
      <c r="BA264" s="2" t="e">
        <f>AZ264*#REF!</f>
        <v>#REF!</v>
      </c>
    </row>
    <row r="265" spans="48:53" x14ac:dyDescent="0.2">
      <c r="AV265" s="2" t="e">
        <f>AU265*#REF!</f>
        <v>#REF!</v>
      </c>
      <c r="AX265" s="2" t="e">
        <f>AW265*#REF!</f>
        <v>#REF!</v>
      </c>
      <c r="AZ265" s="2" t="e">
        <f>AY265*#REF!</f>
        <v>#REF!</v>
      </c>
      <c r="BA265" s="2" t="e">
        <f>AZ265*#REF!</f>
        <v>#REF!</v>
      </c>
    </row>
    <row r="266" spans="48:53" x14ac:dyDescent="0.2">
      <c r="AV266" s="2" t="e">
        <f>AU266*#REF!</f>
        <v>#REF!</v>
      </c>
      <c r="AX266" s="2" t="e">
        <f>AW266*#REF!</f>
        <v>#REF!</v>
      </c>
      <c r="AZ266" s="2" t="e">
        <f>AY266*#REF!</f>
        <v>#REF!</v>
      </c>
      <c r="BA266" s="2" t="e">
        <f>AZ266*#REF!</f>
        <v>#REF!</v>
      </c>
    </row>
    <row r="267" spans="48:53" x14ac:dyDescent="0.2">
      <c r="AV267" s="2" t="e">
        <f>AU267*#REF!</f>
        <v>#REF!</v>
      </c>
      <c r="AX267" s="2" t="e">
        <f>AW267*#REF!</f>
        <v>#REF!</v>
      </c>
      <c r="AZ267" s="2" t="e">
        <f>AY267*#REF!</f>
        <v>#REF!</v>
      </c>
      <c r="BA267" s="2" t="e">
        <f>AZ267*#REF!</f>
        <v>#REF!</v>
      </c>
    </row>
    <row r="268" spans="48:53" x14ac:dyDescent="0.2">
      <c r="AV268" s="2" t="e">
        <f>AU268*#REF!</f>
        <v>#REF!</v>
      </c>
      <c r="AX268" s="2" t="e">
        <f>AW268*#REF!</f>
        <v>#REF!</v>
      </c>
      <c r="AZ268" s="2" t="e">
        <f>AY268*#REF!</f>
        <v>#REF!</v>
      </c>
      <c r="BA268" s="2" t="e">
        <f>AZ268*#REF!</f>
        <v>#REF!</v>
      </c>
    </row>
    <row r="269" spans="48:53" x14ac:dyDescent="0.2">
      <c r="AV269" s="2" t="e">
        <f>AU269*#REF!</f>
        <v>#REF!</v>
      </c>
      <c r="AX269" s="2" t="e">
        <f>AW269*#REF!</f>
        <v>#REF!</v>
      </c>
      <c r="AZ269" s="2" t="e">
        <f>AY269*#REF!</f>
        <v>#REF!</v>
      </c>
      <c r="BA269" s="2" t="e">
        <f>AZ269*#REF!</f>
        <v>#REF!</v>
      </c>
    </row>
    <row r="270" spans="48:53" x14ac:dyDescent="0.2">
      <c r="AV270" s="2" t="e">
        <f>AU270*#REF!</f>
        <v>#REF!</v>
      </c>
      <c r="AX270" s="2" t="e">
        <f>AW270*#REF!</f>
        <v>#REF!</v>
      </c>
      <c r="AZ270" s="2" t="e">
        <f>AY270*#REF!</f>
        <v>#REF!</v>
      </c>
      <c r="BA270" s="2" t="e">
        <f>AZ270*#REF!</f>
        <v>#REF!</v>
      </c>
    </row>
    <row r="271" spans="48:53" x14ac:dyDescent="0.2">
      <c r="AV271" s="2" t="e">
        <f>AU271*#REF!</f>
        <v>#REF!</v>
      </c>
      <c r="AX271" s="2" t="e">
        <f>AW271*#REF!</f>
        <v>#REF!</v>
      </c>
      <c r="AZ271" s="2" t="e">
        <f>AY271*#REF!</f>
        <v>#REF!</v>
      </c>
      <c r="BA271" s="2" t="e">
        <f>AZ271*#REF!</f>
        <v>#REF!</v>
      </c>
    </row>
    <row r="272" spans="48:53" x14ac:dyDescent="0.2">
      <c r="AV272" s="2" t="e">
        <f>AU272*#REF!</f>
        <v>#REF!</v>
      </c>
      <c r="AX272" s="2" t="e">
        <f>AW272*#REF!</f>
        <v>#REF!</v>
      </c>
      <c r="AZ272" s="2" t="e">
        <f>AY272*#REF!</f>
        <v>#REF!</v>
      </c>
      <c r="BA272" s="2" t="e">
        <f>AZ272*#REF!</f>
        <v>#REF!</v>
      </c>
    </row>
    <row r="273" spans="48:53" x14ac:dyDescent="0.2">
      <c r="AV273" s="2" t="e">
        <f>AU273*#REF!</f>
        <v>#REF!</v>
      </c>
      <c r="AX273" s="2" t="e">
        <f>AW273*#REF!</f>
        <v>#REF!</v>
      </c>
      <c r="AZ273" s="2" t="e">
        <f>AY273*#REF!</f>
        <v>#REF!</v>
      </c>
      <c r="BA273" s="2" t="e">
        <f>AZ273*#REF!</f>
        <v>#REF!</v>
      </c>
    </row>
    <row r="274" spans="48:53" x14ac:dyDescent="0.2">
      <c r="AV274" s="2" t="e">
        <f>AU274*#REF!</f>
        <v>#REF!</v>
      </c>
      <c r="AX274" s="2" t="e">
        <f>AW274*#REF!</f>
        <v>#REF!</v>
      </c>
      <c r="AZ274" s="2" t="e">
        <f>AY274*#REF!</f>
        <v>#REF!</v>
      </c>
      <c r="BA274" s="2" t="e">
        <f>AZ274*#REF!</f>
        <v>#REF!</v>
      </c>
    </row>
    <row r="275" spans="48:53" x14ac:dyDescent="0.2">
      <c r="AV275" s="2" t="e">
        <f>AU275*#REF!</f>
        <v>#REF!</v>
      </c>
      <c r="AX275" s="2" t="e">
        <f>AW275*#REF!</f>
        <v>#REF!</v>
      </c>
      <c r="AZ275" s="2" t="e">
        <f>AY275*#REF!</f>
        <v>#REF!</v>
      </c>
      <c r="BA275" s="2" t="e">
        <f>AZ275*#REF!</f>
        <v>#REF!</v>
      </c>
    </row>
    <row r="276" spans="48:53" x14ac:dyDescent="0.2">
      <c r="AV276" s="2" t="e">
        <f>AU276*#REF!</f>
        <v>#REF!</v>
      </c>
      <c r="AX276" s="2" t="e">
        <f>AW276*#REF!</f>
        <v>#REF!</v>
      </c>
      <c r="AZ276" s="2" t="e">
        <f>AY276*#REF!</f>
        <v>#REF!</v>
      </c>
      <c r="BA276" s="2" t="e">
        <f>AZ276*#REF!</f>
        <v>#REF!</v>
      </c>
    </row>
    <row r="277" spans="48:53" x14ac:dyDescent="0.2">
      <c r="AV277" s="2" t="e">
        <f>AU277*#REF!</f>
        <v>#REF!</v>
      </c>
      <c r="AX277" s="2" t="e">
        <f>AW277*#REF!</f>
        <v>#REF!</v>
      </c>
      <c r="AZ277" s="2" t="e">
        <f>AY277*#REF!</f>
        <v>#REF!</v>
      </c>
      <c r="BA277" s="2" t="e">
        <f>AZ277*#REF!</f>
        <v>#REF!</v>
      </c>
    </row>
    <row r="278" spans="48:53" x14ac:dyDescent="0.2">
      <c r="AV278" s="2" t="e">
        <f>AU278*#REF!</f>
        <v>#REF!</v>
      </c>
      <c r="AX278" s="2" t="e">
        <f>AW278*#REF!</f>
        <v>#REF!</v>
      </c>
      <c r="AZ278" s="2" t="e">
        <f>AY278*#REF!</f>
        <v>#REF!</v>
      </c>
      <c r="BA278" s="2" t="e">
        <f>AZ278*#REF!</f>
        <v>#REF!</v>
      </c>
    </row>
    <row r="279" spans="48:53" x14ac:dyDescent="0.2">
      <c r="AV279" s="2" t="e">
        <f>AU279*#REF!</f>
        <v>#REF!</v>
      </c>
      <c r="AX279" s="2" t="e">
        <f>AW279*#REF!</f>
        <v>#REF!</v>
      </c>
      <c r="AZ279" s="2" t="e">
        <f>AY279*#REF!</f>
        <v>#REF!</v>
      </c>
      <c r="BA279" s="2" t="e">
        <f>AZ279*#REF!</f>
        <v>#REF!</v>
      </c>
    </row>
    <row r="280" spans="48:53" x14ac:dyDescent="0.2">
      <c r="AV280" s="2" t="e">
        <f>AU280*#REF!</f>
        <v>#REF!</v>
      </c>
      <c r="AX280" s="2" t="e">
        <f>AW280*#REF!</f>
        <v>#REF!</v>
      </c>
      <c r="AZ280" s="2" t="e">
        <f>AY280*#REF!</f>
        <v>#REF!</v>
      </c>
      <c r="BA280" s="2" t="e">
        <f>AZ280*#REF!</f>
        <v>#REF!</v>
      </c>
    </row>
    <row r="281" spans="48:53" x14ac:dyDescent="0.2">
      <c r="AV281" s="2" t="e">
        <f>AU281*#REF!</f>
        <v>#REF!</v>
      </c>
      <c r="AX281" s="2" t="e">
        <f>AW281*#REF!</f>
        <v>#REF!</v>
      </c>
      <c r="AZ281" s="2" t="e">
        <f>AY281*#REF!</f>
        <v>#REF!</v>
      </c>
      <c r="BA281" s="2" t="e">
        <f>AZ281*#REF!</f>
        <v>#REF!</v>
      </c>
    </row>
    <row r="282" spans="48:53" x14ac:dyDescent="0.2">
      <c r="AV282" s="2" t="e">
        <f>AU282*#REF!</f>
        <v>#REF!</v>
      </c>
      <c r="AX282" s="2" t="e">
        <f>AW282*#REF!</f>
        <v>#REF!</v>
      </c>
      <c r="AZ282" s="2" t="e">
        <f>AY282*#REF!</f>
        <v>#REF!</v>
      </c>
      <c r="BA282" s="2" t="e">
        <f>AZ282*#REF!</f>
        <v>#REF!</v>
      </c>
    </row>
    <row r="283" spans="48:53" x14ac:dyDescent="0.2">
      <c r="AV283" s="2" t="e">
        <f>AU283*#REF!</f>
        <v>#REF!</v>
      </c>
      <c r="AX283" s="2" t="e">
        <f>AW283*#REF!</f>
        <v>#REF!</v>
      </c>
      <c r="AZ283" s="2" t="e">
        <f>AY283*#REF!</f>
        <v>#REF!</v>
      </c>
      <c r="BA283" s="2" t="e">
        <f>AZ283*#REF!</f>
        <v>#REF!</v>
      </c>
    </row>
    <row r="284" spans="48:53" x14ac:dyDescent="0.2">
      <c r="AV284" s="2" t="e">
        <f>AU284*#REF!</f>
        <v>#REF!</v>
      </c>
      <c r="AX284" s="2" t="e">
        <f>AW284*#REF!</f>
        <v>#REF!</v>
      </c>
      <c r="AZ284" s="2" t="e">
        <f>AY284*#REF!</f>
        <v>#REF!</v>
      </c>
      <c r="BA284" s="2" t="e">
        <f>AZ284*#REF!</f>
        <v>#REF!</v>
      </c>
    </row>
    <row r="285" spans="48:53" x14ac:dyDescent="0.2">
      <c r="AV285" s="2" t="e">
        <f>AU285*#REF!</f>
        <v>#REF!</v>
      </c>
      <c r="AX285" s="2" t="e">
        <f>AW285*#REF!</f>
        <v>#REF!</v>
      </c>
      <c r="AZ285" s="2" t="e">
        <f>AY285*#REF!</f>
        <v>#REF!</v>
      </c>
      <c r="BA285" s="2" t="e">
        <f>AZ285*#REF!</f>
        <v>#REF!</v>
      </c>
    </row>
    <row r="286" spans="48:53" x14ac:dyDescent="0.2">
      <c r="AV286" s="2" t="e">
        <f>AU286*#REF!</f>
        <v>#REF!</v>
      </c>
      <c r="AX286" s="2" t="e">
        <f>AW286*#REF!</f>
        <v>#REF!</v>
      </c>
      <c r="AZ286" s="2" t="e">
        <f>AY286*#REF!</f>
        <v>#REF!</v>
      </c>
      <c r="BA286" s="2" t="e">
        <f>AZ286*#REF!</f>
        <v>#REF!</v>
      </c>
    </row>
    <row r="287" spans="48:53" x14ac:dyDescent="0.2">
      <c r="AV287" s="2" t="e">
        <f>AU287*#REF!</f>
        <v>#REF!</v>
      </c>
      <c r="AX287" s="2" t="e">
        <f>AW287*#REF!</f>
        <v>#REF!</v>
      </c>
      <c r="AZ287" s="2" t="e">
        <f>AY287*#REF!</f>
        <v>#REF!</v>
      </c>
      <c r="BA287" s="2" t="e">
        <f>AZ287*#REF!</f>
        <v>#REF!</v>
      </c>
    </row>
    <row r="288" spans="48:53" x14ac:dyDescent="0.2">
      <c r="AV288" s="2" t="e">
        <f>AU288*#REF!</f>
        <v>#REF!</v>
      </c>
      <c r="AX288" s="2" t="e">
        <f>AW288*#REF!</f>
        <v>#REF!</v>
      </c>
      <c r="AZ288" s="2" t="e">
        <f>AY288*#REF!</f>
        <v>#REF!</v>
      </c>
      <c r="BA288" s="2" t="e">
        <f>AZ288*#REF!</f>
        <v>#REF!</v>
      </c>
    </row>
    <row r="289" spans="48:53" x14ac:dyDescent="0.2">
      <c r="AV289" s="2" t="e">
        <f>AU289*#REF!</f>
        <v>#REF!</v>
      </c>
      <c r="AX289" s="2" t="e">
        <f>AW289*#REF!</f>
        <v>#REF!</v>
      </c>
      <c r="AZ289" s="2" t="e">
        <f>AY289*#REF!</f>
        <v>#REF!</v>
      </c>
      <c r="BA289" s="2" t="e">
        <f>AZ289*#REF!</f>
        <v>#REF!</v>
      </c>
    </row>
    <row r="290" spans="48:53" x14ac:dyDescent="0.2">
      <c r="AV290" s="2" t="e">
        <f>AU290*#REF!</f>
        <v>#REF!</v>
      </c>
      <c r="AX290" s="2" t="e">
        <f>AW290*#REF!</f>
        <v>#REF!</v>
      </c>
      <c r="AZ290" s="2" t="e">
        <f>AY290*#REF!</f>
        <v>#REF!</v>
      </c>
      <c r="BA290" s="2" t="e">
        <f>AZ290*#REF!</f>
        <v>#REF!</v>
      </c>
    </row>
    <row r="291" spans="48:53" x14ac:dyDescent="0.2">
      <c r="AV291" s="2" t="e">
        <f>AU291*#REF!</f>
        <v>#REF!</v>
      </c>
      <c r="AX291" s="2" t="e">
        <f>AW291*#REF!</f>
        <v>#REF!</v>
      </c>
      <c r="AZ291" s="2" t="e">
        <f>AY291*#REF!</f>
        <v>#REF!</v>
      </c>
      <c r="BA291" s="2" t="e">
        <f>AZ291*#REF!</f>
        <v>#REF!</v>
      </c>
    </row>
    <row r="292" spans="48:53" x14ac:dyDescent="0.2">
      <c r="AV292" s="2" t="e">
        <f>AU292*#REF!</f>
        <v>#REF!</v>
      </c>
      <c r="AX292" s="2" t="e">
        <f>AW292*#REF!</f>
        <v>#REF!</v>
      </c>
      <c r="AZ292" s="2" t="e">
        <f>AY292*#REF!</f>
        <v>#REF!</v>
      </c>
      <c r="BA292" s="2" t="e">
        <f>AZ292*#REF!</f>
        <v>#REF!</v>
      </c>
    </row>
    <row r="293" spans="48:53" x14ac:dyDescent="0.2">
      <c r="AV293" s="2" t="e">
        <f>AU293*#REF!</f>
        <v>#REF!</v>
      </c>
      <c r="AX293" s="2" t="e">
        <f>AW293*#REF!</f>
        <v>#REF!</v>
      </c>
      <c r="AZ293" s="2" t="e">
        <f>AY293*#REF!</f>
        <v>#REF!</v>
      </c>
      <c r="BA293" s="2" t="e">
        <f>AZ293*#REF!</f>
        <v>#REF!</v>
      </c>
    </row>
    <row r="294" spans="48:53" x14ac:dyDescent="0.2">
      <c r="AV294" s="2" t="e">
        <f>AU294*#REF!</f>
        <v>#REF!</v>
      </c>
      <c r="AX294" s="2" t="e">
        <f>AW294*#REF!</f>
        <v>#REF!</v>
      </c>
      <c r="AZ294" s="2" t="e">
        <f>AY294*#REF!</f>
        <v>#REF!</v>
      </c>
      <c r="BA294" s="2" t="e">
        <f>AZ294*#REF!</f>
        <v>#REF!</v>
      </c>
    </row>
    <row r="295" spans="48:53" x14ac:dyDescent="0.2">
      <c r="AV295" s="2" t="e">
        <f>AU295*#REF!</f>
        <v>#REF!</v>
      </c>
      <c r="AX295" s="2" t="e">
        <f>AW295*#REF!</f>
        <v>#REF!</v>
      </c>
      <c r="AZ295" s="2" t="e">
        <f>AY295*#REF!</f>
        <v>#REF!</v>
      </c>
      <c r="BA295" s="2" t="e">
        <f>AZ295*#REF!</f>
        <v>#REF!</v>
      </c>
    </row>
    <row r="296" spans="48:53" x14ac:dyDescent="0.2">
      <c r="AV296" s="2" t="e">
        <f>AU296*#REF!</f>
        <v>#REF!</v>
      </c>
      <c r="AX296" s="2" t="e">
        <f>AW296*#REF!</f>
        <v>#REF!</v>
      </c>
      <c r="AZ296" s="2" t="e">
        <f>AY296*#REF!</f>
        <v>#REF!</v>
      </c>
      <c r="BA296" s="2" t="e">
        <f>AZ296*#REF!</f>
        <v>#REF!</v>
      </c>
    </row>
    <row r="297" spans="48:53" x14ac:dyDescent="0.2">
      <c r="AV297" s="2" t="e">
        <f>AU297*#REF!</f>
        <v>#REF!</v>
      </c>
      <c r="AX297" s="2" t="e">
        <f>AW297*#REF!</f>
        <v>#REF!</v>
      </c>
      <c r="AZ297" s="2" t="e">
        <f>AY297*#REF!</f>
        <v>#REF!</v>
      </c>
      <c r="BA297" s="2" t="e">
        <f>AZ297*#REF!</f>
        <v>#REF!</v>
      </c>
    </row>
    <row r="298" spans="48:53" x14ac:dyDescent="0.2">
      <c r="AV298" s="2" t="e">
        <f>AU298*#REF!</f>
        <v>#REF!</v>
      </c>
      <c r="AX298" s="2" t="e">
        <f>AW298*#REF!</f>
        <v>#REF!</v>
      </c>
      <c r="AZ298" s="2" t="e">
        <f>AY298*#REF!</f>
        <v>#REF!</v>
      </c>
      <c r="BA298" s="2" t="e">
        <f>AZ298*#REF!</f>
        <v>#REF!</v>
      </c>
    </row>
    <row r="299" spans="48:53" x14ac:dyDescent="0.2">
      <c r="AV299" s="2" t="e">
        <f>AU299*#REF!</f>
        <v>#REF!</v>
      </c>
      <c r="AX299" s="2" t="e">
        <f>AW299*#REF!</f>
        <v>#REF!</v>
      </c>
      <c r="AZ299" s="2" t="e">
        <f>AY299*#REF!</f>
        <v>#REF!</v>
      </c>
      <c r="BA299" s="2" t="e">
        <f>AZ299*#REF!</f>
        <v>#REF!</v>
      </c>
    </row>
    <row r="300" spans="48:53" x14ac:dyDescent="0.2">
      <c r="AV300" s="2" t="e">
        <f>AU300*#REF!</f>
        <v>#REF!</v>
      </c>
      <c r="AX300" s="2" t="e">
        <f>AW300*#REF!</f>
        <v>#REF!</v>
      </c>
      <c r="AZ300" s="2" t="e">
        <f>AY300*#REF!</f>
        <v>#REF!</v>
      </c>
      <c r="BA300" s="2" t="e">
        <f>AZ300*#REF!</f>
        <v>#REF!</v>
      </c>
    </row>
    <row r="301" spans="48:53" x14ac:dyDescent="0.2">
      <c r="AV301" s="2" t="e">
        <f>AU301*#REF!</f>
        <v>#REF!</v>
      </c>
      <c r="AX301" s="2" t="e">
        <f>AW301*#REF!</f>
        <v>#REF!</v>
      </c>
      <c r="AZ301" s="2" t="e">
        <f>AY301*#REF!</f>
        <v>#REF!</v>
      </c>
      <c r="BA301" s="2" t="e">
        <f>AZ301*#REF!</f>
        <v>#REF!</v>
      </c>
    </row>
    <row r="302" spans="48:53" x14ac:dyDescent="0.2">
      <c r="AV302" s="2" t="e">
        <f>AU302*#REF!</f>
        <v>#REF!</v>
      </c>
      <c r="AX302" s="2" t="e">
        <f>AW302*#REF!</f>
        <v>#REF!</v>
      </c>
      <c r="AZ302" s="2" t="e">
        <f>AY302*#REF!</f>
        <v>#REF!</v>
      </c>
      <c r="BA302" s="2" t="e">
        <f>AZ302*#REF!</f>
        <v>#REF!</v>
      </c>
    </row>
    <row r="303" spans="48:53" x14ac:dyDescent="0.2">
      <c r="AV303" s="2" t="e">
        <f>AU303*#REF!</f>
        <v>#REF!</v>
      </c>
      <c r="AX303" s="2" t="e">
        <f>AW303*#REF!</f>
        <v>#REF!</v>
      </c>
      <c r="AZ303" s="2" t="e">
        <f>AY303*#REF!</f>
        <v>#REF!</v>
      </c>
      <c r="BA303" s="2" t="e">
        <f>AZ303*#REF!</f>
        <v>#REF!</v>
      </c>
    </row>
    <row r="304" spans="48:53" x14ac:dyDescent="0.2">
      <c r="AV304" s="2" t="e">
        <f>AU304*#REF!</f>
        <v>#REF!</v>
      </c>
      <c r="AX304" s="2" t="e">
        <f>AW304*#REF!</f>
        <v>#REF!</v>
      </c>
      <c r="AZ304" s="2" t="e">
        <f>AY304*#REF!</f>
        <v>#REF!</v>
      </c>
      <c r="BA304" s="2" t="e">
        <f>AZ304*#REF!</f>
        <v>#REF!</v>
      </c>
    </row>
    <row r="305" spans="48:53" x14ac:dyDescent="0.2">
      <c r="AV305" s="2" t="e">
        <f>AU305*#REF!</f>
        <v>#REF!</v>
      </c>
      <c r="AX305" s="2" t="e">
        <f>AW305*#REF!</f>
        <v>#REF!</v>
      </c>
      <c r="AZ305" s="2" t="e">
        <f>AY305*#REF!</f>
        <v>#REF!</v>
      </c>
      <c r="BA305" s="2" t="e">
        <f>AZ305*#REF!</f>
        <v>#REF!</v>
      </c>
    </row>
    <row r="306" spans="48:53" x14ac:dyDescent="0.2">
      <c r="AV306" s="2" t="e">
        <f>AU306*#REF!</f>
        <v>#REF!</v>
      </c>
      <c r="AX306" s="2" t="e">
        <f>AW306*#REF!</f>
        <v>#REF!</v>
      </c>
      <c r="AZ306" s="2" t="e">
        <f>AY306*#REF!</f>
        <v>#REF!</v>
      </c>
      <c r="BA306" s="2" t="e">
        <f>AZ306*#REF!</f>
        <v>#REF!</v>
      </c>
    </row>
    <row r="307" spans="48:53" x14ac:dyDescent="0.2">
      <c r="AV307" s="2" t="e">
        <f>AU307*#REF!</f>
        <v>#REF!</v>
      </c>
      <c r="AX307" s="2" t="e">
        <f>AW307*#REF!</f>
        <v>#REF!</v>
      </c>
      <c r="AZ307" s="2" t="e">
        <f>AY307*#REF!</f>
        <v>#REF!</v>
      </c>
      <c r="BA307" s="2" t="e">
        <f>AZ307*#REF!</f>
        <v>#REF!</v>
      </c>
    </row>
    <row r="308" spans="48:53" x14ac:dyDescent="0.2">
      <c r="AV308" s="2" t="e">
        <f>AU308*#REF!</f>
        <v>#REF!</v>
      </c>
      <c r="AX308" s="2" t="e">
        <f>AW308*#REF!</f>
        <v>#REF!</v>
      </c>
      <c r="AZ308" s="2" t="e">
        <f>AY308*#REF!</f>
        <v>#REF!</v>
      </c>
      <c r="BA308" s="2" t="e">
        <f>AZ308*#REF!</f>
        <v>#REF!</v>
      </c>
    </row>
    <row r="309" spans="48:53" x14ac:dyDescent="0.2">
      <c r="AV309" s="2" t="e">
        <f>AU309*#REF!</f>
        <v>#REF!</v>
      </c>
      <c r="AX309" s="2" t="e">
        <f>AW309*#REF!</f>
        <v>#REF!</v>
      </c>
      <c r="AZ309" s="2" t="e">
        <f>AY309*#REF!</f>
        <v>#REF!</v>
      </c>
      <c r="BA309" s="2" t="e">
        <f>AZ309*#REF!</f>
        <v>#REF!</v>
      </c>
    </row>
    <row r="310" spans="48:53" x14ac:dyDescent="0.2">
      <c r="AV310" s="2" t="e">
        <f>AU310*#REF!</f>
        <v>#REF!</v>
      </c>
      <c r="AX310" s="2" t="e">
        <f>AW310*#REF!</f>
        <v>#REF!</v>
      </c>
      <c r="AZ310" s="2" t="e">
        <f>AY310*#REF!</f>
        <v>#REF!</v>
      </c>
      <c r="BA310" s="2" t="e">
        <f>AZ310*#REF!</f>
        <v>#REF!</v>
      </c>
    </row>
    <row r="311" spans="48:53" x14ac:dyDescent="0.2">
      <c r="AV311" s="2" t="e">
        <f>AU311*#REF!</f>
        <v>#REF!</v>
      </c>
      <c r="AX311" s="2" t="e">
        <f>AW311*#REF!</f>
        <v>#REF!</v>
      </c>
      <c r="AZ311" s="2" t="e">
        <f>AY311*#REF!</f>
        <v>#REF!</v>
      </c>
      <c r="BA311" s="2" t="e">
        <f>AZ311*#REF!</f>
        <v>#REF!</v>
      </c>
    </row>
    <row r="312" spans="48:53" x14ac:dyDescent="0.2">
      <c r="AV312" s="2" t="e">
        <f>AU312*#REF!</f>
        <v>#REF!</v>
      </c>
      <c r="AX312" s="2" t="e">
        <f>AW312*#REF!</f>
        <v>#REF!</v>
      </c>
      <c r="AZ312" s="2" t="e">
        <f>AY312*#REF!</f>
        <v>#REF!</v>
      </c>
      <c r="BA312" s="2" t="e">
        <f>AZ312*#REF!</f>
        <v>#REF!</v>
      </c>
    </row>
    <row r="313" spans="48:53" x14ac:dyDescent="0.2">
      <c r="AV313" s="2" t="e">
        <f>AU313*#REF!</f>
        <v>#REF!</v>
      </c>
      <c r="AX313" s="2" t="e">
        <f>AW313*#REF!</f>
        <v>#REF!</v>
      </c>
      <c r="AZ313" s="2" t="e">
        <f>AY313*#REF!</f>
        <v>#REF!</v>
      </c>
      <c r="BA313" s="2" t="e">
        <f>AZ313*#REF!</f>
        <v>#REF!</v>
      </c>
    </row>
    <row r="314" spans="48:53" x14ac:dyDescent="0.2">
      <c r="AV314" s="2" t="e">
        <f>AU314*#REF!</f>
        <v>#REF!</v>
      </c>
      <c r="AX314" s="2" t="e">
        <f>AW314*#REF!</f>
        <v>#REF!</v>
      </c>
      <c r="AZ314" s="2" t="e">
        <f>AY314*#REF!</f>
        <v>#REF!</v>
      </c>
      <c r="BA314" s="2" t="e">
        <f>AZ314*#REF!</f>
        <v>#REF!</v>
      </c>
    </row>
    <row r="315" spans="48:53" x14ac:dyDescent="0.2">
      <c r="AV315" s="2" t="e">
        <f>AU315*#REF!</f>
        <v>#REF!</v>
      </c>
      <c r="AX315" s="2" t="e">
        <f>AW315*#REF!</f>
        <v>#REF!</v>
      </c>
      <c r="AZ315" s="2" t="e">
        <f>AY315*#REF!</f>
        <v>#REF!</v>
      </c>
      <c r="BA315" s="2" t="e">
        <f>AZ315*#REF!</f>
        <v>#REF!</v>
      </c>
    </row>
    <row r="316" spans="48:53" x14ac:dyDescent="0.2">
      <c r="AV316" s="2" t="e">
        <f>AU316*#REF!</f>
        <v>#REF!</v>
      </c>
      <c r="AX316" s="2" t="e">
        <f>AW316*#REF!</f>
        <v>#REF!</v>
      </c>
      <c r="AZ316" s="2" t="e">
        <f>AY316*#REF!</f>
        <v>#REF!</v>
      </c>
      <c r="BA316" s="2" t="e">
        <f>AZ316*#REF!</f>
        <v>#REF!</v>
      </c>
    </row>
    <row r="317" spans="48:53" x14ac:dyDescent="0.2">
      <c r="AV317" s="2" t="e">
        <f>AU317*#REF!</f>
        <v>#REF!</v>
      </c>
      <c r="AX317" s="2" t="e">
        <f>AW317*#REF!</f>
        <v>#REF!</v>
      </c>
      <c r="AZ317" s="2" t="e">
        <f>AY317*#REF!</f>
        <v>#REF!</v>
      </c>
      <c r="BA317" s="2" t="e">
        <f>AZ317*#REF!</f>
        <v>#REF!</v>
      </c>
    </row>
    <row r="318" spans="48:53" x14ac:dyDescent="0.2">
      <c r="AV318" s="2" t="e">
        <f>AU318*#REF!</f>
        <v>#REF!</v>
      </c>
      <c r="AX318" s="2" t="e">
        <f>AW318*#REF!</f>
        <v>#REF!</v>
      </c>
      <c r="AZ318" s="2" t="e">
        <f>AY318*#REF!</f>
        <v>#REF!</v>
      </c>
      <c r="BA318" s="2" t="e">
        <f>AZ318*#REF!</f>
        <v>#REF!</v>
      </c>
    </row>
    <row r="319" spans="48:53" x14ac:dyDescent="0.2">
      <c r="AV319" s="2" t="e">
        <f>AU319*#REF!</f>
        <v>#REF!</v>
      </c>
      <c r="AX319" s="2" t="e">
        <f>AW319*#REF!</f>
        <v>#REF!</v>
      </c>
      <c r="AZ319" s="2" t="e">
        <f>AY319*#REF!</f>
        <v>#REF!</v>
      </c>
      <c r="BA319" s="2" t="e">
        <f>AZ319*#REF!</f>
        <v>#REF!</v>
      </c>
    </row>
    <row r="320" spans="48:53" x14ac:dyDescent="0.2">
      <c r="AV320" s="2" t="e">
        <f>AU320*#REF!</f>
        <v>#REF!</v>
      </c>
      <c r="AX320" s="2" t="e">
        <f>AW320*#REF!</f>
        <v>#REF!</v>
      </c>
      <c r="AZ320" s="2" t="e">
        <f>AY320*#REF!</f>
        <v>#REF!</v>
      </c>
      <c r="BA320" s="2" t="e">
        <f>AZ320*#REF!</f>
        <v>#REF!</v>
      </c>
    </row>
    <row r="321" spans="48:53" x14ac:dyDescent="0.2">
      <c r="AV321" s="2" t="e">
        <f>AU321*#REF!</f>
        <v>#REF!</v>
      </c>
      <c r="AX321" s="2" t="e">
        <f>AW321*#REF!</f>
        <v>#REF!</v>
      </c>
      <c r="AZ321" s="2" t="e">
        <f>AY321*#REF!</f>
        <v>#REF!</v>
      </c>
      <c r="BA321" s="2" t="e">
        <f>AZ321*#REF!</f>
        <v>#REF!</v>
      </c>
    </row>
    <row r="322" spans="48:53" x14ac:dyDescent="0.2">
      <c r="AV322" s="2" t="e">
        <f>AU322*#REF!</f>
        <v>#REF!</v>
      </c>
      <c r="AX322" s="2" t="e">
        <f>AW322*#REF!</f>
        <v>#REF!</v>
      </c>
      <c r="AZ322" s="2" t="e">
        <f>AY322*#REF!</f>
        <v>#REF!</v>
      </c>
      <c r="BA322" s="2" t="e">
        <f>AZ322*#REF!</f>
        <v>#REF!</v>
      </c>
    </row>
    <row r="323" spans="48:53" x14ac:dyDescent="0.2">
      <c r="AV323" s="2" t="e">
        <f>AU323*#REF!</f>
        <v>#REF!</v>
      </c>
      <c r="AX323" s="2" t="e">
        <f>AW323*#REF!</f>
        <v>#REF!</v>
      </c>
      <c r="AZ323" s="2" t="e">
        <f>AY323*#REF!</f>
        <v>#REF!</v>
      </c>
      <c r="BA323" s="2" t="e">
        <f>AZ323*#REF!</f>
        <v>#REF!</v>
      </c>
    </row>
    <row r="324" spans="48:53" x14ac:dyDescent="0.2">
      <c r="AV324" s="2" t="e">
        <f>AU324*#REF!</f>
        <v>#REF!</v>
      </c>
      <c r="AX324" s="2" t="e">
        <f>AW324*#REF!</f>
        <v>#REF!</v>
      </c>
      <c r="AZ324" s="2" t="e">
        <f>AY324*#REF!</f>
        <v>#REF!</v>
      </c>
      <c r="BA324" s="2" t="e">
        <f>AZ324*#REF!</f>
        <v>#REF!</v>
      </c>
    </row>
    <row r="325" spans="48:53" x14ac:dyDescent="0.2">
      <c r="AV325" s="2" t="e">
        <f>AU325*#REF!</f>
        <v>#REF!</v>
      </c>
      <c r="AX325" s="2" t="e">
        <f>AW325*#REF!</f>
        <v>#REF!</v>
      </c>
      <c r="AZ325" s="2" t="e">
        <f>AY325*#REF!</f>
        <v>#REF!</v>
      </c>
      <c r="BA325" s="2" t="e">
        <f>AZ325*#REF!</f>
        <v>#REF!</v>
      </c>
    </row>
    <row r="326" spans="48:53" x14ac:dyDescent="0.2">
      <c r="AV326" s="2" t="e">
        <f>AU326*#REF!</f>
        <v>#REF!</v>
      </c>
      <c r="AX326" s="2" t="e">
        <f>AW326*#REF!</f>
        <v>#REF!</v>
      </c>
      <c r="AZ326" s="2" t="e">
        <f>AY326*#REF!</f>
        <v>#REF!</v>
      </c>
      <c r="BA326" s="2" t="e">
        <f>AZ326*#REF!</f>
        <v>#REF!</v>
      </c>
    </row>
    <row r="327" spans="48:53" x14ac:dyDescent="0.2">
      <c r="AV327" s="2" t="e">
        <f>AU327*#REF!</f>
        <v>#REF!</v>
      </c>
      <c r="AX327" s="2" t="e">
        <f>AW327*#REF!</f>
        <v>#REF!</v>
      </c>
      <c r="AZ327" s="2" t="e">
        <f>AY327*#REF!</f>
        <v>#REF!</v>
      </c>
      <c r="BA327" s="2" t="e">
        <f>AZ327*#REF!</f>
        <v>#REF!</v>
      </c>
    </row>
    <row r="328" spans="48:53" x14ac:dyDescent="0.2">
      <c r="AV328" s="2" t="e">
        <f>AU328*#REF!</f>
        <v>#REF!</v>
      </c>
      <c r="AX328" s="2" t="e">
        <f>AW328*#REF!</f>
        <v>#REF!</v>
      </c>
      <c r="AZ328" s="2" t="e">
        <f>AY328*#REF!</f>
        <v>#REF!</v>
      </c>
      <c r="BA328" s="2" t="e">
        <f>AZ328*#REF!</f>
        <v>#REF!</v>
      </c>
    </row>
    <row r="329" spans="48:53" x14ac:dyDescent="0.2">
      <c r="AV329" s="2" t="e">
        <f>AU329*#REF!</f>
        <v>#REF!</v>
      </c>
      <c r="AX329" s="2" t="e">
        <f>AW329*#REF!</f>
        <v>#REF!</v>
      </c>
      <c r="AZ329" s="2" t="e">
        <f>AY329*#REF!</f>
        <v>#REF!</v>
      </c>
      <c r="BA329" s="2" t="e">
        <f>AZ329*#REF!</f>
        <v>#REF!</v>
      </c>
    </row>
    <row r="330" spans="48:53" x14ac:dyDescent="0.2">
      <c r="AV330" s="2" t="e">
        <f>AU330*#REF!</f>
        <v>#REF!</v>
      </c>
      <c r="AX330" s="2" t="e">
        <f>AW330*#REF!</f>
        <v>#REF!</v>
      </c>
      <c r="AZ330" s="2" t="e">
        <f>AY330*#REF!</f>
        <v>#REF!</v>
      </c>
      <c r="BA330" s="2" t="e">
        <f>AZ330*#REF!</f>
        <v>#REF!</v>
      </c>
    </row>
    <row r="331" spans="48:53" x14ac:dyDescent="0.2">
      <c r="AV331" s="2" t="e">
        <f>AU331*#REF!</f>
        <v>#REF!</v>
      </c>
      <c r="AX331" s="2" t="e">
        <f>AW331*#REF!</f>
        <v>#REF!</v>
      </c>
      <c r="AZ331" s="2" t="e">
        <f>AY331*#REF!</f>
        <v>#REF!</v>
      </c>
      <c r="BA331" s="2" t="e">
        <f>AZ331*#REF!</f>
        <v>#REF!</v>
      </c>
    </row>
    <row r="332" spans="48:53" x14ac:dyDescent="0.2">
      <c r="AV332" s="2" t="e">
        <f>AU332*#REF!</f>
        <v>#REF!</v>
      </c>
      <c r="AX332" s="2" t="e">
        <f>AW332*#REF!</f>
        <v>#REF!</v>
      </c>
      <c r="AZ332" s="2" t="e">
        <f>AY332*#REF!</f>
        <v>#REF!</v>
      </c>
      <c r="BA332" s="2" t="e">
        <f>AZ332*#REF!</f>
        <v>#REF!</v>
      </c>
    </row>
    <row r="333" spans="48:53" x14ac:dyDescent="0.2">
      <c r="AV333" s="2" t="e">
        <f>AU333*#REF!</f>
        <v>#REF!</v>
      </c>
      <c r="AX333" s="2" t="e">
        <f>AW333*#REF!</f>
        <v>#REF!</v>
      </c>
      <c r="AZ333" s="2" t="e">
        <f>AY333*#REF!</f>
        <v>#REF!</v>
      </c>
      <c r="BA333" s="2" t="e">
        <f>AZ333*#REF!</f>
        <v>#REF!</v>
      </c>
    </row>
    <row r="334" spans="48:53" x14ac:dyDescent="0.2">
      <c r="AV334" s="2" t="e">
        <f>AU334*#REF!</f>
        <v>#REF!</v>
      </c>
      <c r="AX334" s="2" t="e">
        <f>AW334*#REF!</f>
        <v>#REF!</v>
      </c>
      <c r="AZ334" s="2" t="e">
        <f>AY334*#REF!</f>
        <v>#REF!</v>
      </c>
      <c r="BA334" s="2" t="e">
        <f>AZ334*#REF!</f>
        <v>#REF!</v>
      </c>
    </row>
    <row r="335" spans="48:53" x14ac:dyDescent="0.2">
      <c r="AV335" s="2" t="e">
        <f>AU335*#REF!</f>
        <v>#REF!</v>
      </c>
      <c r="AX335" s="2" t="e">
        <f>AW335*#REF!</f>
        <v>#REF!</v>
      </c>
      <c r="AZ335" s="2" t="e">
        <f>AY335*#REF!</f>
        <v>#REF!</v>
      </c>
      <c r="BA335" s="2" t="e">
        <f>AZ335*#REF!</f>
        <v>#REF!</v>
      </c>
    </row>
    <row r="336" spans="48:53" x14ac:dyDescent="0.2">
      <c r="AV336" s="2" t="e">
        <f>AU336*#REF!</f>
        <v>#REF!</v>
      </c>
      <c r="AX336" s="2" t="e">
        <f>AW336*#REF!</f>
        <v>#REF!</v>
      </c>
      <c r="AZ336" s="2" t="e">
        <f>AY336*#REF!</f>
        <v>#REF!</v>
      </c>
      <c r="BA336" s="2" t="e">
        <f>AZ336*#REF!</f>
        <v>#REF!</v>
      </c>
    </row>
    <row r="337" spans="48:53" x14ac:dyDescent="0.2">
      <c r="AV337" s="2" t="e">
        <f>AU337*#REF!</f>
        <v>#REF!</v>
      </c>
      <c r="AX337" s="2" t="e">
        <f>AW337*#REF!</f>
        <v>#REF!</v>
      </c>
      <c r="AZ337" s="2" t="e">
        <f>AY337*#REF!</f>
        <v>#REF!</v>
      </c>
      <c r="BA337" s="2" t="e">
        <f>AZ337*#REF!</f>
        <v>#REF!</v>
      </c>
    </row>
    <row r="338" spans="48:53" x14ac:dyDescent="0.2">
      <c r="AV338" s="2" t="e">
        <f>AU338*#REF!</f>
        <v>#REF!</v>
      </c>
      <c r="AX338" s="2" t="e">
        <f>AW338*#REF!</f>
        <v>#REF!</v>
      </c>
      <c r="AZ338" s="2" t="e">
        <f>AY338*#REF!</f>
        <v>#REF!</v>
      </c>
      <c r="BA338" s="2" t="e">
        <f>AZ338*#REF!</f>
        <v>#REF!</v>
      </c>
    </row>
    <row r="339" spans="48:53" x14ac:dyDescent="0.2">
      <c r="AV339" s="2" t="e">
        <f>AU339*#REF!</f>
        <v>#REF!</v>
      </c>
      <c r="AX339" s="2" t="e">
        <f>AW339*#REF!</f>
        <v>#REF!</v>
      </c>
      <c r="AZ339" s="2" t="e">
        <f>AY339*#REF!</f>
        <v>#REF!</v>
      </c>
      <c r="BA339" s="2" t="e">
        <f>AZ339*#REF!</f>
        <v>#REF!</v>
      </c>
    </row>
    <row r="340" spans="48:53" x14ac:dyDescent="0.2">
      <c r="AV340" s="2" t="e">
        <f>AU340*#REF!</f>
        <v>#REF!</v>
      </c>
      <c r="AX340" s="2" t="e">
        <f>AW340*#REF!</f>
        <v>#REF!</v>
      </c>
      <c r="AZ340" s="2" t="e">
        <f>AY340*#REF!</f>
        <v>#REF!</v>
      </c>
      <c r="BA340" s="2" t="e">
        <f>AZ340*#REF!</f>
        <v>#REF!</v>
      </c>
    </row>
    <row r="341" spans="48:53" x14ac:dyDescent="0.2">
      <c r="AV341" s="2" t="e">
        <f>AU341*#REF!</f>
        <v>#REF!</v>
      </c>
      <c r="AX341" s="2" t="e">
        <f>AW341*#REF!</f>
        <v>#REF!</v>
      </c>
      <c r="AZ341" s="2" t="e">
        <f>AY341*#REF!</f>
        <v>#REF!</v>
      </c>
      <c r="BA341" s="2" t="e">
        <f>AZ341*#REF!</f>
        <v>#REF!</v>
      </c>
    </row>
    <row r="342" spans="48:53" x14ac:dyDescent="0.2">
      <c r="AV342" s="2" t="e">
        <f>AU342*#REF!</f>
        <v>#REF!</v>
      </c>
      <c r="AX342" s="2" t="e">
        <f>AW342*#REF!</f>
        <v>#REF!</v>
      </c>
      <c r="AZ342" s="2" t="e">
        <f>AY342*#REF!</f>
        <v>#REF!</v>
      </c>
      <c r="BA342" s="2" t="e">
        <f>AZ342*#REF!</f>
        <v>#REF!</v>
      </c>
    </row>
    <row r="343" spans="48:53" x14ac:dyDescent="0.2">
      <c r="AV343" s="2" t="e">
        <f>AU343*#REF!</f>
        <v>#REF!</v>
      </c>
      <c r="AX343" s="2" t="e">
        <f>AW343*#REF!</f>
        <v>#REF!</v>
      </c>
      <c r="AZ343" s="2" t="e">
        <f>AY343*#REF!</f>
        <v>#REF!</v>
      </c>
      <c r="BA343" s="2" t="e">
        <f>AZ343*#REF!</f>
        <v>#REF!</v>
      </c>
    </row>
    <row r="344" spans="48:53" x14ac:dyDescent="0.2">
      <c r="AV344" s="2" t="e">
        <f>AU344*#REF!</f>
        <v>#REF!</v>
      </c>
      <c r="AX344" s="2" t="e">
        <f>AW344*#REF!</f>
        <v>#REF!</v>
      </c>
      <c r="AZ344" s="2" t="e">
        <f>AY344*#REF!</f>
        <v>#REF!</v>
      </c>
      <c r="BA344" s="2" t="e">
        <f>AZ344*#REF!</f>
        <v>#REF!</v>
      </c>
    </row>
    <row r="345" spans="48:53" x14ac:dyDescent="0.2">
      <c r="AV345" s="2" t="e">
        <f>AU345*#REF!</f>
        <v>#REF!</v>
      </c>
      <c r="AX345" s="2" t="e">
        <f>AW345*#REF!</f>
        <v>#REF!</v>
      </c>
      <c r="AZ345" s="2" t="e">
        <f>AY345*#REF!</f>
        <v>#REF!</v>
      </c>
      <c r="BA345" s="2" t="e">
        <f>AZ345*#REF!</f>
        <v>#REF!</v>
      </c>
    </row>
    <row r="346" spans="48:53" x14ac:dyDescent="0.2">
      <c r="AV346" s="2" t="e">
        <f>AU346*#REF!</f>
        <v>#REF!</v>
      </c>
      <c r="AX346" s="2" t="e">
        <f>AW346*#REF!</f>
        <v>#REF!</v>
      </c>
      <c r="AZ346" s="2" t="e">
        <f>AY346*#REF!</f>
        <v>#REF!</v>
      </c>
      <c r="BA346" s="2" t="e">
        <f>AZ346*#REF!</f>
        <v>#REF!</v>
      </c>
    </row>
    <row r="347" spans="48:53" x14ac:dyDescent="0.2">
      <c r="AV347" s="2" t="e">
        <f>AU347*#REF!</f>
        <v>#REF!</v>
      </c>
      <c r="AX347" s="2" t="e">
        <f>AW347*#REF!</f>
        <v>#REF!</v>
      </c>
      <c r="AZ347" s="2" t="e">
        <f>AY347*#REF!</f>
        <v>#REF!</v>
      </c>
      <c r="BA347" s="2" t="e">
        <f>AZ347*#REF!</f>
        <v>#REF!</v>
      </c>
    </row>
    <row r="348" spans="48:53" x14ac:dyDescent="0.2">
      <c r="AV348" s="2" t="e">
        <f>AU348*#REF!</f>
        <v>#REF!</v>
      </c>
      <c r="AX348" s="2" t="e">
        <f>AW348*#REF!</f>
        <v>#REF!</v>
      </c>
      <c r="AZ348" s="2" t="e">
        <f>AY348*#REF!</f>
        <v>#REF!</v>
      </c>
      <c r="BA348" s="2" t="e">
        <f>AZ348*#REF!</f>
        <v>#REF!</v>
      </c>
    </row>
    <row r="349" spans="48:53" x14ac:dyDescent="0.2">
      <c r="AV349" s="2" t="e">
        <f>AU349*#REF!</f>
        <v>#REF!</v>
      </c>
      <c r="AX349" s="2" t="e">
        <f>AW349*#REF!</f>
        <v>#REF!</v>
      </c>
      <c r="AZ349" s="2" t="e">
        <f>AY349*#REF!</f>
        <v>#REF!</v>
      </c>
      <c r="BA349" s="2" t="e">
        <f>AZ349*#REF!</f>
        <v>#REF!</v>
      </c>
    </row>
    <row r="350" spans="48:53" x14ac:dyDescent="0.2">
      <c r="AV350" s="2" t="e">
        <f>AU350*#REF!</f>
        <v>#REF!</v>
      </c>
      <c r="AX350" s="2" t="e">
        <f>AW350*#REF!</f>
        <v>#REF!</v>
      </c>
      <c r="AZ350" s="2" t="e">
        <f>AY350*#REF!</f>
        <v>#REF!</v>
      </c>
      <c r="BA350" s="2" t="e">
        <f>AZ350*#REF!</f>
        <v>#REF!</v>
      </c>
    </row>
    <row r="351" spans="48:53" x14ac:dyDescent="0.2">
      <c r="AV351" s="2" t="e">
        <f>AU351*#REF!</f>
        <v>#REF!</v>
      </c>
      <c r="AX351" s="2" t="e">
        <f>AW351*#REF!</f>
        <v>#REF!</v>
      </c>
      <c r="AZ351" s="2" t="e">
        <f>AY351*#REF!</f>
        <v>#REF!</v>
      </c>
      <c r="BA351" s="2" t="e">
        <f>AZ351*#REF!</f>
        <v>#REF!</v>
      </c>
    </row>
    <row r="352" spans="48:53" x14ac:dyDescent="0.2">
      <c r="AV352" s="2" t="e">
        <f>AU352*#REF!</f>
        <v>#REF!</v>
      </c>
      <c r="AX352" s="2" t="e">
        <f>AW352*#REF!</f>
        <v>#REF!</v>
      </c>
      <c r="AZ352" s="2" t="e">
        <f>AY352*#REF!</f>
        <v>#REF!</v>
      </c>
      <c r="BA352" s="2" t="e">
        <f>AZ352*#REF!</f>
        <v>#REF!</v>
      </c>
    </row>
    <row r="353" spans="48:53" x14ac:dyDescent="0.2">
      <c r="AV353" s="2" t="e">
        <f>AU353*#REF!</f>
        <v>#REF!</v>
      </c>
      <c r="AX353" s="2" t="e">
        <f>AW353*#REF!</f>
        <v>#REF!</v>
      </c>
      <c r="AZ353" s="2" t="e">
        <f>AY353*#REF!</f>
        <v>#REF!</v>
      </c>
      <c r="BA353" s="2" t="e">
        <f>AZ353*#REF!</f>
        <v>#REF!</v>
      </c>
    </row>
    <row r="354" spans="48:53" x14ac:dyDescent="0.2">
      <c r="AV354" s="2" t="e">
        <f>AU354*#REF!</f>
        <v>#REF!</v>
      </c>
      <c r="AX354" s="2" t="e">
        <f>AW354*#REF!</f>
        <v>#REF!</v>
      </c>
      <c r="AZ354" s="2" t="e">
        <f>AY354*#REF!</f>
        <v>#REF!</v>
      </c>
      <c r="BA354" s="2" t="e">
        <f>AZ354*#REF!</f>
        <v>#REF!</v>
      </c>
    </row>
    <row r="355" spans="48:53" x14ac:dyDescent="0.2">
      <c r="AV355" s="2" t="e">
        <f>AU355*#REF!</f>
        <v>#REF!</v>
      </c>
      <c r="AX355" s="2" t="e">
        <f>AW355*#REF!</f>
        <v>#REF!</v>
      </c>
      <c r="AZ355" s="2" t="e">
        <f>AY355*#REF!</f>
        <v>#REF!</v>
      </c>
      <c r="BA355" s="2" t="e">
        <f>AZ355*#REF!</f>
        <v>#REF!</v>
      </c>
    </row>
    <row r="356" spans="48:53" x14ac:dyDescent="0.2">
      <c r="AV356" s="2" t="e">
        <f>AU356*#REF!</f>
        <v>#REF!</v>
      </c>
      <c r="AX356" s="2" t="e">
        <f>AW356*#REF!</f>
        <v>#REF!</v>
      </c>
      <c r="AZ356" s="2" t="e">
        <f>AY356*#REF!</f>
        <v>#REF!</v>
      </c>
      <c r="BA356" s="2" t="e">
        <f>AZ356*#REF!</f>
        <v>#REF!</v>
      </c>
    </row>
    <row r="357" spans="48:53" x14ac:dyDescent="0.2">
      <c r="AV357" s="2" t="e">
        <f>AU357*#REF!</f>
        <v>#REF!</v>
      </c>
      <c r="AX357" s="2" t="e">
        <f>AW357*#REF!</f>
        <v>#REF!</v>
      </c>
      <c r="AZ357" s="2" t="e">
        <f>AY357*#REF!</f>
        <v>#REF!</v>
      </c>
      <c r="BA357" s="2" t="e">
        <f>AZ357*#REF!</f>
        <v>#REF!</v>
      </c>
    </row>
    <row r="358" spans="48:53" x14ac:dyDescent="0.2">
      <c r="AV358" s="2" t="e">
        <f>AU358*#REF!</f>
        <v>#REF!</v>
      </c>
      <c r="AX358" s="2" t="e">
        <f>AW358*#REF!</f>
        <v>#REF!</v>
      </c>
      <c r="AZ358" s="2" t="e">
        <f>AY358*#REF!</f>
        <v>#REF!</v>
      </c>
      <c r="BA358" s="2" t="e">
        <f>AZ358*#REF!</f>
        <v>#REF!</v>
      </c>
    </row>
    <row r="359" spans="48:53" x14ac:dyDescent="0.2">
      <c r="AV359" s="2" t="e">
        <f>AU359*#REF!</f>
        <v>#REF!</v>
      </c>
      <c r="AX359" s="2" t="e">
        <f>AW359*#REF!</f>
        <v>#REF!</v>
      </c>
      <c r="AZ359" s="2" t="e">
        <f>AY359*#REF!</f>
        <v>#REF!</v>
      </c>
      <c r="BA359" s="2" t="e">
        <f>AZ359*#REF!</f>
        <v>#REF!</v>
      </c>
    </row>
    <row r="360" spans="48:53" x14ac:dyDescent="0.2">
      <c r="AV360" s="2" t="e">
        <f>AU360*#REF!</f>
        <v>#REF!</v>
      </c>
      <c r="AX360" s="2" t="e">
        <f>AW360*#REF!</f>
        <v>#REF!</v>
      </c>
      <c r="AZ360" s="2" t="e">
        <f>AY360*#REF!</f>
        <v>#REF!</v>
      </c>
      <c r="BA360" s="2" t="e">
        <f>AZ360*#REF!</f>
        <v>#REF!</v>
      </c>
    </row>
    <row r="361" spans="48:53" x14ac:dyDescent="0.2">
      <c r="AV361" s="2" t="e">
        <f>AU361*#REF!</f>
        <v>#REF!</v>
      </c>
      <c r="AX361" s="2" t="e">
        <f>AW361*#REF!</f>
        <v>#REF!</v>
      </c>
      <c r="AZ361" s="2" t="e">
        <f>AY361*#REF!</f>
        <v>#REF!</v>
      </c>
      <c r="BA361" s="2" t="e">
        <f>AZ361*#REF!</f>
        <v>#REF!</v>
      </c>
    </row>
    <row r="362" spans="48:53" x14ac:dyDescent="0.2">
      <c r="AV362" s="2" t="e">
        <f>AU362*#REF!</f>
        <v>#REF!</v>
      </c>
      <c r="AX362" s="2" t="e">
        <f>AW362*#REF!</f>
        <v>#REF!</v>
      </c>
      <c r="AZ362" s="2" t="e">
        <f>AY362*#REF!</f>
        <v>#REF!</v>
      </c>
      <c r="BA362" s="2" t="e">
        <f>AZ362*#REF!</f>
        <v>#REF!</v>
      </c>
    </row>
    <row r="363" spans="48:53" x14ac:dyDescent="0.2">
      <c r="AV363" s="2" t="e">
        <f>AU363*#REF!</f>
        <v>#REF!</v>
      </c>
      <c r="AX363" s="2" t="e">
        <f>AW363*#REF!</f>
        <v>#REF!</v>
      </c>
      <c r="AZ363" s="2" t="e">
        <f>AY363*#REF!</f>
        <v>#REF!</v>
      </c>
      <c r="BA363" s="2" t="e">
        <f>AZ363*#REF!</f>
        <v>#REF!</v>
      </c>
    </row>
    <row r="364" spans="48:53" x14ac:dyDescent="0.2">
      <c r="AV364" s="2" t="e">
        <f>AU364*#REF!</f>
        <v>#REF!</v>
      </c>
      <c r="AX364" s="2" t="e">
        <f>AW364*#REF!</f>
        <v>#REF!</v>
      </c>
      <c r="AZ364" s="2" t="e">
        <f>AY364*#REF!</f>
        <v>#REF!</v>
      </c>
      <c r="BA364" s="2" t="e">
        <f>AZ364*#REF!</f>
        <v>#REF!</v>
      </c>
    </row>
    <row r="365" spans="48:53" x14ac:dyDescent="0.2">
      <c r="AV365" s="2" t="e">
        <f>AU365*#REF!</f>
        <v>#REF!</v>
      </c>
      <c r="AX365" s="2" t="e">
        <f>AW365*#REF!</f>
        <v>#REF!</v>
      </c>
      <c r="AZ365" s="2" t="e">
        <f>AY365*#REF!</f>
        <v>#REF!</v>
      </c>
      <c r="BA365" s="2" t="e">
        <f>AZ365*#REF!</f>
        <v>#REF!</v>
      </c>
    </row>
    <row r="366" spans="48:53" x14ac:dyDescent="0.2">
      <c r="AV366" s="2" t="e">
        <f>AU366*#REF!</f>
        <v>#REF!</v>
      </c>
      <c r="AX366" s="2" t="e">
        <f>AW366*#REF!</f>
        <v>#REF!</v>
      </c>
      <c r="AZ366" s="2" t="e">
        <f>AY366*#REF!</f>
        <v>#REF!</v>
      </c>
      <c r="BA366" s="2" t="e">
        <f>AZ366*#REF!</f>
        <v>#REF!</v>
      </c>
    </row>
    <row r="367" spans="48:53" x14ac:dyDescent="0.2">
      <c r="AV367" s="2" t="e">
        <f>AU367*#REF!</f>
        <v>#REF!</v>
      </c>
      <c r="AX367" s="2" t="e">
        <f>AW367*#REF!</f>
        <v>#REF!</v>
      </c>
      <c r="AZ367" s="2" t="e">
        <f>AY367*#REF!</f>
        <v>#REF!</v>
      </c>
      <c r="BA367" s="2" t="e">
        <f>AZ367*#REF!</f>
        <v>#REF!</v>
      </c>
    </row>
    <row r="368" spans="48:53" x14ac:dyDescent="0.2">
      <c r="AV368" s="2" t="e">
        <f>AU368*#REF!</f>
        <v>#REF!</v>
      </c>
      <c r="AX368" s="2" t="e">
        <f>AW368*#REF!</f>
        <v>#REF!</v>
      </c>
      <c r="AZ368" s="2" t="e">
        <f>AY368*#REF!</f>
        <v>#REF!</v>
      </c>
      <c r="BA368" s="2" t="e">
        <f>AZ368*#REF!</f>
        <v>#REF!</v>
      </c>
    </row>
    <row r="369" spans="48:53" x14ac:dyDescent="0.2">
      <c r="AV369" s="2" t="e">
        <f>AU369*#REF!</f>
        <v>#REF!</v>
      </c>
      <c r="AX369" s="2" t="e">
        <f>AW369*#REF!</f>
        <v>#REF!</v>
      </c>
      <c r="AZ369" s="2" t="e">
        <f>AY369*#REF!</f>
        <v>#REF!</v>
      </c>
      <c r="BA369" s="2" t="e">
        <f>AZ369*#REF!</f>
        <v>#REF!</v>
      </c>
    </row>
    <row r="370" spans="48:53" x14ac:dyDescent="0.2">
      <c r="AV370" s="2" t="e">
        <f>AU370*#REF!</f>
        <v>#REF!</v>
      </c>
      <c r="AX370" s="2" t="e">
        <f>AW370*#REF!</f>
        <v>#REF!</v>
      </c>
      <c r="AZ370" s="2" t="e">
        <f>AY370*#REF!</f>
        <v>#REF!</v>
      </c>
      <c r="BA370" s="2" t="e">
        <f>AZ370*#REF!</f>
        <v>#REF!</v>
      </c>
    </row>
    <row r="371" spans="48:53" x14ac:dyDescent="0.2">
      <c r="AV371" s="2" t="e">
        <f>AU371*#REF!</f>
        <v>#REF!</v>
      </c>
      <c r="AX371" s="2" t="e">
        <f>AW371*#REF!</f>
        <v>#REF!</v>
      </c>
      <c r="AZ371" s="2" t="e">
        <f>AY371*#REF!</f>
        <v>#REF!</v>
      </c>
      <c r="BA371" s="2" t="e">
        <f>AZ371*#REF!</f>
        <v>#REF!</v>
      </c>
    </row>
    <row r="372" spans="48:53" x14ac:dyDescent="0.2">
      <c r="AV372" s="2" t="e">
        <f>AU372*#REF!</f>
        <v>#REF!</v>
      </c>
      <c r="AX372" s="2" t="e">
        <f>AW372*#REF!</f>
        <v>#REF!</v>
      </c>
      <c r="AZ372" s="2" t="e">
        <f>AY372*#REF!</f>
        <v>#REF!</v>
      </c>
      <c r="BA372" s="2" t="e">
        <f>AZ372*#REF!</f>
        <v>#REF!</v>
      </c>
    </row>
    <row r="373" spans="48:53" x14ac:dyDescent="0.2">
      <c r="AV373" s="2" t="e">
        <f>AU373*#REF!</f>
        <v>#REF!</v>
      </c>
      <c r="AX373" s="2" t="e">
        <f>AW373*#REF!</f>
        <v>#REF!</v>
      </c>
      <c r="AZ373" s="2" t="e">
        <f>AY373*#REF!</f>
        <v>#REF!</v>
      </c>
      <c r="BA373" s="2" t="e">
        <f>AZ373*#REF!</f>
        <v>#REF!</v>
      </c>
    </row>
    <row r="374" spans="48:53" x14ac:dyDescent="0.2">
      <c r="AV374" s="2" t="e">
        <f>AU374*#REF!</f>
        <v>#REF!</v>
      </c>
      <c r="AX374" s="2" t="e">
        <f>AW374*#REF!</f>
        <v>#REF!</v>
      </c>
      <c r="AZ374" s="2" t="e">
        <f>AY374*#REF!</f>
        <v>#REF!</v>
      </c>
      <c r="BA374" s="2" t="e">
        <f>AZ374*#REF!</f>
        <v>#REF!</v>
      </c>
    </row>
    <row r="375" spans="48:53" x14ac:dyDescent="0.2">
      <c r="AV375" s="2" t="e">
        <f>AU375*#REF!</f>
        <v>#REF!</v>
      </c>
      <c r="AX375" s="2" t="e">
        <f>AW375*#REF!</f>
        <v>#REF!</v>
      </c>
      <c r="AZ375" s="2" t="e">
        <f>AY375*#REF!</f>
        <v>#REF!</v>
      </c>
      <c r="BA375" s="2" t="e">
        <f>AZ375*#REF!</f>
        <v>#REF!</v>
      </c>
    </row>
    <row r="376" spans="48:53" x14ac:dyDescent="0.2">
      <c r="AV376" s="2" t="e">
        <f>AU376*#REF!</f>
        <v>#REF!</v>
      </c>
      <c r="AX376" s="2" t="e">
        <f>AW376*#REF!</f>
        <v>#REF!</v>
      </c>
      <c r="AZ376" s="2" t="e">
        <f>AY376*#REF!</f>
        <v>#REF!</v>
      </c>
      <c r="BA376" s="2" t="e">
        <f>AZ376*#REF!</f>
        <v>#REF!</v>
      </c>
    </row>
    <row r="377" spans="48:53" x14ac:dyDescent="0.2">
      <c r="AV377" s="2" t="e">
        <f>AU377*#REF!</f>
        <v>#REF!</v>
      </c>
      <c r="AX377" s="2" t="e">
        <f>AW377*#REF!</f>
        <v>#REF!</v>
      </c>
      <c r="AZ377" s="2" t="e">
        <f>AY377*#REF!</f>
        <v>#REF!</v>
      </c>
      <c r="BA377" s="2" t="e">
        <f>AZ377*#REF!</f>
        <v>#REF!</v>
      </c>
    </row>
    <row r="378" spans="48:53" x14ac:dyDescent="0.2">
      <c r="AV378" s="2" t="e">
        <f>AU378*#REF!</f>
        <v>#REF!</v>
      </c>
      <c r="AX378" s="2" t="e">
        <f>AW378*#REF!</f>
        <v>#REF!</v>
      </c>
      <c r="AZ378" s="2" t="e">
        <f>AY378*#REF!</f>
        <v>#REF!</v>
      </c>
      <c r="BA378" s="2" t="e">
        <f>AZ378*#REF!</f>
        <v>#REF!</v>
      </c>
    </row>
    <row r="379" spans="48:53" x14ac:dyDescent="0.2">
      <c r="AV379" s="2" t="e">
        <f>AU379*#REF!</f>
        <v>#REF!</v>
      </c>
      <c r="AX379" s="2" t="e">
        <f>AW379*#REF!</f>
        <v>#REF!</v>
      </c>
      <c r="AZ379" s="2" t="e">
        <f>AY379*#REF!</f>
        <v>#REF!</v>
      </c>
      <c r="BA379" s="2" t="e">
        <f>AZ379*#REF!</f>
        <v>#REF!</v>
      </c>
    </row>
    <row r="380" spans="48:53" x14ac:dyDescent="0.2">
      <c r="AV380" s="2" t="e">
        <f>AU380*#REF!</f>
        <v>#REF!</v>
      </c>
      <c r="AX380" s="2" t="e">
        <f>AW380*#REF!</f>
        <v>#REF!</v>
      </c>
      <c r="AZ380" s="2" t="e">
        <f>AY380*#REF!</f>
        <v>#REF!</v>
      </c>
      <c r="BA380" s="2" t="e">
        <f>AZ380*#REF!</f>
        <v>#REF!</v>
      </c>
    </row>
    <row r="381" spans="48:53" x14ac:dyDescent="0.2">
      <c r="AV381" s="2" t="e">
        <f>AU381*#REF!</f>
        <v>#REF!</v>
      </c>
      <c r="AX381" s="2" t="e">
        <f>AW381*#REF!</f>
        <v>#REF!</v>
      </c>
      <c r="AZ381" s="2" t="e">
        <f>AY381*#REF!</f>
        <v>#REF!</v>
      </c>
      <c r="BA381" s="2" t="e">
        <f>AZ381*#REF!</f>
        <v>#REF!</v>
      </c>
    </row>
    <row r="382" spans="48:53" x14ac:dyDescent="0.2">
      <c r="AV382" s="2" t="e">
        <f>AU382*#REF!</f>
        <v>#REF!</v>
      </c>
      <c r="AX382" s="2" t="e">
        <f>AW382*#REF!</f>
        <v>#REF!</v>
      </c>
      <c r="AZ382" s="2" t="e">
        <f>AY382*#REF!</f>
        <v>#REF!</v>
      </c>
      <c r="BA382" s="2" t="e">
        <f>AZ382*#REF!</f>
        <v>#REF!</v>
      </c>
    </row>
    <row r="383" spans="48:53" x14ac:dyDescent="0.2">
      <c r="AV383" s="2" t="e">
        <f>AU383*#REF!</f>
        <v>#REF!</v>
      </c>
      <c r="AX383" s="2" t="e">
        <f>AW383*#REF!</f>
        <v>#REF!</v>
      </c>
      <c r="AZ383" s="2" t="e">
        <f>AY383*#REF!</f>
        <v>#REF!</v>
      </c>
      <c r="BA383" s="2" t="e">
        <f>AZ383*#REF!</f>
        <v>#REF!</v>
      </c>
    </row>
    <row r="384" spans="48:53" x14ac:dyDescent="0.2">
      <c r="AV384" s="2" t="e">
        <f>AU384*#REF!</f>
        <v>#REF!</v>
      </c>
      <c r="AX384" s="2" t="e">
        <f>AW384*#REF!</f>
        <v>#REF!</v>
      </c>
      <c r="AZ384" s="2" t="e">
        <f>AY384*#REF!</f>
        <v>#REF!</v>
      </c>
      <c r="BA384" s="2" t="e">
        <f>AZ384*#REF!</f>
        <v>#REF!</v>
      </c>
    </row>
    <row r="385" spans="48:53" x14ac:dyDescent="0.2">
      <c r="AV385" s="2" t="e">
        <f>AU385*#REF!</f>
        <v>#REF!</v>
      </c>
      <c r="AX385" s="2" t="e">
        <f>AW385*#REF!</f>
        <v>#REF!</v>
      </c>
      <c r="AZ385" s="2" t="e">
        <f>AY385*#REF!</f>
        <v>#REF!</v>
      </c>
      <c r="BA385" s="2" t="e">
        <f>AZ385*#REF!</f>
        <v>#REF!</v>
      </c>
    </row>
    <row r="386" spans="48:53" x14ac:dyDescent="0.2">
      <c r="AV386" s="2" t="e">
        <f>AU386*#REF!</f>
        <v>#REF!</v>
      </c>
      <c r="AX386" s="2" t="e">
        <f>AW386*#REF!</f>
        <v>#REF!</v>
      </c>
      <c r="AZ386" s="2" t="e">
        <f>AY386*#REF!</f>
        <v>#REF!</v>
      </c>
      <c r="BA386" s="2" t="e">
        <f>AZ386*#REF!</f>
        <v>#REF!</v>
      </c>
    </row>
    <row r="387" spans="48:53" x14ac:dyDescent="0.2">
      <c r="AV387" s="2" t="e">
        <f>AU387*#REF!</f>
        <v>#REF!</v>
      </c>
      <c r="AX387" s="2" t="e">
        <f>AW387*#REF!</f>
        <v>#REF!</v>
      </c>
      <c r="AZ387" s="2" t="e">
        <f>AY387*#REF!</f>
        <v>#REF!</v>
      </c>
      <c r="BA387" s="2" t="e">
        <f>AZ387*#REF!</f>
        <v>#REF!</v>
      </c>
    </row>
    <row r="388" spans="48:53" x14ac:dyDescent="0.2">
      <c r="AV388" s="2" t="e">
        <f>AU388*#REF!</f>
        <v>#REF!</v>
      </c>
      <c r="AX388" s="2" t="e">
        <f>AW388*#REF!</f>
        <v>#REF!</v>
      </c>
      <c r="AZ388" s="2" t="e">
        <f>AY388*#REF!</f>
        <v>#REF!</v>
      </c>
      <c r="BA388" s="2" t="e">
        <f>AZ388*#REF!</f>
        <v>#REF!</v>
      </c>
    </row>
    <row r="389" spans="48:53" x14ac:dyDescent="0.2">
      <c r="AV389" s="2" t="e">
        <f>AU389*#REF!</f>
        <v>#REF!</v>
      </c>
      <c r="AX389" s="2" t="e">
        <f>AW389*#REF!</f>
        <v>#REF!</v>
      </c>
      <c r="AZ389" s="2" t="e">
        <f>AY389*#REF!</f>
        <v>#REF!</v>
      </c>
      <c r="BA389" s="2" t="e">
        <f>AZ389*#REF!</f>
        <v>#REF!</v>
      </c>
    </row>
    <row r="390" spans="48:53" x14ac:dyDescent="0.2">
      <c r="AV390" s="2" t="e">
        <f>AU390*#REF!</f>
        <v>#REF!</v>
      </c>
      <c r="AX390" s="2" t="e">
        <f>AW390*#REF!</f>
        <v>#REF!</v>
      </c>
      <c r="AZ390" s="2" t="e">
        <f>AY390*#REF!</f>
        <v>#REF!</v>
      </c>
      <c r="BA390" s="2" t="e">
        <f>AZ390*#REF!</f>
        <v>#REF!</v>
      </c>
    </row>
    <row r="391" spans="48:53" x14ac:dyDescent="0.2">
      <c r="AV391" s="2" t="e">
        <f>AU391*#REF!</f>
        <v>#REF!</v>
      </c>
      <c r="AX391" s="2" t="e">
        <f>AW391*#REF!</f>
        <v>#REF!</v>
      </c>
      <c r="AZ391" s="2" t="e">
        <f>AY391*#REF!</f>
        <v>#REF!</v>
      </c>
      <c r="BA391" s="2" t="e">
        <f>AZ391*#REF!</f>
        <v>#REF!</v>
      </c>
    </row>
    <row r="392" spans="48:53" x14ac:dyDescent="0.2">
      <c r="AV392" s="2" t="e">
        <f>AU392*#REF!</f>
        <v>#REF!</v>
      </c>
      <c r="AX392" s="2" t="e">
        <f>AW392*#REF!</f>
        <v>#REF!</v>
      </c>
      <c r="AZ392" s="2" t="e">
        <f>AY392*#REF!</f>
        <v>#REF!</v>
      </c>
      <c r="BA392" s="2" t="e">
        <f>AZ392*#REF!</f>
        <v>#REF!</v>
      </c>
    </row>
    <row r="393" spans="48:53" x14ac:dyDescent="0.2">
      <c r="AV393" s="2" t="e">
        <f>AU393*#REF!</f>
        <v>#REF!</v>
      </c>
      <c r="AX393" s="2" t="e">
        <f>AW393*#REF!</f>
        <v>#REF!</v>
      </c>
      <c r="AZ393" s="2" t="e">
        <f>AY393*#REF!</f>
        <v>#REF!</v>
      </c>
      <c r="BA393" s="2" t="e">
        <f>AZ393*#REF!</f>
        <v>#REF!</v>
      </c>
    </row>
    <row r="394" spans="48:53" x14ac:dyDescent="0.2">
      <c r="AV394" s="2" t="e">
        <f>AU394*#REF!</f>
        <v>#REF!</v>
      </c>
      <c r="AX394" s="2" t="e">
        <f>AW394*#REF!</f>
        <v>#REF!</v>
      </c>
      <c r="AZ394" s="2" t="e">
        <f>AY394*#REF!</f>
        <v>#REF!</v>
      </c>
      <c r="BA394" s="2" t="e">
        <f>AZ394*#REF!</f>
        <v>#REF!</v>
      </c>
    </row>
    <row r="395" spans="48:53" x14ac:dyDescent="0.2">
      <c r="AV395" s="2" t="e">
        <f>AU395*#REF!</f>
        <v>#REF!</v>
      </c>
      <c r="AX395" s="2" t="e">
        <f>AW395*#REF!</f>
        <v>#REF!</v>
      </c>
      <c r="AZ395" s="2" t="e">
        <f>AY395*#REF!</f>
        <v>#REF!</v>
      </c>
      <c r="BA395" s="2" t="e">
        <f>AZ395*#REF!</f>
        <v>#REF!</v>
      </c>
    </row>
    <row r="396" spans="48:53" x14ac:dyDescent="0.2">
      <c r="AV396" s="2" t="e">
        <f>AU396*#REF!</f>
        <v>#REF!</v>
      </c>
      <c r="AX396" s="2" t="e">
        <f>AW396*#REF!</f>
        <v>#REF!</v>
      </c>
      <c r="AZ396" s="2" t="e">
        <f>AY396*#REF!</f>
        <v>#REF!</v>
      </c>
      <c r="BA396" s="2" t="e">
        <f>AZ396*#REF!</f>
        <v>#REF!</v>
      </c>
    </row>
    <row r="397" spans="48:53" x14ac:dyDescent="0.2">
      <c r="AV397" s="2" t="e">
        <f>AU397*#REF!</f>
        <v>#REF!</v>
      </c>
      <c r="AX397" s="2" t="e">
        <f>AW397*#REF!</f>
        <v>#REF!</v>
      </c>
      <c r="AZ397" s="2" t="e">
        <f>AY397*#REF!</f>
        <v>#REF!</v>
      </c>
      <c r="BA397" s="2" t="e">
        <f>AZ397*#REF!</f>
        <v>#REF!</v>
      </c>
    </row>
    <row r="398" spans="48:53" x14ac:dyDescent="0.2">
      <c r="AV398" s="2" t="e">
        <f>AU398*#REF!</f>
        <v>#REF!</v>
      </c>
      <c r="AX398" s="2" t="e">
        <f>AW398*#REF!</f>
        <v>#REF!</v>
      </c>
      <c r="AZ398" s="2" t="e">
        <f>AY398*#REF!</f>
        <v>#REF!</v>
      </c>
      <c r="BA398" s="2" t="e">
        <f>AZ398*#REF!</f>
        <v>#REF!</v>
      </c>
    </row>
    <row r="399" spans="48:53" x14ac:dyDescent="0.2">
      <c r="AV399" s="2" t="e">
        <f>AU399*#REF!</f>
        <v>#REF!</v>
      </c>
      <c r="AX399" s="2" t="e">
        <f>AW399*#REF!</f>
        <v>#REF!</v>
      </c>
      <c r="AZ399" s="2" t="e">
        <f>AY399*#REF!</f>
        <v>#REF!</v>
      </c>
      <c r="BA399" s="2" t="e">
        <f>AZ399*#REF!</f>
        <v>#REF!</v>
      </c>
    </row>
    <row r="400" spans="48:53" x14ac:dyDescent="0.2">
      <c r="AV400" s="2" t="e">
        <f>AU400*#REF!</f>
        <v>#REF!</v>
      </c>
      <c r="AX400" s="2" t="e">
        <f>AW400*#REF!</f>
        <v>#REF!</v>
      </c>
      <c r="AZ400" s="2" t="e">
        <f>AY400*#REF!</f>
        <v>#REF!</v>
      </c>
      <c r="BA400" s="2" t="e">
        <f>AZ400*#REF!</f>
        <v>#REF!</v>
      </c>
    </row>
    <row r="401" spans="48:53" x14ac:dyDescent="0.2">
      <c r="AV401" s="2" t="e">
        <f>AU401*#REF!</f>
        <v>#REF!</v>
      </c>
      <c r="AX401" s="2" t="e">
        <f>AW401*#REF!</f>
        <v>#REF!</v>
      </c>
      <c r="AZ401" s="2" t="e">
        <f>AY401*#REF!</f>
        <v>#REF!</v>
      </c>
      <c r="BA401" s="2" t="e">
        <f>AZ401*#REF!</f>
        <v>#REF!</v>
      </c>
    </row>
    <row r="402" spans="48:53" x14ac:dyDescent="0.2">
      <c r="AV402" s="2" t="e">
        <f>AU402*#REF!</f>
        <v>#REF!</v>
      </c>
      <c r="AX402" s="2" t="e">
        <f>AW402*#REF!</f>
        <v>#REF!</v>
      </c>
      <c r="AZ402" s="2" t="e">
        <f>AY402*#REF!</f>
        <v>#REF!</v>
      </c>
      <c r="BA402" s="2" t="e">
        <f>AZ402*#REF!</f>
        <v>#REF!</v>
      </c>
    </row>
    <row r="403" spans="48:53" x14ac:dyDescent="0.2">
      <c r="AV403" s="2" t="e">
        <f>AU403*#REF!</f>
        <v>#REF!</v>
      </c>
      <c r="AX403" s="2" t="e">
        <f>AW403*#REF!</f>
        <v>#REF!</v>
      </c>
      <c r="AZ403" s="2" t="e">
        <f>AY403*#REF!</f>
        <v>#REF!</v>
      </c>
      <c r="BA403" s="2" t="e">
        <f>AZ403*#REF!</f>
        <v>#REF!</v>
      </c>
    </row>
    <row r="404" spans="48:53" x14ac:dyDescent="0.2">
      <c r="AV404" s="2" t="e">
        <f>AU404*#REF!</f>
        <v>#REF!</v>
      </c>
      <c r="AX404" s="2" t="e">
        <f>AW404*#REF!</f>
        <v>#REF!</v>
      </c>
      <c r="AZ404" s="2" t="e">
        <f>AY404*#REF!</f>
        <v>#REF!</v>
      </c>
      <c r="BA404" s="2" t="e">
        <f>AZ404*#REF!</f>
        <v>#REF!</v>
      </c>
    </row>
    <row r="405" spans="48:53" x14ac:dyDescent="0.2">
      <c r="AV405" s="2" t="e">
        <f>AU405*#REF!</f>
        <v>#REF!</v>
      </c>
      <c r="AX405" s="2" t="e">
        <f>AW405*#REF!</f>
        <v>#REF!</v>
      </c>
      <c r="AZ405" s="2" t="e">
        <f>AY405*#REF!</f>
        <v>#REF!</v>
      </c>
      <c r="BA405" s="2" t="e">
        <f>AZ405*#REF!</f>
        <v>#REF!</v>
      </c>
    </row>
    <row r="406" spans="48:53" x14ac:dyDescent="0.2">
      <c r="AV406" s="2" t="e">
        <f>AU406*#REF!</f>
        <v>#REF!</v>
      </c>
      <c r="AX406" s="2" t="e">
        <f>AW406*#REF!</f>
        <v>#REF!</v>
      </c>
      <c r="AZ406" s="2" t="e">
        <f>AY406*#REF!</f>
        <v>#REF!</v>
      </c>
      <c r="BA406" s="2" t="e">
        <f>AZ406*#REF!</f>
        <v>#REF!</v>
      </c>
    </row>
    <row r="407" spans="48:53" x14ac:dyDescent="0.2">
      <c r="AV407" s="2" t="e">
        <f>AU407*#REF!</f>
        <v>#REF!</v>
      </c>
      <c r="AX407" s="2" t="e">
        <f>AW407*#REF!</f>
        <v>#REF!</v>
      </c>
      <c r="AZ407" s="2" t="e">
        <f>AY407*#REF!</f>
        <v>#REF!</v>
      </c>
      <c r="BA407" s="2" t="e">
        <f>AZ407*#REF!</f>
        <v>#REF!</v>
      </c>
    </row>
    <row r="408" spans="48:53" x14ac:dyDescent="0.2">
      <c r="AV408" s="2" t="e">
        <f>AU408*#REF!</f>
        <v>#REF!</v>
      </c>
      <c r="AX408" s="2" t="e">
        <f>AW408*#REF!</f>
        <v>#REF!</v>
      </c>
      <c r="AZ408" s="2" t="e">
        <f>AY408*#REF!</f>
        <v>#REF!</v>
      </c>
      <c r="BA408" s="2" t="e">
        <f>AZ408*#REF!</f>
        <v>#REF!</v>
      </c>
    </row>
    <row r="409" spans="48:53" x14ac:dyDescent="0.2">
      <c r="AV409" s="2" t="e">
        <f>AU409*#REF!</f>
        <v>#REF!</v>
      </c>
      <c r="AX409" s="2" t="e">
        <f>AW409*#REF!</f>
        <v>#REF!</v>
      </c>
      <c r="AZ409" s="2" t="e">
        <f>AY409*#REF!</f>
        <v>#REF!</v>
      </c>
      <c r="BA409" s="2" t="e">
        <f>AZ409*#REF!</f>
        <v>#REF!</v>
      </c>
    </row>
    <row r="410" spans="48:53" x14ac:dyDescent="0.2">
      <c r="AV410" s="2" t="e">
        <f>AU410*#REF!</f>
        <v>#REF!</v>
      </c>
      <c r="AX410" s="2" t="e">
        <f>AW410*#REF!</f>
        <v>#REF!</v>
      </c>
      <c r="AZ410" s="2" t="e">
        <f>AY410*#REF!</f>
        <v>#REF!</v>
      </c>
      <c r="BA410" s="2" t="e">
        <f>AZ410*#REF!</f>
        <v>#REF!</v>
      </c>
    </row>
    <row r="411" spans="48:53" x14ac:dyDescent="0.2">
      <c r="AV411" s="2" t="e">
        <f>AU411*#REF!</f>
        <v>#REF!</v>
      </c>
      <c r="AX411" s="2" t="e">
        <f>AW411*#REF!</f>
        <v>#REF!</v>
      </c>
      <c r="AZ411" s="2" t="e">
        <f>AY411*#REF!</f>
        <v>#REF!</v>
      </c>
      <c r="BA411" s="2" t="e">
        <f>AZ411*#REF!</f>
        <v>#REF!</v>
      </c>
    </row>
    <row r="412" spans="48:53" x14ac:dyDescent="0.2">
      <c r="AV412" s="2" t="e">
        <f>AU412*#REF!</f>
        <v>#REF!</v>
      </c>
      <c r="AX412" s="2" t="e">
        <f>AW412*#REF!</f>
        <v>#REF!</v>
      </c>
      <c r="AZ412" s="2" t="e">
        <f>AY412*#REF!</f>
        <v>#REF!</v>
      </c>
      <c r="BA412" s="2" t="e">
        <f>AZ412*#REF!</f>
        <v>#REF!</v>
      </c>
    </row>
    <row r="413" spans="48:53" x14ac:dyDescent="0.2">
      <c r="AV413" s="2" t="e">
        <f>AU413*#REF!</f>
        <v>#REF!</v>
      </c>
      <c r="AX413" s="2" t="e">
        <f>AW413*#REF!</f>
        <v>#REF!</v>
      </c>
      <c r="AZ413" s="2" t="e">
        <f>AY413*#REF!</f>
        <v>#REF!</v>
      </c>
      <c r="BA413" s="2" t="e">
        <f>AZ413*#REF!</f>
        <v>#REF!</v>
      </c>
    </row>
    <row r="414" spans="48:53" x14ac:dyDescent="0.2">
      <c r="AV414" s="2" t="e">
        <f>AU414*#REF!</f>
        <v>#REF!</v>
      </c>
      <c r="AX414" s="2" t="e">
        <f>AW414*#REF!</f>
        <v>#REF!</v>
      </c>
      <c r="AZ414" s="2" t="e">
        <f>AY414*#REF!</f>
        <v>#REF!</v>
      </c>
      <c r="BA414" s="2" t="e">
        <f>AZ414*#REF!</f>
        <v>#REF!</v>
      </c>
    </row>
    <row r="415" spans="48:53" x14ac:dyDescent="0.2">
      <c r="AV415" s="2" t="e">
        <f>AU415*#REF!</f>
        <v>#REF!</v>
      </c>
      <c r="AX415" s="2" t="e">
        <f>AW415*#REF!</f>
        <v>#REF!</v>
      </c>
      <c r="AZ415" s="2" t="e">
        <f>AY415*#REF!</f>
        <v>#REF!</v>
      </c>
      <c r="BA415" s="2" t="e">
        <f>AZ415*#REF!</f>
        <v>#REF!</v>
      </c>
    </row>
    <row r="416" spans="48:53" x14ac:dyDescent="0.2">
      <c r="AV416" s="2" t="e">
        <f>AU416*#REF!</f>
        <v>#REF!</v>
      </c>
      <c r="AX416" s="2" t="e">
        <f>AW416*#REF!</f>
        <v>#REF!</v>
      </c>
      <c r="AZ416" s="2" t="e">
        <f>AY416*#REF!</f>
        <v>#REF!</v>
      </c>
      <c r="BA416" s="2" t="e">
        <f>AZ416*#REF!</f>
        <v>#REF!</v>
      </c>
    </row>
    <row r="417" spans="48:53" x14ac:dyDescent="0.2">
      <c r="AV417" s="2" t="e">
        <f>AU417*#REF!</f>
        <v>#REF!</v>
      </c>
      <c r="AX417" s="2" t="e">
        <f>AW417*#REF!</f>
        <v>#REF!</v>
      </c>
      <c r="AZ417" s="2" t="e">
        <f>AY417*#REF!</f>
        <v>#REF!</v>
      </c>
      <c r="BA417" s="2" t="e">
        <f>AZ417*#REF!</f>
        <v>#REF!</v>
      </c>
    </row>
    <row r="418" spans="48:53" x14ac:dyDescent="0.2">
      <c r="AV418" s="2" t="e">
        <f>AU418*#REF!</f>
        <v>#REF!</v>
      </c>
      <c r="AX418" s="2" t="e">
        <f>AW418*#REF!</f>
        <v>#REF!</v>
      </c>
      <c r="AZ418" s="2" t="e">
        <f>AY418*#REF!</f>
        <v>#REF!</v>
      </c>
      <c r="BA418" s="2" t="e">
        <f>AZ418*#REF!</f>
        <v>#REF!</v>
      </c>
    </row>
    <row r="419" spans="48:53" x14ac:dyDescent="0.2">
      <c r="AV419" s="2" t="e">
        <f>AU419*#REF!</f>
        <v>#REF!</v>
      </c>
      <c r="AX419" s="2" t="e">
        <f>AW419*#REF!</f>
        <v>#REF!</v>
      </c>
      <c r="AZ419" s="2" t="e">
        <f>AY419*#REF!</f>
        <v>#REF!</v>
      </c>
      <c r="BA419" s="2" t="e">
        <f>AZ419*#REF!</f>
        <v>#REF!</v>
      </c>
    </row>
    <row r="420" spans="48:53" x14ac:dyDescent="0.2">
      <c r="AV420" s="2" t="e">
        <f>AU420*#REF!</f>
        <v>#REF!</v>
      </c>
      <c r="AX420" s="2" t="e">
        <f>AW420*#REF!</f>
        <v>#REF!</v>
      </c>
      <c r="AZ420" s="2" t="e">
        <f>AY420*#REF!</f>
        <v>#REF!</v>
      </c>
      <c r="BA420" s="2" t="e">
        <f>AZ420*#REF!</f>
        <v>#REF!</v>
      </c>
    </row>
    <row r="421" spans="48:53" x14ac:dyDescent="0.2">
      <c r="AV421" s="2" t="e">
        <f>AU421*#REF!</f>
        <v>#REF!</v>
      </c>
      <c r="AX421" s="2" t="e">
        <f>AW421*#REF!</f>
        <v>#REF!</v>
      </c>
      <c r="AZ421" s="2" t="e">
        <f>AY421*#REF!</f>
        <v>#REF!</v>
      </c>
      <c r="BA421" s="2" t="e">
        <f>AZ421*#REF!</f>
        <v>#REF!</v>
      </c>
    </row>
    <row r="422" spans="48:53" x14ac:dyDescent="0.2">
      <c r="AV422" s="2" t="e">
        <f>AU422*#REF!</f>
        <v>#REF!</v>
      </c>
      <c r="AX422" s="2" t="e">
        <f>AW422*#REF!</f>
        <v>#REF!</v>
      </c>
      <c r="AZ422" s="2" t="e">
        <f>AY422*#REF!</f>
        <v>#REF!</v>
      </c>
      <c r="BA422" s="2" t="e">
        <f>AZ422*#REF!</f>
        <v>#REF!</v>
      </c>
    </row>
    <row r="423" spans="48:53" x14ac:dyDescent="0.2">
      <c r="AV423" s="2" t="e">
        <f>AU423*#REF!</f>
        <v>#REF!</v>
      </c>
      <c r="AX423" s="2" t="e">
        <f>AW423*#REF!</f>
        <v>#REF!</v>
      </c>
      <c r="AZ423" s="2" t="e">
        <f>AY423*#REF!</f>
        <v>#REF!</v>
      </c>
      <c r="BA423" s="2" t="e">
        <f>AZ423*#REF!</f>
        <v>#REF!</v>
      </c>
    </row>
    <row r="424" spans="48:53" x14ac:dyDescent="0.2">
      <c r="AV424" s="2" t="e">
        <f>AU424*#REF!</f>
        <v>#REF!</v>
      </c>
      <c r="AX424" s="2" t="e">
        <f>AW424*#REF!</f>
        <v>#REF!</v>
      </c>
      <c r="AZ424" s="2" t="e">
        <f>AY424*#REF!</f>
        <v>#REF!</v>
      </c>
      <c r="BA424" s="2" t="e">
        <f>AZ424*#REF!</f>
        <v>#REF!</v>
      </c>
    </row>
    <row r="425" spans="48:53" x14ac:dyDescent="0.2">
      <c r="AV425" s="2" t="e">
        <f>AU425*#REF!</f>
        <v>#REF!</v>
      </c>
      <c r="AX425" s="2" t="e">
        <f>AW425*#REF!</f>
        <v>#REF!</v>
      </c>
      <c r="AZ425" s="2" t="e">
        <f>AY425*#REF!</f>
        <v>#REF!</v>
      </c>
      <c r="BA425" s="2" t="e">
        <f>AZ425*#REF!</f>
        <v>#REF!</v>
      </c>
    </row>
    <row r="426" spans="48:53" x14ac:dyDescent="0.2">
      <c r="AV426" s="2" t="e">
        <f>AU426*#REF!</f>
        <v>#REF!</v>
      </c>
      <c r="AX426" s="2" t="e">
        <f>AW426*#REF!</f>
        <v>#REF!</v>
      </c>
      <c r="AZ426" s="2" t="e">
        <f>AY426*#REF!</f>
        <v>#REF!</v>
      </c>
      <c r="BA426" s="2" t="e">
        <f>AZ426*#REF!</f>
        <v>#REF!</v>
      </c>
    </row>
    <row r="427" spans="48:53" x14ac:dyDescent="0.2">
      <c r="AV427" s="2" t="e">
        <f>AU427*#REF!</f>
        <v>#REF!</v>
      </c>
      <c r="AX427" s="2" t="e">
        <f>AW427*#REF!</f>
        <v>#REF!</v>
      </c>
      <c r="AZ427" s="2" t="e">
        <f>AY427*#REF!</f>
        <v>#REF!</v>
      </c>
      <c r="BA427" s="2" t="e">
        <f>AZ427*#REF!</f>
        <v>#REF!</v>
      </c>
    </row>
    <row r="428" spans="48:53" x14ac:dyDescent="0.2">
      <c r="AV428" s="2" t="e">
        <f>AU428*#REF!</f>
        <v>#REF!</v>
      </c>
      <c r="AX428" s="2" t="e">
        <f>AW428*#REF!</f>
        <v>#REF!</v>
      </c>
      <c r="AZ428" s="2" t="e">
        <f>AY428*#REF!</f>
        <v>#REF!</v>
      </c>
      <c r="BA428" s="2" t="e">
        <f>AZ428*#REF!</f>
        <v>#REF!</v>
      </c>
    </row>
    <row r="429" spans="48:53" x14ac:dyDescent="0.2">
      <c r="AV429" s="2" t="e">
        <f>AU429*#REF!</f>
        <v>#REF!</v>
      </c>
      <c r="AX429" s="2" t="e">
        <f>AW429*#REF!</f>
        <v>#REF!</v>
      </c>
      <c r="AZ429" s="2" t="e">
        <f>AY429*#REF!</f>
        <v>#REF!</v>
      </c>
      <c r="BA429" s="2" t="e">
        <f>AZ429*#REF!</f>
        <v>#REF!</v>
      </c>
    </row>
    <row r="430" spans="48:53" x14ac:dyDescent="0.2">
      <c r="AV430" s="2" t="e">
        <f>AU430*#REF!</f>
        <v>#REF!</v>
      </c>
      <c r="AX430" s="2" t="e">
        <f>AW430*#REF!</f>
        <v>#REF!</v>
      </c>
      <c r="AZ430" s="2" t="e">
        <f>AY430*#REF!</f>
        <v>#REF!</v>
      </c>
      <c r="BA430" s="2" t="e">
        <f>AZ430*#REF!</f>
        <v>#REF!</v>
      </c>
    </row>
    <row r="431" spans="48:53" x14ac:dyDescent="0.2">
      <c r="AV431" s="2" t="e">
        <f>AU431*#REF!</f>
        <v>#REF!</v>
      </c>
      <c r="AX431" s="2" t="e">
        <f>AW431*#REF!</f>
        <v>#REF!</v>
      </c>
      <c r="AZ431" s="2" t="e">
        <f>AY431*#REF!</f>
        <v>#REF!</v>
      </c>
      <c r="BA431" s="2" t="e">
        <f>AZ431*#REF!</f>
        <v>#REF!</v>
      </c>
    </row>
    <row r="432" spans="48:53" x14ac:dyDescent="0.2">
      <c r="AV432" s="2" t="e">
        <f>AU432*#REF!</f>
        <v>#REF!</v>
      </c>
      <c r="AX432" s="2" t="e">
        <f>AW432*#REF!</f>
        <v>#REF!</v>
      </c>
      <c r="AZ432" s="2" t="e">
        <f>AY432*#REF!</f>
        <v>#REF!</v>
      </c>
      <c r="BA432" s="2" t="e">
        <f>AZ432*#REF!</f>
        <v>#REF!</v>
      </c>
    </row>
    <row r="433" spans="48:53" x14ac:dyDescent="0.2">
      <c r="AV433" s="2" t="e">
        <f>AU433*#REF!</f>
        <v>#REF!</v>
      </c>
      <c r="AX433" s="2" t="e">
        <f>AW433*#REF!</f>
        <v>#REF!</v>
      </c>
      <c r="AZ433" s="2" t="e">
        <f>AY433*#REF!</f>
        <v>#REF!</v>
      </c>
      <c r="BA433" s="2" t="e">
        <f>AZ433*#REF!</f>
        <v>#REF!</v>
      </c>
    </row>
    <row r="434" spans="48:53" x14ac:dyDescent="0.2">
      <c r="AV434" s="2" t="e">
        <f>AU434*#REF!</f>
        <v>#REF!</v>
      </c>
      <c r="AX434" s="2" t="e">
        <f>AW434*#REF!</f>
        <v>#REF!</v>
      </c>
      <c r="AZ434" s="2" t="e">
        <f>AY434*#REF!</f>
        <v>#REF!</v>
      </c>
      <c r="BA434" s="2" t="e">
        <f>AZ434*#REF!</f>
        <v>#REF!</v>
      </c>
    </row>
    <row r="435" spans="48:53" x14ac:dyDescent="0.2">
      <c r="AV435" s="2" t="e">
        <f>AU435*#REF!</f>
        <v>#REF!</v>
      </c>
      <c r="AX435" s="2" t="e">
        <f>AW435*#REF!</f>
        <v>#REF!</v>
      </c>
      <c r="AZ435" s="2" t="e">
        <f>AY435*#REF!</f>
        <v>#REF!</v>
      </c>
      <c r="BA435" s="2" t="e">
        <f>AZ435*#REF!</f>
        <v>#REF!</v>
      </c>
    </row>
    <row r="436" spans="48:53" x14ac:dyDescent="0.2">
      <c r="AV436" s="2" t="e">
        <f>AU436*#REF!</f>
        <v>#REF!</v>
      </c>
      <c r="AX436" s="2" t="e">
        <f>AW436*#REF!</f>
        <v>#REF!</v>
      </c>
      <c r="AZ436" s="2" t="e">
        <f>AY436*#REF!</f>
        <v>#REF!</v>
      </c>
      <c r="BA436" s="2" t="e">
        <f>AZ436*#REF!</f>
        <v>#REF!</v>
      </c>
    </row>
    <row r="437" spans="48:53" x14ac:dyDescent="0.2">
      <c r="AV437" s="2" t="e">
        <f>AU437*#REF!</f>
        <v>#REF!</v>
      </c>
      <c r="AX437" s="2" t="e">
        <f>AW437*#REF!</f>
        <v>#REF!</v>
      </c>
      <c r="AZ437" s="2" t="e">
        <f>AY437*#REF!</f>
        <v>#REF!</v>
      </c>
      <c r="BA437" s="2" t="e">
        <f>AZ437*#REF!</f>
        <v>#REF!</v>
      </c>
    </row>
    <row r="438" spans="48:53" x14ac:dyDescent="0.2">
      <c r="AV438" s="2" t="e">
        <f>AU438*#REF!</f>
        <v>#REF!</v>
      </c>
      <c r="AX438" s="2" t="e">
        <f>AW438*#REF!</f>
        <v>#REF!</v>
      </c>
      <c r="AZ438" s="2" t="e">
        <f>AY438*#REF!</f>
        <v>#REF!</v>
      </c>
      <c r="BA438" s="2" t="e">
        <f>AZ438*#REF!</f>
        <v>#REF!</v>
      </c>
    </row>
    <row r="439" spans="48:53" x14ac:dyDescent="0.2">
      <c r="AV439" s="2" t="e">
        <f>AU439*#REF!</f>
        <v>#REF!</v>
      </c>
      <c r="AX439" s="2" t="e">
        <f>AW439*#REF!</f>
        <v>#REF!</v>
      </c>
      <c r="AZ439" s="2" t="e">
        <f>AY439*#REF!</f>
        <v>#REF!</v>
      </c>
      <c r="BA439" s="2" t="e">
        <f>AZ439*#REF!</f>
        <v>#REF!</v>
      </c>
    </row>
    <row r="440" spans="48:53" x14ac:dyDescent="0.2">
      <c r="AV440" s="2" t="e">
        <f>AU440*#REF!</f>
        <v>#REF!</v>
      </c>
      <c r="AX440" s="2" t="e">
        <f>AW440*#REF!</f>
        <v>#REF!</v>
      </c>
      <c r="AZ440" s="2" t="e">
        <f>AY440*#REF!</f>
        <v>#REF!</v>
      </c>
      <c r="BA440" s="2" t="e">
        <f>AZ440*#REF!</f>
        <v>#REF!</v>
      </c>
    </row>
    <row r="441" spans="48:53" x14ac:dyDescent="0.2">
      <c r="AV441" s="2" t="e">
        <f>AU441*#REF!</f>
        <v>#REF!</v>
      </c>
      <c r="AX441" s="2" t="e">
        <f>AW441*#REF!</f>
        <v>#REF!</v>
      </c>
      <c r="AZ441" s="2" t="e">
        <f>AY441*#REF!</f>
        <v>#REF!</v>
      </c>
      <c r="BA441" s="2" t="e">
        <f>AZ441*#REF!</f>
        <v>#REF!</v>
      </c>
    </row>
    <row r="442" spans="48:53" x14ac:dyDescent="0.2">
      <c r="AV442" s="2" t="e">
        <f>AU442*#REF!</f>
        <v>#REF!</v>
      </c>
      <c r="AX442" s="2" t="e">
        <f>AW442*#REF!</f>
        <v>#REF!</v>
      </c>
      <c r="AZ442" s="2" t="e">
        <f>AY442*#REF!</f>
        <v>#REF!</v>
      </c>
      <c r="BA442" s="2" t="e">
        <f>AZ442*#REF!</f>
        <v>#REF!</v>
      </c>
    </row>
    <row r="443" spans="48:53" x14ac:dyDescent="0.2">
      <c r="AV443" s="2" t="e">
        <f>AU443*#REF!</f>
        <v>#REF!</v>
      </c>
      <c r="AX443" s="2" t="e">
        <f>AW443*#REF!</f>
        <v>#REF!</v>
      </c>
      <c r="AZ443" s="2" t="e">
        <f>AY443*#REF!</f>
        <v>#REF!</v>
      </c>
      <c r="BA443" s="2" t="e">
        <f>AZ443*#REF!</f>
        <v>#REF!</v>
      </c>
    </row>
    <row r="444" spans="48:53" x14ac:dyDescent="0.2">
      <c r="AV444" s="2" t="e">
        <f>AU444*#REF!</f>
        <v>#REF!</v>
      </c>
      <c r="AX444" s="2" t="e">
        <f>AW444*#REF!</f>
        <v>#REF!</v>
      </c>
      <c r="AZ444" s="2" t="e">
        <f>AY444*#REF!</f>
        <v>#REF!</v>
      </c>
      <c r="BA444" s="2" t="e">
        <f>AZ444*#REF!</f>
        <v>#REF!</v>
      </c>
    </row>
    <row r="445" spans="48:53" x14ac:dyDescent="0.2">
      <c r="AV445" s="2" t="e">
        <f>AU445*#REF!</f>
        <v>#REF!</v>
      </c>
      <c r="AX445" s="2" t="e">
        <f>AW445*#REF!</f>
        <v>#REF!</v>
      </c>
      <c r="AZ445" s="2" t="e">
        <f>AY445*#REF!</f>
        <v>#REF!</v>
      </c>
      <c r="BA445" s="2" t="e">
        <f>AZ445*#REF!</f>
        <v>#REF!</v>
      </c>
    </row>
    <row r="446" spans="48:53" x14ac:dyDescent="0.2">
      <c r="AV446" s="2" t="e">
        <f>AU446*#REF!</f>
        <v>#REF!</v>
      </c>
      <c r="AX446" s="2" t="e">
        <f>AW446*#REF!</f>
        <v>#REF!</v>
      </c>
      <c r="AZ446" s="2" t="e">
        <f>AY446*#REF!</f>
        <v>#REF!</v>
      </c>
      <c r="BA446" s="2" t="e">
        <f>AZ446*#REF!</f>
        <v>#REF!</v>
      </c>
    </row>
    <row r="447" spans="48:53" x14ac:dyDescent="0.2">
      <c r="AV447" s="2" t="e">
        <f>AU447*#REF!</f>
        <v>#REF!</v>
      </c>
      <c r="AX447" s="2" t="e">
        <f>AW447*#REF!</f>
        <v>#REF!</v>
      </c>
      <c r="AZ447" s="2" t="e">
        <f>AY447*#REF!</f>
        <v>#REF!</v>
      </c>
      <c r="BA447" s="2" t="e">
        <f>AZ447*#REF!</f>
        <v>#REF!</v>
      </c>
    </row>
    <row r="448" spans="48:53" x14ac:dyDescent="0.2">
      <c r="AV448" s="2" t="e">
        <f>AU448*#REF!</f>
        <v>#REF!</v>
      </c>
      <c r="AX448" s="2" t="e">
        <f>AW448*#REF!</f>
        <v>#REF!</v>
      </c>
      <c r="AZ448" s="2" t="e">
        <f>AY448*#REF!</f>
        <v>#REF!</v>
      </c>
      <c r="BA448" s="2" t="e">
        <f>AZ448*#REF!</f>
        <v>#REF!</v>
      </c>
    </row>
    <row r="449" spans="48:53" x14ac:dyDescent="0.2">
      <c r="AV449" s="2" t="e">
        <f>AU449*#REF!</f>
        <v>#REF!</v>
      </c>
      <c r="AX449" s="2" t="e">
        <f>AW449*#REF!</f>
        <v>#REF!</v>
      </c>
      <c r="AZ449" s="2" t="e">
        <f>AY449*#REF!</f>
        <v>#REF!</v>
      </c>
      <c r="BA449" s="2" t="e">
        <f>AZ449*#REF!</f>
        <v>#REF!</v>
      </c>
    </row>
    <row r="450" spans="48:53" x14ac:dyDescent="0.2">
      <c r="AV450" s="2" t="e">
        <f>AU450*#REF!</f>
        <v>#REF!</v>
      </c>
      <c r="AX450" s="2" t="e">
        <f>AW450*#REF!</f>
        <v>#REF!</v>
      </c>
      <c r="AZ450" s="2" t="e">
        <f>AY450*#REF!</f>
        <v>#REF!</v>
      </c>
      <c r="BA450" s="2" t="e">
        <f>AZ450*#REF!</f>
        <v>#REF!</v>
      </c>
    </row>
    <row r="451" spans="48:53" x14ac:dyDescent="0.2">
      <c r="AV451" s="2" t="e">
        <f>AU451*#REF!</f>
        <v>#REF!</v>
      </c>
      <c r="AX451" s="2" t="e">
        <f>AW451*#REF!</f>
        <v>#REF!</v>
      </c>
      <c r="AZ451" s="2" t="e">
        <f>AY451*#REF!</f>
        <v>#REF!</v>
      </c>
      <c r="BA451" s="2" t="e">
        <f>AZ451*#REF!</f>
        <v>#REF!</v>
      </c>
    </row>
    <row r="452" spans="48:53" x14ac:dyDescent="0.2">
      <c r="AV452" s="2" t="e">
        <f>AU452*#REF!</f>
        <v>#REF!</v>
      </c>
      <c r="AX452" s="2" t="e">
        <f>AW452*#REF!</f>
        <v>#REF!</v>
      </c>
      <c r="AZ452" s="2" t="e">
        <f>AY452*#REF!</f>
        <v>#REF!</v>
      </c>
      <c r="BA452" s="2" t="e">
        <f>AZ452*#REF!</f>
        <v>#REF!</v>
      </c>
    </row>
    <row r="453" spans="48:53" x14ac:dyDescent="0.2">
      <c r="AV453" s="2" t="e">
        <f>AU453*#REF!</f>
        <v>#REF!</v>
      </c>
      <c r="AX453" s="2" t="e">
        <f>AW453*#REF!</f>
        <v>#REF!</v>
      </c>
      <c r="AZ453" s="2" t="e">
        <f>AY453*#REF!</f>
        <v>#REF!</v>
      </c>
      <c r="BA453" s="2" t="e">
        <f>AZ453*#REF!</f>
        <v>#REF!</v>
      </c>
    </row>
    <row r="454" spans="48:53" x14ac:dyDescent="0.2">
      <c r="AV454" s="2" t="e">
        <f>AU454*#REF!</f>
        <v>#REF!</v>
      </c>
      <c r="AX454" s="2" t="e">
        <f>AW454*#REF!</f>
        <v>#REF!</v>
      </c>
      <c r="AZ454" s="2" t="e">
        <f>AY454*#REF!</f>
        <v>#REF!</v>
      </c>
      <c r="BA454" s="2" t="e">
        <f>AZ454*#REF!</f>
        <v>#REF!</v>
      </c>
    </row>
    <row r="455" spans="48:53" x14ac:dyDescent="0.2">
      <c r="AV455" s="2" t="e">
        <f>AU455*#REF!</f>
        <v>#REF!</v>
      </c>
      <c r="AX455" s="2" t="e">
        <f>AW455*#REF!</f>
        <v>#REF!</v>
      </c>
      <c r="AZ455" s="2" t="e">
        <f>AY455*#REF!</f>
        <v>#REF!</v>
      </c>
      <c r="BA455" s="2" t="e">
        <f>AZ455*#REF!</f>
        <v>#REF!</v>
      </c>
    </row>
    <row r="456" spans="48:53" x14ac:dyDescent="0.2">
      <c r="AV456" s="2" t="e">
        <f>AU456*#REF!</f>
        <v>#REF!</v>
      </c>
      <c r="AX456" s="2" t="e">
        <f>AW456*#REF!</f>
        <v>#REF!</v>
      </c>
      <c r="AZ456" s="2" t="e">
        <f>AY456*#REF!</f>
        <v>#REF!</v>
      </c>
      <c r="BA456" s="2" t="e">
        <f>AZ456*#REF!</f>
        <v>#REF!</v>
      </c>
    </row>
    <row r="457" spans="48:53" x14ac:dyDescent="0.2">
      <c r="AV457" s="2" t="e">
        <f>AU457*#REF!</f>
        <v>#REF!</v>
      </c>
      <c r="AX457" s="2" t="e">
        <f>AW457*#REF!</f>
        <v>#REF!</v>
      </c>
      <c r="AZ457" s="2" t="e">
        <f>AY457*#REF!</f>
        <v>#REF!</v>
      </c>
      <c r="BA457" s="2" t="e">
        <f>AZ457*#REF!</f>
        <v>#REF!</v>
      </c>
    </row>
    <row r="458" spans="48:53" x14ac:dyDescent="0.2">
      <c r="AV458" s="2" t="e">
        <f>AU458*#REF!</f>
        <v>#REF!</v>
      </c>
      <c r="AX458" s="2" t="e">
        <f>AW458*#REF!</f>
        <v>#REF!</v>
      </c>
      <c r="AZ458" s="2" t="e">
        <f>AY458*#REF!</f>
        <v>#REF!</v>
      </c>
      <c r="BA458" s="2" t="e">
        <f>AZ458*#REF!</f>
        <v>#REF!</v>
      </c>
    </row>
    <row r="459" spans="48:53" x14ac:dyDescent="0.2">
      <c r="AV459" s="2" t="e">
        <f>AU459*#REF!</f>
        <v>#REF!</v>
      </c>
      <c r="AX459" s="2" t="e">
        <f>AW459*#REF!</f>
        <v>#REF!</v>
      </c>
      <c r="AZ459" s="2" t="e">
        <f>AY459*#REF!</f>
        <v>#REF!</v>
      </c>
      <c r="BA459" s="2" t="e">
        <f>AZ459*#REF!</f>
        <v>#REF!</v>
      </c>
    </row>
    <row r="460" spans="48:53" x14ac:dyDescent="0.2">
      <c r="AV460" s="2" t="e">
        <f>AU460*#REF!</f>
        <v>#REF!</v>
      </c>
      <c r="AX460" s="2" t="e">
        <f>AW460*#REF!</f>
        <v>#REF!</v>
      </c>
      <c r="AZ460" s="2" t="e">
        <f>AY460*#REF!</f>
        <v>#REF!</v>
      </c>
      <c r="BA460" s="2" t="e">
        <f>AZ460*#REF!</f>
        <v>#REF!</v>
      </c>
    </row>
    <row r="461" spans="48:53" x14ac:dyDescent="0.2">
      <c r="AV461" s="2" t="e">
        <f>AU461*#REF!</f>
        <v>#REF!</v>
      </c>
      <c r="AX461" s="2" t="e">
        <f>AW461*#REF!</f>
        <v>#REF!</v>
      </c>
      <c r="AZ461" s="2" t="e">
        <f>AY461*#REF!</f>
        <v>#REF!</v>
      </c>
      <c r="BA461" s="2" t="e">
        <f>AZ461*#REF!</f>
        <v>#REF!</v>
      </c>
    </row>
    <row r="462" spans="48:53" x14ac:dyDescent="0.2">
      <c r="AV462" s="2" t="e">
        <f>AU462*#REF!</f>
        <v>#REF!</v>
      </c>
      <c r="AX462" s="2" t="e">
        <f>AW462*#REF!</f>
        <v>#REF!</v>
      </c>
      <c r="AZ462" s="2" t="e">
        <f>AY462*#REF!</f>
        <v>#REF!</v>
      </c>
      <c r="BA462" s="2" t="e">
        <f>AZ462*#REF!</f>
        <v>#REF!</v>
      </c>
    </row>
    <row r="463" spans="48:53" x14ac:dyDescent="0.2">
      <c r="AV463" s="2" t="e">
        <f>AU463*#REF!</f>
        <v>#REF!</v>
      </c>
      <c r="AX463" s="2" t="e">
        <f>AW463*#REF!</f>
        <v>#REF!</v>
      </c>
      <c r="AZ463" s="2" t="e">
        <f>AY463*#REF!</f>
        <v>#REF!</v>
      </c>
      <c r="BA463" s="2" t="e">
        <f>AZ463*#REF!</f>
        <v>#REF!</v>
      </c>
    </row>
    <row r="464" spans="48:53" x14ac:dyDescent="0.2">
      <c r="AV464" s="2" t="e">
        <f>AU464*#REF!</f>
        <v>#REF!</v>
      </c>
      <c r="AX464" s="2" t="e">
        <f>AW464*#REF!</f>
        <v>#REF!</v>
      </c>
      <c r="AZ464" s="2" t="e">
        <f>AY464*#REF!</f>
        <v>#REF!</v>
      </c>
      <c r="BA464" s="2" t="e">
        <f>AZ464*#REF!</f>
        <v>#REF!</v>
      </c>
    </row>
    <row r="465" spans="48:53" x14ac:dyDescent="0.2">
      <c r="AV465" s="2" t="e">
        <f>AU465*#REF!</f>
        <v>#REF!</v>
      </c>
      <c r="AX465" s="2" t="e">
        <f>AW465*#REF!</f>
        <v>#REF!</v>
      </c>
      <c r="AZ465" s="2" t="e">
        <f>AY465*#REF!</f>
        <v>#REF!</v>
      </c>
      <c r="BA465" s="2" t="e">
        <f>AZ465*#REF!</f>
        <v>#REF!</v>
      </c>
    </row>
    <row r="466" spans="48:53" x14ac:dyDescent="0.2">
      <c r="AV466" s="2" t="e">
        <f>AU466*#REF!</f>
        <v>#REF!</v>
      </c>
      <c r="AX466" s="2" t="e">
        <f>AW466*#REF!</f>
        <v>#REF!</v>
      </c>
      <c r="AZ466" s="2" t="e">
        <f>AY466*#REF!</f>
        <v>#REF!</v>
      </c>
      <c r="BA466" s="2" t="e">
        <f>AZ466*#REF!</f>
        <v>#REF!</v>
      </c>
    </row>
    <row r="467" spans="48:53" x14ac:dyDescent="0.2">
      <c r="AV467" s="2" t="e">
        <f>AU467*#REF!</f>
        <v>#REF!</v>
      </c>
      <c r="AX467" s="2" t="e">
        <f>AW467*#REF!</f>
        <v>#REF!</v>
      </c>
      <c r="AZ467" s="2" t="e">
        <f>AY467*#REF!</f>
        <v>#REF!</v>
      </c>
      <c r="BA467" s="2" t="e">
        <f>AZ467*#REF!</f>
        <v>#REF!</v>
      </c>
    </row>
    <row r="468" spans="48:53" x14ac:dyDescent="0.2">
      <c r="AV468" s="2" t="e">
        <f>AU468*#REF!</f>
        <v>#REF!</v>
      </c>
      <c r="AX468" s="2" t="e">
        <f>AW468*#REF!</f>
        <v>#REF!</v>
      </c>
      <c r="AZ468" s="2" t="e">
        <f>AY468*#REF!</f>
        <v>#REF!</v>
      </c>
      <c r="BA468" s="2" t="e">
        <f>AZ468*#REF!</f>
        <v>#REF!</v>
      </c>
    </row>
    <row r="469" spans="48:53" x14ac:dyDescent="0.2">
      <c r="AV469" s="2" t="e">
        <f>AU469*#REF!</f>
        <v>#REF!</v>
      </c>
      <c r="AX469" s="2" t="e">
        <f>AW469*#REF!</f>
        <v>#REF!</v>
      </c>
      <c r="AZ469" s="2" t="e">
        <f>AY469*#REF!</f>
        <v>#REF!</v>
      </c>
      <c r="BA469" s="2" t="e">
        <f>AZ469*#REF!</f>
        <v>#REF!</v>
      </c>
    </row>
    <row r="470" spans="48:53" x14ac:dyDescent="0.2">
      <c r="AV470" s="2" t="e">
        <f>AU470*#REF!</f>
        <v>#REF!</v>
      </c>
      <c r="AX470" s="2" t="e">
        <f>AW470*#REF!</f>
        <v>#REF!</v>
      </c>
      <c r="AZ470" s="2" t="e">
        <f>AY470*#REF!</f>
        <v>#REF!</v>
      </c>
      <c r="BA470" s="2" t="e">
        <f>AZ470*#REF!</f>
        <v>#REF!</v>
      </c>
    </row>
    <row r="471" spans="48:53" x14ac:dyDescent="0.2">
      <c r="AV471" s="2" t="e">
        <f>AU471*#REF!</f>
        <v>#REF!</v>
      </c>
      <c r="AX471" s="2" t="e">
        <f>AW471*#REF!</f>
        <v>#REF!</v>
      </c>
      <c r="AZ471" s="2" t="e">
        <f>AY471*#REF!</f>
        <v>#REF!</v>
      </c>
      <c r="BA471" s="2" t="e">
        <f>AZ471*#REF!</f>
        <v>#REF!</v>
      </c>
    </row>
    <row r="472" spans="48:53" x14ac:dyDescent="0.2">
      <c r="AV472" s="2" t="e">
        <f>AU472*#REF!</f>
        <v>#REF!</v>
      </c>
      <c r="AX472" s="2" t="e">
        <f>AW472*#REF!</f>
        <v>#REF!</v>
      </c>
      <c r="AZ472" s="2" t="e">
        <f>AY472*#REF!</f>
        <v>#REF!</v>
      </c>
      <c r="BA472" s="2" t="e">
        <f>AZ472*#REF!</f>
        <v>#REF!</v>
      </c>
    </row>
    <row r="473" spans="48:53" x14ac:dyDescent="0.2">
      <c r="AV473" s="2" t="e">
        <f>AU473*#REF!</f>
        <v>#REF!</v>
      </c>
      <c r="AX473" s="2" t="e">
        <f>AW473*#REF!</f>
        <v>#REF!</v>
      </c>
      <c r="AZ473" s="2" t="e">
        <f>AY473*#REF!</f>
        <v>#REF!</v>
      </c>
      <c r="BA473" s="2" t="e">
        <f>AZ473*#REF!</f>
        <v>#REF!</v>
      </c>
    </row>
    <row r="474" spans="48:53" x14ac:dyDescent="0.2">
      <c r="AV474" s="2" t="e">
        <f>AU474*#REF!</f>
        <v>#REF!</v>
      </c>
      <c r="AX474" s="2" t="e">
        <f>AW474*#REF!</f>
        <v>#REF!</v>
      </c>
      <c r="AZ474" s="2" t="e">
        <f>AY474*#REF!</f>
        <v>#REF!</v>
      </c>
      <c r="BA474" s="2" t="e">
        <f>AZ474*#REF!</f>
        <v>#REF!</v>
      </c>
    </row>
    <row r="475" spans="48:53" x14ac:dyDescent="0.2">
      <c r="AV475" s="2" t="e">
        <f>AU475*#REF!</f>
        <v>#REF!</v>
      </c>
      <c r="AX475" s="2" t="e">
        <f>AW475*#REF!</f>
        <v>#REF!</v>
      </c>
      <c r="AZ475" s="2" t="e">
        <f>AY475*#REF!</f>
        <v>#REF!</v>
      </c>
      <c r="BA475" s="2" t="e">
        <f>AZ475*#REF!</f>
        <v>#REF!</v>
      </c>
    </row>
    <row r="476" spans="48:53" x14ac:dyDescent="0.2">
      <c r="AV476" s="2" t="e">
        <f>AU476*#REF!</f>
        <v>#REF!</v>
      </c>
      <c r="AX476" s="2" t="e">
        <f>AW476*#REF!</f>
        <v>#REF!</v>
      </c>
      <c r="AZ476" s="2" t="e">
        <f>AY476*#REF!</f>
        <v>#REF!</v>
      </c>
      <c r="BA476" s="2" t="e">
        <f>AZ476*#REF!</f>
        <v>#REF!</v>
      </c>
    </row>
    <row r="477" spans="48:53" x14ac:dyDescent="0.2">
      <c r="AV477" s="2" t="e">
        <f>AU477*#REF!</f>
        <v>#REF!</v>
      </c>
      <c r="AX477" s="2" t="e">
        <f>AW477*#REF!</f>
        <v>#REF!</v>
      </c>
      <c r="AZ477" s="2" t="e">
        <f>AY477*#REF!</f>
        <v>#REF!</v>
      </c>
      <c r="BA477" s="2" t="e">
        <f>AZ477*#REF!</f>
        <v>#REF!</v>
      </c>
    </row>
    <row r="478" spans="48:53" x14ac:dyDescent="0.2">
      <c r="AV478" s="2" t="e">
        <f>AU478*#REF!</f>
        <v>#REF!</v>
      </c>
      <c r="AX478" s="2" t="e">
        <f>AW478*#REF!</f>
        <v>#REF!</v>
      </c>
      <c r="AZ478" s="2" t="e">
        <f>AY478*#REF!</f>
        <v>#REF!</v>
      </c>
      <c r="BA478" s="2" t="e">
        <f>AZ478*#REF!</f>
        <v>#REF!</v>
      </c>
    </row>
    <row r="479" spans="48:53" x14ac:dyDescent="0.2">
      <c r="AV479" s="2" t="e">
        <f>AU479*#REF!</f>
        <v>#REF!</v>
      </c>
      <c r="AX479" s="2" t="e">
        <f>AW479*#REF!</f>
        <v>#REF!</v>
      </c>
      <c r="AZ479" s="2" t="e">
        <f>AY479*#REF!</f>
        <v>#REF!</v>
      </c>
      <c r="BA479" s="2" t="e">
        <f>AZ479*#REF!</f>
        <v>#REF!</v>
      </c>
    </row>
    <row r="480" spans="48:53" x14ac:dyDescent="0.2">
      <c r="AV480" s="2" t="e">
        <f>AU480*#REF!</f>
        <v>#REF!</v>
      </c>
      <c r="AX480" s="2" t="e">
        <f>AW480*#REF!</f>
        <v>#REF!</v>
      </c>
      <c r="AZ480" s="2" t="e">
        <f>AY480*#REF!</f>
        <v>#REF!</v>
      </c>
      <c r="BA480" s="2" t="e">
        <f>AZ480*#REF!</f>
        <v>#REF!</v>
      </c>
    </row>
    <row r="481" spans="48:53" x14ac:dyDescent="0.2">
      <c r="AV481" s="2" t="e">
        <f>AU481*#REF!</f>
        <v>#REF!</v>
      </c>
      <c r="AX481" s="2" t="e">
        <f>AW481*#REF!</f>
        <v>#REF!</v>
      </c>
      <c r="AZ481" s="2" t="e">
        <f>AY481*#REF!</f>
        <v>#REF!</v>
      </c>
      <c r="BA481" s="2" t="e">
        <f>AZ481*#REF!</f>
        <v>#REF!</v>
      </c>
    </row>
    <row r="482" spans="48:53" x14ac:dyDescent="0.2">
      <c r="AV482" s="2" t="e">
        <f>AU482*#REF!</f>
        <v>#REF!</v>
      </c>
      <c r="AX482" s="2" t="e">
        <f>AW482*#REF!</f>
        <v>#REF!</v>
      </c>
      <c r="AZ482" s="2" t="e">
        <f>AY482*#REF!</f>
        <v>#REF!</v>
      </c>
      <c r="BA482" s="2" t="e">
        <f>AZ482*#REF!</f>
        <v>#REF!</v>
      </c>
    </row>
    <row r="483" spans="48:53" x14ac:dyDescent="0.2">
      <c r="AV483" s="2" t="e">
        <f>AU483*#REF!</f>
        <v>#REF!</v>
      </c>
      <c r="AX483" s="2" t="e">
        <f>AW483*#REF!</f>
        <v>#REF!</v>
      </c>
      <c r="AZ483" s="2" t="e">
        <f>AY483*#REF!</f>
        <v>#REF!</v>
      </c>
      <c r="BA483" s="2" t="e">
        <f>AZ483*#REF!</f>
        <v>#REF!</v>
      </c>
    </row>
    <row r="484" spans="48:53" x14ac:dyDescent="0.2">
      <c r="AV484" s="2" t="e">
        <f>AU484*#REF!</f>
        <v>#REF!</v>
      </c>
      <c r="AX484" s="2" t="e">
        <f>AW484*#REF!</f>
        <v>#REF!</v>
      </c>
      <c r="AZ484" s="2" t="e">
        <f>AY484*#REF!</f>
        <v>#REF!</v>
      </c>
      <c r="BA484" s="2" t="e">
        <f>AZ484*#REF!</f>
        <v>#REF!</v>
      </c>
    </row>
    <row r="485" spans="48:53" x14ac:dyDescent="0.2">
      <c r="AV485" s="2" t="e">
        <f>AU485*#REF!</f>
        <v>#REF!</v>
      </c>
      <c r="AX485" s="2" t="e">
        <f>AW485*#REF!</f>
        <v>#REF!</v>
      </c>
      <c r="AZ485" s="2" t="e">
        <f>AY485*#REF!</f>
        <v>#REF!</v>
      </c>
      <c r="BA485" s="2" t="e">
        <f>AZ485*#REF!</f>
        <v>#REF!</v>
      </c>
    </row>
    <row r="486" spans="48:53" x14ac:dyDescent="0.2">
      <c r="AV486" s="2" t="e">
        <f>AU486*#REF!</f>
        <v>#REF!</v>
      </c>
      <c r="AX486" s="2" t="e">
        <f>AW486*#REF!</f>
        <v>#REF!</v>
      </c>
      <c r="AZ486" s="2" t="e">
        <f>AY486*#REF!</f>
        <v>#REF!</v>
      </c>
      <c r="BA486" s="2" t="e">
        <f>AZ486*#REF!</f>
        <v>#REF!</v>
      </c>
    </row>
    <row r="487" spans="48:53" x14ac:dyDescent="0.2">
      <c r="AV487" s="2" t="e">
        <f>AU487*#REF!</f>
        <v>#REF!</v>
      </c>
      <c r="AX487" s="2" t="e">
        <f>AW487*#REF!</f>
        <v>#REF!</v>
      </c>
      <c r="AZ487" s="2" t="e">
        <f>AY487*#REF!</f>
        <v>#REF!</v>
      </c>
      <c r="BA487" s="2" t="e">
        <f>AZ487*#REF!</f>
        <v>#REF!</v>
      </c>
    </row>
    <row r="488" spans="48:53" x14ac:dyDescent="0.2">
      <c r="AV488" s="2" t="e">
        <f>AU488*#REF!</f>
        <v>#REF!</v>
      </c>
      <c r="AX488" s="2" t="e">
        <f>AW488*#REF!</f>
        <v>#REF!</v>
      </c>
      <c r="AZ488" s="2" t="e">
        <f>AY488*#REF!</f>
        <v>#REF!</v>
      </c>
      <c r="BA488" s="2" t="e">
        <f>AZ488*#REF!</f>
        <v>#REF!</v>
      </c>
    </row>
    <row r="489" spans="48:53" x14ac:dyDescent="0.2">
      <c r="AV489" s="2" t="e">
        <f>AU489*#REF!</f>
        <v>#REF!</v>
      </c>
      <c r="AX489" s="2" t="e">
        <f>AW489*#REF!</f>
        <v>#REF!</v>
      </c>
      <c r="AZ489" s="2" t="e">
        <f>AY489*#REF!</f>
        <v>#REF!</v>
      </c>
      <c r="BA489" s="2" t="e">
        <f>AZ489*#REF!</f>
        <v>#REF!</v>
      </c>
    </row>
    <row r="490" spans="48:53" x14ac:dyDescent="0.2">
      <c r="AV490" s="2" t="e">
        <f>AU490*#REF!</f>
        <v>#REF!</v>
      </c>
      <c r="AX490" s="2" t="e">
        <f>AW490*#REF!</f>
        <v>#REF!</v>
      </c>
      <c r="AZ490" s="2" t="e">
        <f>AY490*#REF!</f>
        <v>#REF!</v>
      </c>
      <c r="BA490" s="2" t="e">
        <f>AZ490*#REF!</f>
        <v>#REF!</v>
      </c>
    </row>
    <row r="491" spans="48:53" x14ac:dyDescent="0.2">
      <c r="AV491" s="2" t="e">
        <f>AU491*#REF!</f>
        <v>#REF!</v>
      </c>
      <c r="AX491" s="2" t="e">
        <f>AW491*#REF!</f>
        <v>#REF!</v>
      </c>
      <c r="AZ491" s="2" t="e">
        <f>AY491*#REF!</f>
        <v>#REF!</v>
      </c>
      <c r="BA491" s="2" t="e">
        <f>AZ491*#REF!</f>
        <v>#REF!</v>
      </c>
    </row>
    <row r="492" spans="48:53" x14ac:dyDescent="0.2">
      <c r="AV492" s="2" t="e">
        <f>AU492*#REF!</f>
        <v>#REF!</v>
      </c>
      <c r="AX492" s="2" t="e">
        <f>AW492*#REF!</f>
        <v>#REF!</v>
      </c>
      <c r="AZ492" s="2" t="e">
        <f>AY492*#REF!</f>
        <v>#REF!</v>
      </c>
      <c r="BA492" s="2" t="e">
        <f>AZ492*#REF!</f>
        <v>#REF!</v>
      </c>
    </row>
    <row r="493" spans="48:53" x14ac:dyDescent="0.2">
      <c r="AV493" s="2" t="e">
        <f>AU493*#REF!</f>
        <v>#REF!</v>
      </c>
      <c r="AX493" s="2" t="e">
        <f>AW493*#REF!</f>
        <v>#REF!</v>
      </c>
      <c r="AZ493" s="2" t="e">
        <f>AY493*#REF!</f>
        <v>#REF!</v>
      </c>
      <c r="BA493" s="2" t="e">
        <f>AZ493*#REF!</f>
        <v>#REF!</v>
      </c>
    </row>
    <row r="494" spans="48:53" x14ac:dyDescent="0.2">
      <c r="AV494" s="2" t="e">
        <f>AU494*#REF!</f>
        <v>#REF!</v>
      </c>
      <c r="AX494" s="2" t="e">
        <f>AW494*#REF!</f>
        <v>#REF!</v>
      </c>
      <c r="AZ494" s="2" t="e">
        <f>AY494*#REF!</f>
        <v>#REF!</v>
      </c>
      <c r="BA494" s="2" t="e">
        <f>AZ494*#REF!</f>
        <v>#REF!</v>
      </c>
    </row>
    <row r="495" spans="48:53" x14ac:dyDescent="0.2">
      <c r="AV495" s="2" t="e">
        <f>AU495*#REF!</f>
        <v>#REF!</v>
      </c>
      <c r="AX495" s="2" t="e">
        <f>AW495*#REF!</f>
        <v>#REF!</v>
      </c>
      <c r="AZ495" s="2" t="e">
        <f>AY495*#REF!</f>
        <v>#REF!</v>
      </c>
      <c r="BA495" s="2" t="e">
        <f>AZ495*#REF!</f>
        <v>#REF!</v>
      </c>
    </row>
    <row r="496" spans="48:53" x14ac:dyDescent="0.2">
      <c r="AV496" s="2" t="e">
        <f>AU496*#REF!</f>
        <v>#REF!</v>
      </c>
      <c r="AX496" s="2" t="e">
        <f>AW496*#REF!</f>
        <v>#REF!</v>
      </c>
      <c r="AZ496" s="2" t="e">
        <f>AY496*#REF!</f>
        <v>#REF!</v>
      </c>
      <c r="BA496" s="2" t="e">
        <f>AZ496*#REF!</f>
        <v>#REF!</v>
      </c>
    </row>
    <row r="497" spans="48:53" x14ac:dyDescent="0.2">
      <c r="AV497" s="2" t="e">
        <f>AU497*#REF!</f>
        <v>#REF!</v>
      </c>
      <c r="AX497" s="2" t="e">
        <f>AW497*#REF!</f>
        <v>#REF!</v>
      </c>
      <c r="AZ497" s="2" t="e">
        <f>AY497*#REF!</f>
        <v>#REF!</v>
      </c>
      <c r="BA497" s="2" t="e">
        <f>AZ497*#REF!</f>
        <v>#REF!</v>
      </c>
    </row>
    <row r="498" spans="48:53" x14ac:dyDescent="0.2">
      <c r="AV498" s="2" t="e">
        <f>AU498*#REF!</f>
        <v>#REF!</v>
      </c>
      <c r="AX498" s="2" t="e">
        <f>AW498*#REF!</f>
        <v>#REF!</v>
      </c>
      <c r="AZ498" s="2" t="e">
        <f>AY498*#REF!</f>
        <v>#REF!</v>
      </c>
      <c r="BA498" s="2" t="e">
        <f>AZ498*#REF!</f>
        <v>#REF!</v>
      </c>
    </row>
    <row r="499" spans="48:53" x14ac:dyDescent="0.2">
      <c r="AV499" s="2" t="e">
        <f>AU499*#REF!</f>
        <v>#REF!</v>
      </c>
      <c r="AX499" s="2" t="e">
        <f>AW499*#REF!</f>
        <v>#REF!</v>
      </c>
      <c r="AZ499" s="2" t="e">
        <f>AY499*#REF!</f>
        <v>#REF!</v>
      </c>
      <c r="BA499" s="2" t="e">
        <f>AZ499*#REF!</f>
        <v>#REF!</v>
      </c>
    </row>
    <row r="500" spans="48:53" x14ac:dyDescent="0.2">
      <c r="AV500" s="2" t="e">
        <f>AU500*#REF!</f>
        <v>#REF!</v>
      </c>
      <c r="AX500" s="2" t="e">
        <f>AW500*#REF!</f>
        <v>#REF!</v>
      </c>
      <c r="AZ500" s="2" t="e">
        <f>AY500*#REF!</f>
        <v>#REF!</v>
      </c>
      <c r="BA500" s="2" t="e">
        <f>AZ500*#REF!</f>
        <v>#REF!</v>
      </c>
    </row>
    <row r="501" spans="48:53" x14ac:dyDescent="0.2">
      <c r="AV501" s="2" t="e">
        <f>AU501*#REF!</f>
        <v>#REF!</v>
      </c>
      <c r="AX501" s="2" t="e">
        <f>AW501*#REF!</f>
        <v>#REF!</v>
      </c>
      <c r="AZ501" s="2" t="e">
        <f>AY501*#REF!</f>
        <v>#REF!</v>
      </c>
      <c r="BA501" s="2" t="e">
        <f>AZ501*#REF!</f>
        <v>#REF!</v>
      </c>
    </row>
    <row r="502" spans="48:53" x14ac:dyDescent="0.2">
      <c r="AV502" s="2" t="e">
        <f>AU502*#REF!</f>
        <v>#REF!</v>
      </c>
      <c r="AX502" s="2" t="e">
        <f>AW502*#REF!</f>
        <v>#REF!</v>
      </c>
      <c r="AZ502" s="2" t="e">
        <f>AY502*#REF!</f>
        <v>#REF!</v>
      </c>
      <c r="BA502" s="2" t="e">
        <f>AZ502*#REF!</f>
        <v>#REF!</v>
      </c>
    </row>
    <row r="503" spans="48:53" x14ac:dyDescent="0.2">
      <c r="AV503" s="2" t="e">
        <f>AU503*#REF!</f>
        <v>#REF!</v>
      </c>
      <c r="AX503" s="2" t="e">
        <f>AW503*#REF!</f>
        <v>#REF!</v>
      </c>
      <c r="AZ503" s="2" t="e">
        <f>AY503*#REF!</f>
        <v>#REF!</v>
      </c>
      <c r="BA503" s="2" t="e">
        <f>AZ503*#REF!</f>
        <v>#REF!</v>
      </c>
    </row>
    <row r="504" spans="48:53" x14ac:dyDescent="0.2">
      <c r="AV504" s="2" t="e">
        <f>AU504*#REF!</f>
        <v>#REF!</v>
      </c>
      <c r="AX504" s="2" t="e">
        <f>AW504*#REF!</f>
        <v>#REF!</v>
      </c>
      <c r="AZ504" s="2" t="e">
        <f>AY504*#REF!</f>
        <v>#REF!</v>
      </c>
      <c r="BA504" s="2" t="e">
        <f>AZ504*#REF!</f>
        <v>#REF!</v>
      </c>
    </row>
    <row r="505" spans="48:53" x14ac:dyDescent="0.2">
      <c r="AV505" s="2" t="e">
        <f>AU505*#REF!</f>
        <v>#REF!</v>
      </c>
      <c r="AX505" s="2" t="e">
        <f>AW505*#REF!</f>
        <v>#REF!</v>
      </c>
      <c r="AZ505" s="2" t="e">
        <f>AY505*#REF!</f>
        <v>#REF!</v>
      </c>
      <c r="BA505" s="2" t="e">
        <f>AZ505*#REF!</f>
        <v>#REF!</v>
      </c>
    </row>
    <row r="506" spans="48:53" x14ac:dyDescent="0.2">
      <c r="AV506" s="2" t="e">
        <f>AU506*#REF!</f>
        <v>#REF!</v>
      </c>
      <c r="AX506" s="2" t="e">
        <f>AW506*#REF!</f>
        <v>#REF!</v>
      </c>
      <c r="AZ506" s="2" t="e">
        <f>AY506*#REF!</f>
        <v>#REF!</v>
      </c>
      <c r="BA506" s="2" t="e">
        <f>AZ506*#REF!</f>
        <v>#REF!</v>
      </c>
    </row>
    <row r="507" spans="48:53" x14ac:dyDescent="0.2">
      <c r="AV507" s="2" t="e">
        <f>AU507*#REF!</f>
        <v>#REF!</v>
      </c>
      <c r="AX507" s="2" t="e">
        <f>AW507*#REF!</f>
        <v>#REF!</v>
      </c>
      <c r="AZ507" s="2" t="e">
        <f>AY507*#REF!</f>
        <v>#REF!</v>
      </c>
      <c r="BA507" s="2" t="e">
        <f>AZ507*#REF!</f>
        <v>#REF!</v>
      </c>
    </row>
    <row r="508" spans="48:53" x14ac:dyDescent="0.2">
      <c r="AV508" s="2" t="e">
        <f>AU508*#REF!</f>
        <v>#REF!</v>
      </c>
      <c r="AX508" s="2" t="e">
        <f>AW508*#REF!</f>
        <v>#REF!</v>
      </c>
      <c r="AZ508" s="2" t="e">
        <f>AY508*#REF!</f>
        <v>#REF!</v>
      </c>
      <c r="BA508" s="2" t="e">
        <f>AZ508*#REF!</f>
        <v>#REF!</v>
      </c>
    </row>
    <row r="509" spans="48:53" x14ac:dyDescent="0.2">
      <c r="AV509" s="2" t="e">
        <f>AU509*#REF!</f>
        <v>#REF!</v>
      </c>
      <c r="AX509" s="2" t="e">
        <f>AW509*#REF!</f>
        <v>#REF!</v>
      </c>
      <c r="AZ509" s="2" t="e">
        <f>AY509*#REF!</f>
        <v>#REF!</v>
      </c>
      <c r="BA509" s="2" t="e">
        <f>AZ509*#REF!</f>
        <v>#REF!</v>
      </c>
    </row>
    <row r="510" spans="48:53" x14ac:dyDescent="0.2">
      <c r="AV510" s="2" t="e">
        <f>AU510*#REF!</f>
        <v>#REF!</v>
      </c>
      <c r="AX510" s="2" t="e">
        <f>AW510*#REF!</f>
        <v>#REF!</v>
      </c>
      <c r="AZ510" s="2" t="e">
        <f>AY510*#REF!</f>
        <v>#REF!</v>
      </c>
      <c r="BA510" s="2" t="e">
        <f>AZ510*#REF!</f>
        <v>#REF!</v>
      </c>
    </row>
    <row r="511" spans="48:53" x14ac:dyDescent="0.2">
      <c r="AV511" s="2" t="e">
        <f>AU511*#REF!</f>
        <v>#REF!</v>
      </c>
      <c r="AX511" s="2" t="e">
        <f>AW511*#REF!</f>
        <v>#REF!</v>
      </c>
      <c r="AZ511" s="2" t="e">
        <f>AY511*#REF!</f>
        <v>#REF!</v>
      </c>
      <c r="BA511" s="2" t="e">
        <f>AZ511*#REF!</f>
        <v>#REF!</v>
      </c>
    </row>
    <row r="512" spans="48:53" x14ac:dyDescent="0.2">
      <c r="AV512" s="2" t="e">
        <f>AU512*#REF!</f>
        <v>#REF!</v>
      </c>
      <c r="AX512" s="2" t="e">
        <f>AW512*#REF!</f>
        <v>#REF!</v>
      </c>
      <c r="AZ512" s="2" t="e">
        <f>AY512*#REF!</f>
        <v>#REF!</v>
      </c>
      <c r="BA512" s="2" t="e">
        <f>AZ512*#REF!</f>
        <v>#REF!</v>
      </c>
    </row>
    <row r="513" spans="48:53" x14ac:dyDescent="0.2">
      <c r="AV513" s="2" t="e">
        <f>AU513*#REF!</f>
        <v>#REF!</v>
      </c>
      <c r="AX513" s="2" t="e">
        <f>AW513*#REF!</f>
        <v>#REF!</v>
      </c>
      <c r="AZ513" s="2" t="e">
        <f>AY513*#REF!</f>
        <v>#REF!</v>
      </c>
      <c r="BA513" s="2" t="e">
        <f>AZ513*#REF!</f>
        <v>#REF!</v>
      </c>
    </row>
    <row r="514" spans="48:53" x14ac:dyDescent="0.2">
      <c r="AV514" s="2" t="e">
        <f>AU514*#REF!</f>
        <v>#REF!</v>
      </c>
      <c r="AX514" s="2" t="e">
        <f>AW514*#REF!</f>
        <v>#REF!</v>
      </c>
      <c r="AZ514" s="2" t="e">
        <f>AY514*#REF!</f>
        <v>#REF!</v>
      </c>
      <c r="BA514" s="2" t="e">
        <f>AZ514*#REF!</f>
        <v>#REF!</v>
      </c>
    </row>
    <row r="515" spans="48:53" x14ac:dyDescent="0.2">
      <c r="AV515" s="2" t="e">
        <f>AU515*#REF!</f>
        <v>#REF!</v>
      </c>
      <c r="AX515" s="2" t="e">
        <f>AW515*#REF!</f>
        <v>#REF!</v>
      </c>
      <c r="AZ515" s="2" t="e">
        <f>AY515*#REF!</f>
        <v>#REF!</v>
      </c>
      <c r="BA515" s="2" t="e">
        <f>AZ515*#REF!</f>
        <v>#REF!</v>
      </c>
    </row>
    <row r="516" spans="48:53" x14ac:dyDescent="0.2">
      <c r="AV516" s="2" t="e">
        <f>AU516*#REF!</f>
        <v>#REF!</v>
      </c>
      <c r="AX516" s="2" t="e">
        <f>AW516*#REF!</f>
        <v>#REF!</v>
      </c>
      <c r="AZ516" s="2" t="e">
        <f>AY516*#REF!</f>
        <v>#REF!</v>
      </c>
      <c r="BA516" s="2" t="e">
        <f>AZ516*#REF!</f>
        <v>#REF!</v>
      </c>
    </row>
    <row r="517" spans="48:53" x14ac:dyDescent="0.2">
      <c r="AV517" s="2" t="e">
        <f>AU517*#REF!</f>
        <v>#REF!</v>
      </c>
      <c r="AX517" s="2" t="e">
        <f>AW517*#REF!</f>
        <v>#REF!</v>
      </c>
      <c r="AZ517" s="2" t="e">
        <f>AY517*#REF!</f>
        <v>#REF!</v>
      </c>
      <c r="BA517" s="2" t="e">
        <f>AZ517*#REF!</f>
        <v>#REF!</v>
      </c>
    </row>
    <row r="518" spans="48:53" x14ac:dyDescent="0.2">
      <c r="AV518" s="2" t="e">
        <f>AU518*#REF!</f>
        <v>#REF!</v>
      </c>
      <c r="AX518" s="2" t="e">
        <f>AW518*#REF!</f>
        <v>#REF!</v>
      </c>
      <c r="AZ518" s="2" t="e">
        <f>AY518*#REF!</f>
        <v>#REF!</v>
      </c>
      <c r="BA518" s="2" t="e">
        <f>AZ518*#REF!</f>
        <v>#REF!</v>
      </c>
    </row>
    <row r="519" spans="48:53" x14ac:dyDescent="0.2">
      <c r="AV519" s="2" t="e">
        <f>AU519*#REF!</f>
        <v>#REF!</v>
      </c>
      <c r="AX519" s="2" t="e">
        <f>AW519*#REF!</f>
        <v>#REF!</v>
      </c>
      <c r="AZ519" s="2" t="e">
        <f>AY519*#REF!</f>
        <v>#REF!</v>
      </c>
      <c r="BA519" s="2" t="e">
        <f>AZ519*#REF!</f>
        <v>#REF!</v>
      </c>
    </row>
    <row r="520" spans="48:53" x14ac:dyDescent="0.2">
      <c r="AV520" s="2" t="e">
        <f>AU520*#REF!</f>
        <v>#REF!</v>
      </c>
      <c r="AX520" s="2" t="e">
        <f>AW520*#REF!</f>
        <v>#REF!</v>
      </c>
      <c r="AZ520" s="2" t="e">
        <f>AY520*#REF!</f>
        <v>#REF!</v>
      </c>
      <c r="BA520" s="2" t="e">
        <f>AZ520*#REF!</f>
        <v>#REF!</v>
      </c>
    </row>
    <row r="521" spans="48:53" x14ac:dyDescent="0.2">
      <c r="AV521" s="2" t="e">
        <f>AU521*#REF!</f>
        <v>#REF!</v>
      </c>
      <c r="AX521" s="2" t="e">
        <f>AW521*#REF!</f>
        <v>#REF!</v>
      </c>
      <c r="AZ521" s="2" t="e">
        <f>AY521*#REF!</f>
        <v>#REF!</v>
      </c>
      <c r="BA521" s="2" t="e">
        <f>AZ521*#REF!</f>
        <v>#REF!</v>
      </c>
    </row>
    <row r="522" spans="48:53" x14ac:dyDescent="0.2">
      <c r="AV522" s="2" t="e">
        <f>AU522*#REF!</f>
        <v>#REF!</v>
      </c>
      <c r="AX522" s="2" t="e">
        <f>AW522*#REF!</f>
        <v>#REF!</v>
      </c>
      <c r="AZ522" s="2" t="e">
        <f>AY522*#REF!</f>
        <v>#REF!</v>
      </c>
      <c r="BA522" s="2" t="e">
        <f>AZ522*#REF!</f>
        <v>#REF!</v>
      </c>
    </row>
    <row r="523" spans="48:53" x14ac:dyDescent="0.2">
      <c r="AV523" s="2" t="e">
        <f>AU523*#REF!</f>
        <v>#REF!</v>
      </c>
      <c r="AX523" s="2" t="e">
        <f>AW523*#REF!</f>
        <v>#REF!</v>
      </c>
      <c r="AZ523" s="2" t="e">
        <f>AY523*#REF!</f>
        <v>#REF!</v>
      </c>
      <c r="BA523" s="2" t="e">
        <f>AZ523*#REF!</f>
        <v>#REF!</v>
      </c>
    </row>
    <row r="524" spans="48:53" x14ac:dyDescent="0.2">
      <c r="AV524" s="2" t="e">
        <f>AU524*#REF!</f>
        <v>#REF!</v>
      </c>
      <c r="AX524" s="2" t="e">
        <f>AW524*#REF!</f>
        <v>#REF!</v>
      </c>
      <c r="AZ524" s="2" t="e">
        <f>AY524*#REF!</f>
        <v>#REF!</v>
      </c>
      <c r="BA524" s="2" t="e">
        <f>AZ524*#REF!</f>
        <v>#REF!</v>
      </c>
    </row>
    <row r="525" spans="48:53" x14ac:dyDescent="0.2">
      <c r="AV525" s="2" t="e">
        <f>AU525*#REF!</f>
        <v>#REF!</v>
      </c>
      <c r="AX525" s="2" t="e">
        <f>AW525*#REF!</f>
        <v>#REF!</v>
      </c>
      <c r="AZ525" s="2" t="e">
        <f>AY525*#REF!</f>
        <v>#REF!</v>
      </c>
      <c r="BA525" s="2" t="e">
        <f>AZ525*#REF!</f>
        <v>#REF!</v>
      </c>
    </row>
    <row r="526" spans="48:53" x14ac:dyDescent="0.2">
      <c r="AV526" s="2" t="e">
        <f>AU526*#REF!</f>
        <v>#REF!</v>
      </c>
      <c r="AX526" s="2" t="e">
        <f>AW526*#REF!</f>
        <v>#REF!</v>
      </c>
      <c r="AZ526" s="2" t="e">
        <f>AY526*#REF!</f>
        <v>#REF!</v>
      </c>
      <c r="BA526" s="2" t="e">
        <f>AZ526*#REF!</f>
        <v>#REF!</v>
      </c>
    </row>
    <row r="527" spans="48:53" x14ac:dyDescent="0.2">
      <c r="AV527" s="2" t="e">
        <f>AU527*#REF!</f>
        <v>#REF!</v>
      </c>
      <c r="AX527" s="2" t="e">
        <f>AW527*#REF!</f>
        <v>#REF!</v>
      </c>
      <c r="AZ527" s="2" t="e">
        <f>AY527*#REF!</f>
        <v>#REF!</v>
      </c>
      <c r="BA527" s="2" t="e">
        <f>AZ527*#REF!</f>
        <v>#REF!</v>
      </c>
    </row>
    <row r="528" spans="48:53" x14ac:dyDescent="0.2">
      <c r="AV528" s="2" t="e">
        <f>AU528*#REF!</f>
        <v>#REF!</v>
      </c>
      <c r="AX528" s="2" t="e">
        <f>AW528*#REF!</f>
        <v>#REF!</v>
      </c>
      <c r="AZ528" s="2" t="e">
        <f>AY528*#REF!</f>
        <v>#REF!</v>
      </c>
      <c r="BA528" s="2" t="e">
        <f>AZ528*#REF!</f>
        <v>#REF!</v>
      </c>
    </row>
    <row r="529" spans="48:53" x14ac:dyDescent="0.2">
      <c r="AV529" s="2" t="e">
        <f>AU529*#REF!</f>
        <v>#REF!</v>
      </c>
      <c r="AX529" s="2" t="e">
        <f>AW529*#REF!</f>
        <v>#REF!</v>
      </c>
      <c r="AZ529" s="2" t="e">
        <f>AY529*#REF!</f>
        <v>#REF!</v>
      </c>
      <c r="BA529" s="2" t="e">
        <f>AZ529*#REF!</f>
        <v>#REF!</v>
      </c>
    </row>
    <row r="530" spans="48:53" x14ac:dyDescent="0.2">
      <c r="AV530" s="2" t="e">
        <f>AU530*#REF!</f>
        <v>#REF!</v>
      </c>
      <c r="AX530" s="2" t="e">
        <f>AW530*#REF!</f>
        <v>#REF!</v>
      </c>
      <c r="AZ530" s="2" t="e">
        <f>AY530*#REF!</f>
        <v>#REF!</v>
      </c>
      <c r="BA530" s="2" t="e">
        <f>AZ530*#REF!</f>
        <v>#REF!</v>
      </c>
    </row>
    <row r="531" spans="48:53" x14ac:dyDescent="0.2">
      <c r="AV531" s="2" t="e">
        <f>AU531*#REF!</f>
        <v>#REF!</v>
      </c>
      <c r="AX531" s="2" t="e">
        <f>AW531*#REF!</f>
        <v>#REF!</v>
      </c>
      <c r="AZ531" s="2" t="e">
        <f>AY531*#REF!</f>
        <v>#REF!</v>
      </c>
      <c r="BA531" s="2" t="e">
        <f>AZ531*#REF!</f>
        <v>#REF!</v>
      </c>
    </row>
    <row r="532" spans="48:53" x14ac:dyDescent="0.2">
      <c r="AV532" s="2" t="e">
        <f>AU532*#REF!</f>
        <v>#REF!</v>
      </c>
      <c r="AX532" s="2" t="e">
        <f>AW532*#REF!</f>
        <v>#REF!</v>
      </c>
      <c r="AZ532" s="2" t="e">
        <f>AY532*#REF!</f>
        <v>#REF!</v>
      </c>
      <c r="BA532" s="2" t="e">
        <f>AZ532*#REF!</f>
        <v>#REF!</v>
      </c>
    </row>
    <row r="533" spans="48:53" x14ac:dyDescent="0.2">
      <c r="AV533" s="2" t="e">
        <f>AU533*#REF!</f>
        <v>#REF!</v>
      </c>
      <c r="AX533" s="2" t="e">
        <f>AW533*#REF!</f>
        <v>#REF!</v>
      </c>
      <c r="AZ533" s="2" t="e">
        <f>AY533*#REF!</f>
        <v>#REF!</v>
      </c>
      <c r="BA533" s="2" t="e">
        <f>AZ533*#REF!</f>
        <v>#REF!</v>
      </c>
    </row>
    <row r="534" spans="48:53" x14ac:dyDescent="0.2">
      <c r="AV534" s="2" t="e">
        <f>AU534*#REF!</f>
        <v>#REF!</v>
      </c>
      <c r="AX534" s="2" t="e">
        <f>AW534*#REF!</f>
        <v>#REF!</v>
      </c>
      <c r="AZ534" s="2" t="e">
        <f>AY534*#REF!</f>
        <v>#REF!</v>
      </c>
      <c r="BA534" s="2" t="e">
        <f>AZ534*#REF!</f>
        <v>#REF!</v>
      </c>
    </row>
    <row r="535" spans="48:53" x14ac:dyDescent="0.2">
      <c r="AV535" s="2" t="e">
        <f>AU535*#REF!</f>
        <v>#REF!</v>
      </c>
      <c r="AX535" s="2" t="e">
        <f>AW535*#REF!</f>
        <v>#REF!</v>
      </c>
      <c r="AZ535" s="2" t="e">
        <f>AY535*#REF!</f>
        <v>#REF!</v>
      </c>
      <c r="BA535" s="2" t="e">
        <f>AZ535*#REF!</f>
        <v>#REF!</v>
      </c>
    </row>
    <row r="536" spans="48:53" x14ac:dyDescent="0.2">
      <c r="AV536" s="2" t="e">
        <f>AU536*#REF!</f>
        <v>#REF!</v>
      </c>
      <c r="AX536" s="2" t="e">
        <f>AW536*#REF!</f>
        <v>#REF!</v>
      </c>
      <c r="AZ536" s="2" t="e">
        <f>AY536*#REF!</f>
        <v>#REF!</v>
      </c>
      <c r="BA536" s="2" t="e">
        <f>AZ536*#REF!</f>
        <v>#REF!</v>
      </c>
    </row>
    <row r="537" spans="48:53" x14ac:dyDescent="0.2">
      <c r="AV537" s="2" t="e">
        <f>AU537*#REF!</f>
        <v>#REF!</v>
      </c>
      <c r="AX537" s="2" t="e">
        <f>AW537*#REF!</f>
        <v>#REF!</v>
      </c>
      <c r="AZ537" s="2" t="e">
        <f>AY537*#REF!</f>
        <v>#REF!</v>
      </c>
      <c r="BA537" s="2" t="e">
        <f>AZ537*#REF!</f>
        <v>#REF!</v>
      </c>
    </row>
    <row r="538" spans="48:53" x14ac:dyDescent="0.2">
      <c r="AV538" s="2" t="e">
        <f>AU538*#REF!</f>
        <v>#REF!</v>
      </c>
      <c r="AX538" s="2" t="e">
        <f>AW538*#REF!</f>
        <v>#REF!</v>
      </c>
      <c r="AZ538" s="2" t="e">
        <f>AY538*#REF!</f>
        <v>#REF!</v>
      </c>
      <c r="BA538" s="2" t="e">
        <f>AZ538*#REF!</f>
        <v>#REF!</v>
      </c>
    </row>
    <row r="539" spans="48:53" x14ac:dyDescent="0.2">
      <c r="AV539" s="2" t="e">
        <f>AU539*#REF!</f>
        <v>#REF!</v>
      </c>
      <c r="AX539" s="2" t="e">
        <f>AW539*#REF!</f>
        <v>#REF!</v>
      </c>
      <c r="AZ539" s="2" t="e">
        <f>AY539*#REF!</f>
        <v>#REF!</v>
      </c>
      <c r="BA539" s="2" t="e">
        <f>AZ539*#REF!</f>
        <v>#REF!</v>
      </c>
    </row>
    <row r="540" spans="48:53" x14ac:dyDescent="0.2">
      <c r="AV540" s="2" t="e">
        <f>AU540*#REF!</f>
        <v>#REF!</v>
      </c>
      <c r="AX540" s="2" t="e">
        <f>AW540*#REF!</f>
        <v>#REF!</v>
      </c>
      <c r="AZ540" s="2" t="e">
        <f>AY540*#REF!</f>
        <v>#REF!</v>
      </c>
      <c r="BA540" s="2" t="e">
        <f>AZ540*#REF!</f>
        <v>#REF!</v>
      </c>
    </row>
    <row r="541" spans="48:53" x14ac:dyDescent="0.2">
      <c r="AV541" s="2" t="e">
        <f>AU541*#REF!</f>
        <v>#REF!</v>
      </c>
      <c r="AX541" s="2" t="e">
        <f>AW541*#REF!</f>
        <v>#REF!</v>
      </c>
      <c r="AZ541" s="2" t="e">
        <f>AY541*#REF!</f>
        <v>#REF!</v>
      </c>
      <c r="BA541" s="2" t="e">
        <f>AZ541*#REF!</f>
        <v>#REF!</v>
      </c>
    </row>
    <row r="542" spans="48:53" x14ac:dyDescent="0.2">
      <c r="AV542" s="2" t="e">
        <f>AU542*#REF!</f>
        <v>#REF!</v>
      </c>
      <c r="AX542" s="2" t="e">
        <f>AW542*#REF!</f>
        <v>#REF!</v>
      </c>
      <c r="AZ542" s="2" t="e">
        <f>AY542*#REF!</f>
        <v>#REF!</v>
      </c>
      <c r="BA542" s="2" t="e">
        <f>AZ542*#REF!</f>
        <v>#REF!</v>
      </c>
    </row>
    <row r="543" spans="48:53" x14ac:dyDescent="0.2">
      <c r="AV543" s="2" t="e">
        <f>AU543*#REF!</f>
        <v>#REF!</v>
      </c>
      <c r="AX543" s="2" t="e">
        <f>AW543*#REF!</f>
        <v>#REF!</v>
      </c>
      <c r="AZ543" s="2" t="e">
        <f>AY543*#REF!</f>
        <v>#REF!</v>
      </c>
      <c r="BA543" s="2" t="e">
        <f>AZ543*#REF!</f>
        <v>#REF!</v>
      </c>
    </row>
    <row r="544" spans="48:53" x14ac:dyDescent="0.2">
      <c r="AV544" s="2" t="e">
        <f>AU544*#REF!</f>
        <v>#REF!</v>
      </c>
      <c r="AX544" s="2" t="e">
        <f>AW544*#REF!</f>
        <v>#REF!</v>
      </c>
      <c r="AZ544" s="2" t="e">
        <f>AY544*#REF!</f>
        <v>#REF!</v>
      </c>
      <c r="BA544" s="2" t="e">
        <f>AZ544*#REF!</f>
        <v>#REF!</v>
      </c>
    </row>
    <row r="545" spans="48:53" x14ac:dyDescent="0.2">
      <c r="AV545" s="2" t="e">
        <f>AU545*#REF!</f>
        <v>#REF!</v>
      </c>
      <c r="AX545" s="2" t="e">
        <f>AW545*#REF!</f>
        <v>#REF!</v>
      </c>
      <c r="AZ545" s="2" t="e">
        <f>AY545*#REF!</f>
        <v>#REF!</v>
      </c>
      <c r="BA545" s="2" t="e">
        <f>AZ545*#REF!</f>
        <v>#REF!</v>
      </c>
    </row>
    <row r="546" spans="48:53" x14ac:dyDescent="0.2">
      <c r="AV546" s="2" t="e">
        <f>AU546*#REF!</f>
        <v>#REF!</v>
      </c>
      <c r="AX546" s="2" t="e">
        <f>AW546*#REF!</f>
        <v>#REF!</v>
      </c>
      <c r="AZ546" s="2" t="e">
        <f>AY546*#REF!</f>
        <v>#REF!</v>
      </c>
      <c r="BA546" s="2" t="e">
        <f>AZ546*#REF!</f>
        <v>#REF!</v>
      </c>
    </row>
    <row r="547" spans="48:53" x14ac:dyDescent="0.2">
      <c r="AV547" s="2" t="e">
        <f>AU547*#REF!</f>
        <v>#REF!</v>
      </c>
      <c r="AX547" s="2" t="e">
        <f>AW547*#REF!</f>
        <v>#REF!</v>
      </c>
      <c r="AZ547" s="2" t="e">
        <f>AY547*#REF!</f>
        <v>#REF!</v>
      </c>
      <c r="BA547" s="2" t="e">
        <f>AZ547*#REF!</f>
        <v>#REF!</v>
      </c>
    </row>
    <row r="548" spans="48:53" x14ac:dyDescent="0.2">
      <c r="AV548" s="2" t="e">
        <f>AU548*#REF!</f>
        <v>#REF!</v>
      </c>
      <c r="AX548" s="2" t="e">
        <f>AW548*#REF!</f>
        <v>#REF!</v>
      </c>
      <c r="AZ548" s="2" t="e">
        <f>AY548*#REF!</f>
        <v>#REF!</v>
      </c>
      <c r="BA548" s="2" t="e">
        <f>AZ548*#REF!</f>
        <v>#REF!</v>
      </c>
    </row>
    <row r="549" spans="48:53" x14ac:dyDescent="0.2">
      <c r="AV549" s="2" t="e">
        <f>AU549*#REF!</f>
        <v>#REF!</v>
      </c>
      <c r="AX549" s="2" t="e">
        <f>AW549*#REF!</f>
        <v>#REF!</v>
      </c>
      <c r="AZ549" s="2" t="e">
        <f>AY549*#REF!</f>
        <v>#REF!</v>
      </c>
      <c r="BA549" s="2" t="e">
        <f>AZ549*#REF!</f>
        <v>#REF!</v>
      </c>
    </row>
    <row r="550" spans="48:53" x14ac:dyDescent="0.2">
      <c r="AV550" s="2" t="e">
        <f>AU550*#REF!</f>
        <v>#REF!</v>
      </c>
      <c r="AX550" s="2" t="e">
        <f>AW550*#REF!</f>
        <v>#REF!</v>
      </c>
      <c r="AZ550" s="2" t="e">
        <f>AY550*#REF!</f>
        <v>#REF!</v>
      </c>
      <c r="BA550" s="2" t="e">
        <f>AZ550*#REF!</f>
        <v>#REF!</v>
      </c>
    </row>
    <row r="551" spans="48:53" x14ac:dyDescent="0.2">
      <c r="AV551" s="2" t="e">
        <f>AU551*#REF!</f>
        <v>#REF!</v>
      </c>
      <c r="AX551" s="2" t="e">
        <f>AW551*#REF!</f>
        <v>#REF!</v>
      </c>
      <c r="AZ551" s="2" t="e">
        <f>AY551*#REF!</f>
        <v>#REF!</v>
      </c>
      <c r="BA551" s="2" t="e">
        <f>AZ551*#REF!</f>
        <v>#REF!</v>
      </c>
    </row>
    <row r="552" spans="48:53" x14ac:dyDescent="0.2">
      <c r="AV552" s="2" t="e">
        <f>AU552*#REF!</f>
        <v>#REF!</v>
      </c>
      <c r="AX552" s="2" t="e">
        <f>AW552*#REF!</f>
        <v>#REF!</v>
      </c>
      <c r="AZ552" s="2" t="e">
        <f>AY552*#REF!</f>
        <v>#REF!</v>
      </c>
      <c r="BA552" s="2" t="e">
        <f>AZ552*#REF!</f>
        <v>#REF!</v>
      </c>
    </row>
    <row r="553" spans="48:53" x14ac:dyDescent="0.2">
      <c r="AV553" s="2" t="e">
        <f>AU553*#REF!</f>
        <v>#REF!</v>
      </c>
      <c r="AX553" s="2" t="e">
        <f>AW553*#REF!</f>
        <v>#REF!</v>
      </c>
      <c r="AZ553" s="2" t="e">
        <f>AY553*#REF!</f>
        <v>#REF!</v>
      </c>
      <c r="BA553" s="2" t="e">
        <f>AZ553*#REF!</f>
        <v>#REF!</v>
      </c>
    </row>
    <row r="554" spans="48:53" x14ac:dyDescent="0.2">
      <c r="AV554" s="2" t="e">
        <f>AU554*#REF!</f>
        <v>#REF!</v>
      </c>
      <c r="AX554" s="2" t="e">
        <f>AW554*#REF!</f>
        <v>#REF!</v>
      </c>
      <c r="AZ554" s="2" t="e">
        <f>AY554*#REF!</f>
        <v>#REF!</v>
      </c>
      <c r="BA554" s="2" t="e">
        <f>AZ554*#REF!</f>
        <v>#REF!</v>
      </c>
    </row>
    <row r="555" spans="48:53" x14ac:dyDescent="0.2">
      <c r="AV555" s="2" t="e">
        <f>AU555*#REF!</f>
        <v>#REF!</v>
      </c>
      <c r="AX555" s="2" t="e">
        <f>AW555*#REF!</f>
        <v>#REF!</v>
      </c>
      <c r="AZ555" s="2" t="e">
        <f>AY555*#REF!</f>
        <v>#REF!</v>
      </c>
      <c r="BA555" s="2" t="e">
        <f>AZ555*#REF!</f>
        <v>#REF!</v>
      </c>
    </row>
    <row r="556" spans="48:53" x14ac:dyDescent="0.2">
      <c r="AV556" s="2" t="e">
        <f>AU556*#REF!</f>
        <v>#REF!</v>
      </c>
      <c r="AX556" s="2" t="e">
        <f>AW556*#REF!</f>
        <v>#REF!</v>
      </c>
      <c r="AZ556" s="2" t="e">
        <f>AY556*#REF!</f>
        <v>#REF!</v>
      </c>
      <c r="BA556" s="2" t="e">
        <f>AZ556*#REF!</f>
        <v>#REF!</v>
      </c>
    </row>
    <row r="557" spans="48:53" x14ac:dyDescent="0.2">
      <c r="AV557" s="2" t="e">
        <f>AU557*#REF!</f>
        <v>#REF!</v>
      </c>
      <c r="AX557" s="2" t="e">
        <f>AW557*#REF!</f>
        <v>#REF!</v>
      </c>
      <c r="AZ557" s="2" t="e">
        <f>AY557*#REF!</f>
        <v>#REF!</v>
      </c>
      <c r="BA557" s="2" t="e">
        <f>AZ557*#REF!</f>
        <v>#REF!</v>
      </c>
    </row>
    <row r="558" spans="48:53" x14ac:dyDescent="0.2">
      <c r="AV558" s="2" t="e">
        <f>AU558*#REF!</f>
        <v>#REF!</v>
      </c>
      <c r="AX558" s="2" t="e">
        <f>AW558*#REF!</f>
        <v>#REF!</v>
      </c>
      <c r="AZ558" s="2" t="e">
        <f>AY558*#REF!</f>
        <v>#REF!</v>
      </c>
      <c r="BA558" s="2" t="e">
        <f>AZ558*#REF!</f>
        <v>#REF!</v>
      </c>
    </row>
    <row r="559" spans="48:53" x14ac:dyDescent="0.2">
      <c r="AV559" s="2" t="e">
        <f>AU559*#REF!</f>
        <v>#REF!</v>
      </c>
      <c r="AX559" s="2" t="e">
        <f>AW559*#REF!</f>
        <v>#REF!</v>
      </c>
      <c r="AZ559" s="2" t="e">
        <f>AY559*#REF!</f>
        <v>#REF!</v>
      </c>
      <c r="BA559" s="2" t="e">
        <f>AZ559*#REF!</f>
        <v>#REF!</v>
      </c>
    </row>
    <row r="560" spans="48:53" x14ac:dyDescent="0.2">
      <c r="AV560" s="2" t="e">
        <f>AU560*#REF!</f>
        <v>#REF!</v>
      </c>
      <c r="AX560" s="2" t="e">
        <f>AW560*#REF!</f>
        <v>#REF!</v>
      </c>
      <c r="AZ560" s="2" t="e">
        <f>AY560*#REF!</f>
        <v>#REF!</v>
      </c>
      <c r="BA560" s="2" t="e">
        <f>AZ560*#REF!</f>
        <v>#REF!</v>
      </c>
    </row>
    <row r="561" spans="48:53" x14ac:dyDescent="0.2">
      <c r="AV561" s="2" t="e">
        <f>AU561*#REF!</f>
        <v>#REF!</v>
      </c>
      <c r="AX561" s="2" t="e">
        <f>AW561*#REF!</f>
        <v>#REF!</v>
      </c>
      <c r="AZ561" s="2" t="e">
        <f>AY561*#REF!</f>
        <v>#REF!</v>
      </c>
      <c r="BA561" s="2" t="e">
        <f>AZ561*#REF!</f>
        <v>#REF!</v>
      </c>
    </row>
    <row r="562" spans="48:53" x14ac:dyDescent="0.2">
      <c r="AV562" s="2" t="e">
        <f>AU562*#REF!</f>
        <v>#REF!</v>
      </c>
      <c r="AX562" s="2" t="e">
        <f>AW562*#REF!</f>
        <v>#REF!</v>
      </c>
      <c r="AZ562" s="2" t="e">
        <f>AY562*#REF!</f>
        <v>#REF!</v>
      </c>
      <c r="BA562" s="2" t="e">
        <f>AZ562*#REF!</f>
        <v>#REF!</v>
      </c>
    </row>
    <row r="563" spans="48:53" x14ac:dyDescent="0.2">
      <c r="AV563" s="2" t="e">
        <f>AU563*#REF!</f>
        <v>#REF!</v>
      </c>
      <c r="AX563" s="2" t="e">
        <f>AW563*#REF!</f>
        <v>#REF!</v>
      </c>
      <c r="AZ563" s="2" t="e">
        <f>AY563*#REF!</f>
        <v>#REF!</v>
      </c>
      <c r="BA563" s="2" t="e">
        <f>AZ563*#REF!</f>
        <v>#REF!</v>
      </c>
    </row>
    <row r="564" spans="48:53" x14ac:dyDescent="0.2">
      <c r="AV564" s="2" t="e">
        <f>AU564*#REF!</f>
        <v>#REF!</v>
      </c>
      <c r="AX564" s="2" t="e">
        <f>AW564*#REF!</f>
        <v>#REF!</v>
      </c>
      <c r="AZ564" s="2" t="e">
        <f>AY564*#REF!</f>
        <v>#REF!</v>
      </c>
      <c r="BA564" s="2" t="e">
        <f>AZ564*#REF!</f>
        <v>#REF!</v>
      </c>
    </row>
    <row r="565" spans="48:53" x14ac:dyDescent="0.2">
      <c r="AV565" s="2" t="e">
        <f>AU565*#REF!</f>
        <v>#REF!</v>
      </c>
      <c r="AX565" s="2" t="e">
        <f>AW565*#REF!</f>
        <v>#REF!</v>
      </c>
      <c r="AZ565" s="2" t="e">
        <f>AY565*#REF!</f>
        <v>#REF!</v>
      </c>
      <c r="BA565" s="2" t="e">
        <f>AZ565*#REF!</f>
        <v>#REF!</v>
      </c>
    </row>
    <row r="566" spans="48:53" x14ac:dyDescent="0.2">
      <c r="AV566" s="2" t="e">
        <f>AU566*#REF!</f>
        <v>#REF!</v>
      </c>
      <c r="AX566" s="2" t="e">
        <f>AW566*#REF!</f>
        <v>#REF!</v>
      </c>
      <c r="AZ566" s="2" t="e">
        <f>AY566*#REF!</f>
        <v>#REF!</v>
      </c>
      <c r="BA566" s="2" t="e">
        <f>AZ566*#REF!</f>
        <v>#REF!</v>
      </c>
    </row>
    <row r="567" spans="48:53" x14ac:dyDescent="0.2">
      <c r="AV567" s="2" t="e">
        <f>AU567*#REF!</f>
        <v>#REF!</v>
      </c>
      <c r="AX567" s="2" t="e">
        <f>AW567*#REF!</f>
        <v>#REF!</v>
      </c>
      <c r="AZ567" s="2" t="e">
        <f>AY567*#REF!</f>
        <v>#REF!</v>
      </c>
      <c r="BA567" s="2" t="e">
        <f>AZ567*#REF!</f>
        <v>#REF!</v>
      </c>
    </row>
    <row r="568" spans="48:53" x14ac:dyDescent="0.2">
      <c r="AV568" s="2" t="e">
        <f>AU568*#REF!</f>
        <v>#REF!</v>
      </c>
      <c r="AX568" s="2" t="e">
        <f>AW568*#REF!</f>
        <v>#REF!</v>
      </c>
      <c r="AZ568" s="2" t="e">
        <f>AY568*#REF!</f>
        <v>#REF!</v>
      </c>
      <c r="BA568" s="2" t="e">
        <f>AZ568*#REF!</f>
        <v>#REF!</v>
      </c>
    </row>
    <row r="569" spans="48:53" x14ac:dyDescent="0.2">
      <c r="AV569" s="2" t="e">
        <f>AU569*#REF!</f>
        <v>#REF!</v>
      </c>
      <c r="AX569" s="2" t="e">
        <f>AW569*#REF!</f>
        <v>#REF!</v>
      </c>
      <c r="AZ569" s="2" t="e">
        <f>AY569*#REF!</f>
        <v>#REF!</v>
      </c>
      <c r="BA569" s="2" t="e">
        <f>AZ569*#REF!</f>
        <v>#REF!</v>
      </c>
    </row>
    <row r="570" spans="48:53" x14ac:dyDescent="0.2">
      <c r="AV570" s="2" t="e">
        <f>AU570*#REF!</f>
        <v>#REF!</v>
      </c>
      <c r="AX570" s="2" t="e">
        <f>AW570*#REF!</f>
        <v>#REF!</v>
      </c>
      <c r="AZ570" s="2" t="e">
        <f>AY570*#REF!</f>
        <v>#REF!</v>
      </c>
      <c r="BA570" s="2" t="e">
        <f>AZ570*#REF!</f>
        <v>#REF!</v>
      </c>
    </row>
    <row r="571" spans="48:53" x14ac:dyDescent="0.2">
      <c r="AV571" s="2" t="e">
        <f>AU571*#REF!</f>
        <v>#REF!</v>
      </c>
      <c r="AX571" s="2" t="e">
        <f>AW571*#REF!</f>
        <v>#REF!</v>
      </c>
      <c r="AZ571" s="2" t="e">
        <f>AY571*#REF!</f>
        <v>#REF!</v>
      </c>
      <c r="BA571" s="2" t="e">
        <f>AZ571*#REF!</f>
        <v>#REF!</v>
      </c>
    </row>
    <row r="572" spans="48:53" x14ac:dyDescent="0.2">
      <c r="AV572" s="2" t="e">
        <f>AU572*#REF!</f>
        <v>#REF!</v>
      </c>
      <c r="AX572" s="2" t="e">
        <f>AW572*#REF!</f>
        <v>#REF!</v>
      </c>
      <c r="AZ572" s="2" t="e">
        <f>AY572*#REF!</f>
        <v>#REF!</v>
      </c>
      <c r="BA572" s="2" t="e">
        <f>AZ572*#REF!</f>
        <v>#REF!</v>
      </c>
    </row>
    <row r="573" spans="48:53" x14ac:dyDescent="0.2">
      <c r="AV573" s="2" t="e">
        <f>AU573*#REF!</f>
        <v>#REF!</v>
      </c>
      <c r="AX573" s="2" t="e">
        <f>AW573*#REF!</f>
        <v>#REF!</v>
      </c>
      <c r="AZ573" s="2" t="e">
        <f>AY573*#REF!</f>
        <v>#REF!</v>
      </c>
      <c r="BA573" s="2" t="e">
        <f>AZ573*#REF!</f>
        <v>#REF!</v>
      </c>
    </row>
    <row r="574" spans="48:53" x14ac:dyDescent="0.2">
      <c r="AV574" s="2" t="e">
        <f>AU574*#REF!</f>
        <v>#REF!</v>
      </c>
      <c r="AX574" s="2" t="e">
        <f>AW574*#REF!</f>
        <v>#REF!</v>
      </c>
      <c r="AZ574" s="2" t="e">
        <f>AY574*#REF!</f>
        <v>#REF!</v>
      </c>
      <c r="BA574" s="2" t="e">
        <f>AZ574*#REF!</f>
        <v>#REF!</v>
      </c>
    </row>
    <row r="575" spans="48:53" x14ac:dyDescent="0.2">
      <c r="AV575" s="2" t="e">
        <f>AU575*#REF!</f>
        <v>#REF!</v>
      </c>
      <c r="AX575" s="2" t="e">
        <f>AW575*#REF!</f>
        <v>#REF!</v>
      </c>
      <c r="AZ575" s="2" t="e">
        <f>AY575*#REF!</f>
        <v>#REF!</v>
      </c>
      <c r="BA575" s="2" t="e">
        <f>AZ575*#REF!</f>
        <v>#REF!</v>
      </c>
    </row>
    <row r="576" spans="48:53" x14ac:dyDescent="0.2">
      <c r="AV576" s="2" t="e">
        <f>AU576*#REF!</f>
        <v>#REF!</v>
      </c>
      <c r="AX576" s="2" t="e">
        <f>AW576*#REF!</f>
        <v>#REF!</v>
      </c>
      <c r="AZ576" s="2" t="e">
        <f>AY576*#REF!</f>
        <v>#REF!</v>
      </c>
      <c r="BA576" s="2" t="e">
        <f>AZ576*#REF!</f>
        <v>#REF!</v>
      </c>
    </row>
    <row r="577" spans="48:53" x14ac:dyDescent="0.2">
      <c r="AV577" s="2" t="e">
        <f>AU577*#REF!</f>
        <v>#REF!</v>
      </c>
      <c r="AX577" s="2" t="e">
        <f>AW577*#REF!</f>
        <v>#REF!</v>
      </c>
      <c r="AZ577" s="2" t="e">
        <f>AY577*#REF!</f>
        <v>#REF!</v>
      </c>
      <c r="BA577" s="2" t="e">
        <f>AZ577*#REF!</f>
        <v>#REF!</v>
      </c>
    </row>
    <row r="578" spans="48:53" x14ac:dyDescent="0.2">
      <c r="AV578" s="2" t="e">
        <f>AU578*#REF!</f>
        <v>#REF!</v>
      </c>
      <c r="AX578" s="2" t="e">
        <f>AW578*#REF!</f>
        <v>#REF!</v>
      </c>
      <c r="AZ578" s="2" t="e">
        <f>AY578*#REF!</f>
        <v>#REF!</v>
      </c>
      <c r="BA578" s="2" t="e">
        <f>AZ578*#REF!</f>
        <v>#REF!</v>
      </c>
    </row>
    <row r="579" spans="48:53" x14ac:dyDescent="0.2">
      <c r="AV579" s="2" t="e">
        <f>AU579*#REF!</f>
        <v>#REF!</v>
      </c>
      <c r="AX579" s="2" t="e">
        <f>AW579*#REF!</f>
        <v>#REF!</v>
      </c>
      <c r="AZ579" s="2" t="e">
        <f>AY579*#REF!</f>
        <v>#REF!</v>
      </c>
      <c r="BA579" s="2" t="e">
        <f>AZ579*#REF!</f>
        <v>#REF!</v>
      </c>
    </row>
    <row r="580" spans="48:53" x14ac:dyDescent="0.2">
      <c r="AV580" s="2" t="e">
        <f>AU580*#REF!</f>
        <v>#REF!</v>
      </c>
      <c r="AX580" s="2" t="e">
        <f>AW580*#REF!</f>
        <v>#REF!</v>
      </c>
      <c r="AZ580" s="2" t="e">
        <f>AY580*#REF!</f>
        <v>#REF!</v>
      </c>
      <c r="BA580" s="2" t="e">
        <f>AZ580*#REF!</f>
        <v>#REF!</v>
      </c>
    </row>
    <row r="581" spans="48:53" x14ac:dyDescent="0.2">
      <c r="AV581" s="2" t="e">
        <f>AU581*#REF!</f>
        <v>#REF!</v>
      </c>
      <c r="AX581" s="2" t="e">
        <f>AW581*#REF!</f>
        <v>#REF!</v>
      </c>
      <c r="AZ581" s="2" t="e">
        <f>AY581*#REF!</f>
        <v>#REF!</v>
      </c>
      <c r="BA581" s="2" t="e">
        <f>AZ581*#REF!</f>
        <v>#REF!</v>
      </c>
    </row>
    <row r="582" spans="48:53" x14ac:dyDescent="0.2">
      <c r="AV582" s="2" t="e">
        <f>AU582*#REF!</f>
        <v>#REF!</v>
      </c>
      <c r="AX582" s="2" t="e">
        <f>AW582*#REF!</f>
        <v>#REF!</v>
      </c>
      <c r="AZ582" s="2" t="e">
        <f>AY582*#REF!</f>
        <v>#REF!</v>
      </c>
      <c r="BA582" s="2" t="e">
        <f>AZ582*#REF!</f>
        <v>#REF!</v>
      </c>
    </row>
    <row r="583" spans="48:53" x14ac:dyDescent="0.2">
      <c r="AV583" s="2" t="e">
        <f>AU583*#REF!</f>
        <v>#REF!</v>
      </c>
      <c r="AX583" s="2" t="e">
        <f>AW583*#REF!</f>
        <v>#REF!</v>
      </c>
      <c r="AZ583" s="2" t="e">
        <f>AY583*#REF!</f>
        <v>#REF!</v>
      </c>
      <c r="BA583" s="2" t="e">
        <f>AZ583*#REF!</f>
        <v>#REF!</v>
      </c>
    </row>
    <row r="584" spans="48:53" x14ac:dyDescent="0.2">
      <c r="AV584" s="2" t="e">
        <f>AU584*#REF!</f>
        <v>#REF!</v>
      </c>
      <c r="AX584" s="2" t="e">
        <f>AW584*#REF!</f>
        <v>#REF!</v>
      </c>
      <c r="AZ584" s="2" t="e">
        <f>AY584*#REF!</f>
        <v>#REF!</v>
      </c>
      <c r="BA584" s="2" t="e">
        <f>AZ584*#REF!</f>
        <v>#REF!</v>
      </c>
    </row>
    <row r="585" spans="48:53" x14ac:dyDescent="0.2">
      <c r="AV585" s="2" t="e">
        <f>AU585*#REF!</f>
        <v>#REF!</v>
      </c>
      <c r="AX585" s="2" t="e">
        <f>AW585*#REF!</f>
        <v>#REF!</v>
      </c>
      <c r="AZ585" s="2" t="e">
        <f>AY585*#REF!</f>
        <v>#REF!</v>
      </c>
      <c r="BA585" s="2" t="e">
        <f>AZ585*#REF!</f>
        <v>#REF!</v>
      </c>
    </row>
    <row r="586" spans="48:53" x14ac:dyDescent="0.2">
      <c r="AV586" s="2" t="e">
        <f>AU586*#REF!</f>
        <v>#REF!</v>
      </c>
      <c r="AX586" s="2" t="e">
        <f>AW586*#REF!</f>
        <v>#REF!</v>
      </c>
      <c r="AZ586" s="2" t="e">
        <f>AY586*#REF!</f>
        <v>#REF!</v>
      </c>
      <c r="BA586" s="2" t="e">
        <f>AZ586*#REF!</f>
        <v>#REF!</v>
      </c>
    </row>
    <row r="587" spans="48:53" x14ac:dyDescent="0.2">
      <c r="AV587" s="2" t="e">
        <f>AU587*#REF!</f>
        <v>#REF!</v>
      </c>
      <c r="AX587" s="2" t="e">
        <f>AW587*#REF!</f>
        <v>#REF!</v>
      </c>
      <c r="AZ587" s="2" t="e">
        <f>AY587*#REF!</f>
        <v>#REF!</v>
      </c>
      <c r="BA587" s="2" t="e">
        <f>AZ587*#REF!</f>
        <v>#REF!</v>
      </c>
    </row>
    <row r="588" spans="48:53" x14ac:dyDescent="0.2">
      <c r="AV588" s="2" t="e">
        <f>AU588*#REF!</f>
        <v>#REF!</v>
      </c>
      <c r="AX588" s="2" t="e">
        <f>AW588*#REF!</f>
        <v>#REF!</v>
      </c>
      <c r="AZ588" s="2" t="e">
        <f>AY588*#REF!</f>
        <v>#REF!</v>
      </c>
      <c r="BA588" s="2" t="e">
        <f>AZ588*#REF!</f>
        <v>#REF!</v>
      </c>
    </row>
    <row r="589" spans="48:53" x14ac:dyDescent="0.2">
      <c r="AV589" s="2" t="e">
        <f>AU589*#REF!</f>
        <v>#REF!</v>
      </c>
      <c r="AX589" s="2" t="e">
        <f>AW589*#REF!</f>
        <v>#REF!</v>
      </c>
      <c r="AZ589" s="2" t="e">
        <f>AY589*#REF!</f>
        <v>#REF!</v>
      </c>
      <c r="BA589" s="2" t="e">
        <f>AZ589*#REF!</f>
        <v>#REF!</v>
      </c>
    </row>
    <row r="590" spans="48:53" x14ac:dyDescent="0.2">
      <c r="AV590" s="2" t="e">
        <f>AU590*#REF!</f>
        <v>#REF!</v>
      </c>
      <c r="AX590" s="2" t="e">
        <f>AW590*#REF!</f>
        <v>#REF!</v>
      </c>
      <c r="AZ590" s="2" t="e">
        <f>AY590*#REF!</f>
        <v>#REF!</v>
      </c>
      <c r="BA590" s="2" t="e">
        <f>AZ590*#REF!</f>
        <v>#REF!</v>
      </c>
    </row>
    <row r="591" spans="48:53" x14ac:dyDescent="0.2">
      <c r="AV591" s="2" t="e">
        <f>AU591*#REF!</f>
        <v>#REF!</v>
      </c>
      <c r="AX591" s="2" t="e">
        <f>AW591*#REF!</f>
        <v>#REF!</v>
      </c>
      <c r="AZ591" s="2" t="e">
        <f>AY591*#REF!</f>
        <v>#REF!</v>
      </c>
      <c r="BA591" s="2" t="e">
        <f>AZ591*#REF!</f>
        <v>#REF!</v>
      </c>
    </row>
    <row r="592" spans="48:53" x14ac:dyDescent="0.2">
      <c r="AV592" s="2" t="e">
        <f>AU592*#REF!</f>
        <v>#REF!</v>
      </c>
      <c r="AX592" s="2" t="e">
        <f>AW592*#REF!</f>
        <v>#REF!</v>
      </c>
      <c r="AZ592" s="2" t="e">
        <f>AY592*#REF!</f>
        <v>#REF!</v>
      </c>
      <c r="BA592" s="2" t="e">
        <f>AZ592*#REF!</f>
        <v>#REF!</v>
      </c>
    </row>
    <row r="593" spans="48:53" x14ac:dyDescent="0.2">
      <c r="AV593" s="2" t="e">
        <f>AU593*#REF!</f>
        <v>#REF!</v>
      </c>
      <c r="AX593" s="2" t="e">
        <f>AW593*#REF!</f>
        <v>#REF!</v>
      </c>
      <c r="AZ593" s="2" t="e">
        <f>AY593*#REF!</f>
        <v>#REF!</v>
      </c>
      <c r="BA593" s="2" t="e">
        <f>AZ593*#REF!</f>
        <v>#REF!</v>
      </c>
    </row>
    <row r="594" spans="48:53" x14ac:dyDescent="0.2">
      <c r="AV594" s="2" t="e">
        <f>AU594*#REF!</f>
        <v>#REF!</v>
      </c>
      <c r="AX594" s="2" t="e">
        <f>AW594*#REF!</f>
        <v>#REF!</v>
      </c>
      <c r="AZ594" s="2" t="e">
        <f>AY594*#REF!</f>
        <v>#REF!</v>
      </c>
      <c r="BA594" s="2" t="e">
        <f>AZ594*#REF!</f>
        <v>#REF!</v>
      </c>
    </row>
    <row r="595" spans="48:53" x14ac:dyDescent="0.2">
      <c r="AV595" s="2" t="e">
        <f>AU595*#REF!</f>
        <v>#REF!</v>
      </c>
      <c r="AX595" s="2" t="e">
        <f>AW595*#REF!</f>
        <v>#REF!</v>
      </c>
      <c r="AZ595" s="2" t="e">
        <f>AY595*#REF!</f>
        <v>#REF!</v>
      </c>
      <c r="BA595" s="2" t="e">
        <f>AZ595*#REF!</f>
        <v>#REF!</v>
      </c>
    </row>
    <row r="596" spans="48:53" x14ac:dyDescent="0.2">
      <c r="AV596" s="2" t="e">
        <f>AU596*#REF!</f>
        <v>#REF!</v>
      </c>
      <c r="AX596" s="2" t="e">
        <f>AW596*#REF!</f>
        <v>#REF!</v>
      </c>
      <c r="AZ596" s="2" t="e">
        <f>AY596*#REF!</f>
        <v>#REF!</v>
      </c>
      <c r="BA596" s="2" t="e">
        <f>AZ596*#REF!</f>
        <v>#REF!</v>
      </c>
    </row>
    <row r="597" spans="48:53" x14ac:dyDescent="0.2">
      <c r="AV597" s="2" t="e">
        <f>AU597*#REF!</f>
        <v>#REF!</v>
      </c>
      <c r="AX597" s="2" t="e">
        <f>AW597*#REF!</f>
        <v>#REF!</v>
      </c>
      <c r="AZ597" s="2" t="e">
        <f>AY597*#REF!</f>
        <v>#REF!</v>
      </c>
      <c r="BA597" s="2" t="e">
        <f>AZ597*#REF!</f>
        <v>#REF!</v>
      </c>
    </row>
    <row r="598" spans="48:53" x14ac:dyDescent="0.2">
      <c r="AV598" s="2" t="e">
        <f>AU598*#REF!</f>
        <v>#REF!</v>
      </c>
      <c r="AX598" s="2" t="e">
        <f>AW598*#REF!</f>
        <v>#REF!</v>
      </c>
      <c r="AZ598" s="2" t="e">
        <f>AY598*#REF!</f>
        <v>#REF!</v>
      </c>
      <c r="BA598" s="2" t="e">
        <f>AZ598*#REF!</f>
        <v>#REF!</v>
      </c>
    </row>
    <row r="599" spans="48:53" x14ac:dyDescent="0.2">
      <c r="AV599" s="2" t="e">
        <f>AU599*#REF!</f>
        <v>#REF!</v>
      </c>
      <c r="AX599" s="2" t="e">
        <f>AW599*#REF!</f>
        <v>#REF!</v>
      </c>
      <c r="AZ599" s="2" t="e">
        <f>AY599*#REF!</f>
        <v>#REF!</v>
      </c>
      <c r="BA599" s="2" t="e">
        <f>AZ599*#REF!</f>
        <v>#REF!</v>
      </c>
    </row>
    <row r="600" spans="48:53" x14ac:dyDescent="0.2">
      <c r="AV600" s="2" t="e">
        <f>AU600*#REF!</f>
        <v>#REF!</v>
      </c>
      <c r="AX600" s="2" t="e">
        <f>AW600*#REF!</f>
        <v>#REF!</v>
      </c>
      <c r="AZ600" s="2" t="e">
        <f>AY600*#REF!</f>
        <v>#REF!</v>
      </c>
      <c r="BA600" s="2" t="e">
        <f>AZ600*#REF!</f>
        <v>#REF!</v>
      </c>
    </row>
    <row r="601" spans="48:53" x14ac:dyDescent="0.2">
      <c r="AV601" s="2" t="e">
        <f>AU601*#REF!</f>
        <v>#REF!</v>
      </c>
      <c r="AX601" s="2" t="e">
        <f>AW601*#REF!</f>
        <v>#REF!</v>
      </c>
      <c r="AZ601" s="2" t="e">
        <f>AY601*#REF!</f>
        <v>#REF!</v>
      </c>
      <c r="BA601" s="2" t="e">
        <f>AZ601*#REF!</f>
        <v>#REF!</v>
      </c>
    </row>
    <row r="602" spans="48:53" x14ac:dyDescent="0.2">
      <c r="AV602" s="2" t="e">
        <f>AU602*#REF!</f>
        <v>#REF!</v>
      </c>
      <c r="AX602" s="2" t="e">
        <f>AW602*#REF!</f>
        <v>#REF!</v>
      </c>
      <c r="AZ602" s="2" t="e">
        <f>AY602*#REF!</f>
        <v>#REF!</v>
      </c>
      <c r="BA602" s="2" t="e">
        <f>AZ602*#REF!</f>
        <v>#REF!</v>
      </c>
    </row>
    <row r="603" spans="48:53" x14ac:dyDescent="0.2">
      <c r="AV603" s="2" t="e">
        <f>AU603*#REF!</f>
        <v>#REF!</v>
      </c>
      <c r="AX603" s="2" t="e">
        <f>AW603*#REF!</f>
        <v>#REF!</v>
      </c>
      <c r="AZ603" s="2" t="e">
        <f>AY603*#REF!</f>
        <v>#REF!</v>
      </c>
      <c r="BA603" s="2" t="e">
        <f>AZ603*#REF!</f>
        <v>#REF!</v>
      </c>
    </row>
    <row r="604" spans="48:53" x14ac:dyDescent="0.2">
      <c r="AV604" s="2" t="e">
        <f>AU604*#REF!</f>
        <v>#REF!</v>
      </c>
      <c r="AX604" s="2" t="e">
        <f>AW604*#REF!</f>
        <v>#REF!</v>
      </c>
      <c r="AZ604" s="2" t="e">
        <f>AY604*#REF!</f>
        <v>#REF!</v>
      </c>
      <c r="BA604" s="2" t="e">
        <f>AZ604*#REF!</f>
        <v>#REF!</v>
      </c>
    </row>
    <row r="605" spans="48:53" x14ac:dyDescent="0.2">
      <c r="AV605" s="2" t="e">
        <f>AU605*#REF!</f>
        <v>#REF!</v>
      </c>
      <c r="AX605" s="2" t="e">
        <f>AW605*#REF!</f>
        <v>#REF!</v>
      </c>
      <c r="AZ605" s="2" t="e">
        <f>AY605*#REF!</f>
        <v>#REF!</v>
      </c>
      <c r="BA605" s="2" t="e">
        <f>AZ605*#REF!</f>
        <v>#REF!</v>
      </c>
    </row>
    <row r="606" spans="48:53" x14ac:dyDescent="0.2">
      <c r="AV606" s="2" t="e">
        <f>AU606*#REF!</f>
        <v>#REF!</v>
      </c>
      <c r="AX606" s="2" t="e">
        <f>AW606*#REF!</f>
        <v>#REF!</v>
      </c>
      <c r="AZ606" s="2" t="e">
        <f>AY606*#REF!</f>
        <v>#REF!</v>
      </c>
      <c r="BA606" s="2" t="e">
        <f>AZ606*#REF!</f>
        <v>#REF!</v>
      </c>
    </row>
    <row r="607" spans="48:53" x14ac:dyDescent="0.2">
      <c r="AV607" s="2" t="e">
        <f>AU607*#REF!</f>
        <v>#REF!</v>
      </c>
      <c r="AX607" s="2" t="e">
        <f>AW607*#REF!</f>
        <v>#REF!</v>
      </c>
      <c r="AZ607" s="2" t="e">
        <f>AY607*#REF!</f>
        <v>#REF!</v>
      </c>
      <c r="BA607" s="2" t="e">
        <f>AZ607*#REF!</f>
        <v>#REF!</v>
      </c>
    </row>
    <row r="608" spans="48:53" x14ac:dyDescent="0.2">
      <c r="AV608" s="2" t="e">
        <f>AU608*#REF!</f>
        <v>#REF!</v>
      </c>
      <c r="AX608" s="2" t="e">
        <f>AW608*#REF!</f>
        <v>#REF!</v>
      </c>
      <c r="AZ608" s="2" t="e">
        <f>AY608*#REF!</f>
        <v>#REF!</v>
      </c>
      <c r="BA608" s="2" t="e">
        <f>AZ608*#REF!</f>
        <v>#REF!</v>
      </c>
    </row>
    <row r="609" spans="48:53" x14ac:dyDescent="0.2">
      <c r="AV609" s="2" t="e">
        <f>AU609*#REF!</f>
        <v>#REF!</v>
      </c>
      <c r="AX609" s="2" t="e">
        <f>AW609*#REF!</f>
        <v>#REF!</v>
      </c>
      <c r="AZ609" s="2" t="e">
        <f>AY609*#REF!</f>
        <v>#REF!</v>
      </c>
      <c r="BA609" s="2" t="e">
        <f>AZ609*#REF!</f>
        <v>#REF!</v>
      </c>
    </row>
    <row r="610" spans="48:53" x14ac:dyDescent="0.2">
      <c r="AV610" s="2" t="e">
        <f>AU610*#REF!</f>
        <v>#REF!</v>
      </c>
      <c r="AX610" s="2" t="e">
        <f>AW610*#REF!</f>
        <v>#REF!</v>
      </c>
      <c r="AZ610" s="2" t="e">
        <f>AY610*#REF!</f>
        <v>#REF!</v>
      </c>
      <c r="BA610" s="2" t="e">
        <f>AZ610*#REF!</f>
        <v>#REF!</v>
      </c>
    </row>
    <row r="611" spans="48:53" x14ac:dyDescent="0.2">
      <c r="AV611" s="2" t="e">
        <f>AU611*#REF!</f>
        <v>#REF!</v>
      </c>
      <c r="AX611" s="2" t="e">
        <f>AW611*#REF!</f>
        <v>#REF!</v>
      </c>
      <c r="AZ611" s="2" t="e">
        <f>AY611*#REF!</f>
        <v>#REF!</v>
      </c>
      <c r="BA611" s="2" t="e">
        <f>AZ611*#REF!</f>
        <v>#REF!</v>
      </c>
    </row>
    <row r="612" spans="48:53" x14ac:dyDescent="0.2">
      <c r="AV612" s="2" t="e">
        <f>AU612*#REF!</f>
        <v>#REF!</v>
      </c>
      <c r="AX612" s="2" t="e">
        <f>AW612*#REF!</f>
        <v>#REF!</v>
      </c>
      <c r="AZ612" s="2" t="e">
        <f>AY612*#REF!</f>
        <v>#REF!</v>
      </c>
      <c r="BA612" s="2" t="e">
        <f>AZ612*#REF!</f>
        <v>#REF!</v>
      </c>
    </row>
    <row r="613" spans="48:53" x14ac:dyDescent="0.2">
      <c r="AV613" s="2" t="e">
        <f>AU613*#REF!</f>
        <v>#REF!</v>
      </c>
      <c r="AX613" s="2" t="e">
        <f>AW613*#REF!</f>
        <v>#REF!</v>
      </c>
      <c r="AZ613" s="2" t="e">
        <f>AY613*#REF!</f>
        <v>#REF!</v>
      </c>
      <c r="BA613" s="2" t="e">
        <f>AZ613*#REF!</f>
        <v>#REF!</v>
      </c>
    </row>
    <row r="614" spans="48:53" x14ac:dyDescent="0.2">
      <c r="AV614" s="2" t="e">
        <f>AU614*#REF!</f>
        <v>#REF!</v>
      </c>
      <c r="AX614" s="2" t="e">
        <f>AW614*#REF!</f>
        <v>#REF!</v>
      </c>
      <c r="AZ614" s="2" t="e">
        <f>AY614*#REF!</f>
        <v>#REF!</v>
      </c>
      <c r="BA614" s="2" t="e">
        <f>AZ614*#REF!</f>
        <v>#REF!</v>
      </c>
    </row>
    <row r="615" spans="48:53" x14ac:dyDescent="0.2">
      <c r="AV615" s="2" t="e">
        <f>AU615*#REF!</f>
        <v>#REF!</v>
      </c>
      <c r="AX615" s="2" t="e">
        <f>AW615*#REF!</f>
        <v>#REF!</v>
      </c>
      <c r="AZ615" s="2" t="e">
        <f>AY615*#REF!</f>
        <v>#REF!</v>
      </c>
      <c r="BA615" s="2" t="e">
        <f>AZ615*#REF!</f>
        <v>#REF!</v>
      </c>
    </row>
    <row r="616" spans="48:53" x14ac:dyDescent="0.2">
      <c r="AV616" s="2" t="e">
        <f>AU616*#REF!</f>
        <v>#REF!</v>
      </c>
      <c r="AX616" s="2" t="e">
        <f>AW616*#REF!</f>
        <v>#REF!</v>
      </c>
      <c r="AZ616" s="2" t="e">
        <f>AY616*#REF!</f>
        <v>#REF!</v>
      </c>
      <c r="BA616" s="2" t="e">
        <f>AZ616*#REF!</f>
        <v>#REF!</v>
      </c>
    </row>
    <row r="617" spans="48:53" x14ac:dyDescent="0.2">
      <c r="AV617" s="2" t="e">
        <f>AU617*#REF!</f>
        <v>#REF!</v>
      </c>
      <c r="AX617" s="2" t="e">
        <f>AW617*#REF!</f>
        <v>#REF!</v>
      </c>
      <c r="AZ617" s="2" t="e">
        <f>AY617*#REF!</f>
        <v>#REF!</v>
      </c>
      <c r="BA617" s="2" t="e">
        <f>AZ617*#REF!</f>
        <v>#REF!</v>
      </c>
    </row>
    <row r="618" spans="48:53" x14ac:dyDescent="0.2">
      <c r="AV618" s="2" t="e">
        <f>AU618*#REF!</f>
        <v>#REF!</v>
      </c>
      <c r="AX618" s="2" t="e">
        <f>AW618*#REF!</f>
        <v>#REF!</v>
      </c>
      <c r="AZ618" s="2" t="e">
        <f>AY618*#REF!</f>
        <v>#REF!</v>
      </c>
      <c r="BA618" s="2" t="e">
        <f>AZ618*#REF!</f>
        <v>#REF!</v>
      </c>
    </row>
    <row r="619" spans="48:53" x14ac:dyDescent="0.2">
      <c r="AV619" s="2" t="e">
        <f>AU619*#REF!</f>
        <v>#REF!</v>
      </c>
      <c r="AX619" s="2" t="e">
        <f>AW619*#REF!</f>
        <v>#REF!</v>
      </c>
      <c r="AZ619" s="2" t="e">
        <f>AY619*#REF!</f>
        <v>#REF!</v>
      </c>
      <c r="BA619" s="2" t="e">
        <f>AZ619*#REF!</f>
        <v>#REF!</v>
      </c>
    </row>
    <row r="620" spans="48:53" x14ac:dyDescent="0.2">
      <c r="AV620" s="2" t="e">
        <f>AU620*#REF!</f>
        <v>#REF!</v>
      </c>
      <c r="AX620" s="2" t="e">
        <f>AW620*#REF!</f>
        <v>#REF!</v>
      </c>
      <c r="AZ620" s="2" t="e">
        <f>AY620*#REF!</f>
        <v>#REF!</v>
      </c>
      <c r="BA620" s="2" t="e">
        <f>AZ620*#REF!</f>
        <v>#REF!</v>
      </c>
    </row>
    <row r="621" spans="48:53" x14ac:dyDescent="0.2">
      <c r="AV621" s="2" t="e">
        <f>AU621*#REF!</f>
        <v>#REF!</v>
      </c>
      <c r="AX621" s="2" t="e">
        <f>AW621*#REF!</f>
        <v>#REF!</v>
      </c>
      <c r="AZ621" s="2" t="e">
        <f>AY621*#REF!</f>
        <v>#REF!</v>
      </c>
      <c r="BA621" s="2" t="e">
        <f>AZ621*#REF!</f>
        <v>#REF!</v>
      </c>
    </row>
    <row r="622" spans="48:53" x14ac:dyDescent="0.2">
      <c r="AV622" s="2" t="e">
        <f>AU622*#REF!</f>
        <v>#REF!</v>
      </c>
      <c r="AX622" s="2" t="e">
        <f>AW622*#REF!</f>
        <v>#REF!</v>
      </c>
      <c r="AZ622" s="2" t="e">
        <f>AY622*#REF!</f>
        <v>#REF!</v>
      </c>
      <c r="BA622" s="2" t="e">
        <f>AZ622*#REF!</f>
        <v>#REF!</v>
      </c>
    </row>
    <row r="623" spans="48:53" x14ac:dyDescent="0.2">
      <c r="AV623" s="2" t="e">
        <f>AU623*#REF!</f>
        <v>#REF!</v>
      </c>
      <c r="AX623" s="2" t="e">
        <f>AW623*#REF!</f>
        <v>#REF!</v>
      </c>
      <c r="AZ623" s="2" t="e">
        <f>AY623*#REF!</f>
        <v>#REF!</v>
      </c>
      <c r="BA623" s="2" t="e">
        <f>AZ623*#REF!</f>
        <v>#REF!</v>
      </c>
    </row>
    <row r="624" spans="48:53" x14ac:dyDescent="0.2">
      <c r="AV624" s="2" t="e">
        <f>AU624*#REF!</f>
        <v>#REF!</v>
      </c>
      <c r="AX624" s="2" t="e">
        <f>AW624*#REF!</f>
        <v>#REF!</v>
      </c>
      <c r="AZ624" s="2" t="e">
        <f>AY624*#REF!</f>
        <v>#REF!</v>
      </c>
      <c r="BA624" s="2" t="e">
        <f>AZ624*#REF!</f>
        <v>#REF!</v>
      </c>
    </row>
    <row r="625" spans="48:53" x14ac:dyDescent="0.2">
      <c r="AV625" s="2" t="e">
        <f>AU625*#REF!</f>
        <v>#REF!</v>
      </c>
      <c r="AX625" s="2" t="e">
        <f>AW625*#REF!</f>
        <v>#REF!</v>
      </c>
      <c r="AZ625" s="2" t="e">
        <f>AY625*#REF!</f>
        <v>#REF!</v>
      </c>
      <c r="BA625" s="2" t="e">
        <f>AZ625*#REF!</f>
        <v>#REF!</v>
      </c>
    </row>
    <row r="626" spans="48:53" x14ac:dyDescent="0.2">
      <c r="AV626" s="2" t="e">
        <f>AU626*#REF!</f>
        <v>#REF!</v>
      </c>
      <c r="AX626" s="2" t="e">
        <f>AW626*#REF!</f>
        <v>#REF!</v>
      </c>
      <c r="AZ626" s="2" t="e">
        <f>AY626*#REF!</f>
        <v>#REF!</v>
      </c>
      <c r="BA626" s="2" t="e">
        <f>AZ626*#REF!</f>
        <v>#REF!</v>
      </c>
    </row>
    <row r="627" spans="48:53" x14ac:dyDescent="0.2">
      <c r="AV627" s="2" t="e">
        <f>AU627*#REF!</f>
        <v>#REF!</v>
      </c>
      <c r="AX627" s="2" t="e">
        <f>AW627*#REF!</f>
        <v>#REF!</v>
      </c>
      <c r="AZ627" s="2" t="e">
        <f>AY627*#REF!</f>
        <v>#REF!</v>
      </c>
      <c r="BA627" s="2" t="e">
        <f>AZ627*#REF!</f>
        <v>#REF!</v>
      </c>
    </row>
    <row r="628" spans="48:53" x14ac:dyDescent="0.2">
      <c r="AV628" s="2" t="e">
        <f>AU628*#REF!</f>
        <v>#REF!</v>
      </c>
      <c r="AX628" s="2" t="e">
        <f>AW628*#REF!</f>
        <v>#REF!</v>
      </c>
      <c r="AZ628" s="2" t="e">
        <f>AY628*#REF!</f>
        <v>#REF!</v>
      </c>
      <c r="BA628" s="2" t="e">
        <f>AZ628*#REF!</f>
        <v>#REF!</v>
      </c>
    </row>
    <row r="629" spans="48:53" x14ac:dyDescent="0.2">
      <c r="AV629" s="2" t="e">
        <f>AU629*#REF!</f>
        <v>#REF!</v>
      </c>
      <c r="AX629" s="2" t="e">
        <f>AW629*#REF!</f>
        <v>#REF!</v>
      </c>
      <c r="AZ629" s="2" t="e">
        <f>AY629*#REF!</f>
        <v>#REF!</v>
      </c>
      <c r="BA629" s="2" t="e">
        <f>AZ629*#REF!</f>
        <v>#REF!</v>
      </c>
    </row>
    <row r="630" spans="48:53" x14ac:dyDescent="0.2">
      <c r="AV630" s="2" t="e">
        <f>AU630*#REF!</f>
        <v>#REF!</v>
      </c>
      <c r="AX630" s="2" t="e">
        <f>AW630*#REF!</f>
        <v>#REF!</v>
      </c>
      <c r="AZ630" s="2" t="e">
        <f>AY630*#REF!</f>
        <v>#REF!</v>
      </c>
      <c r="BA630" s="2" t="e">
        <f>AZ630*#REF!</f>
        <v>#REF!</v>
      </c>
    </row>
    <row r="631" spans="48:53" x14ac:dyDescent="0.2">
      <c r="AV631" s="2" t="e">
        <f>AU631*#REF!</f>
        <v>#REF!</v>
      </c>
      <c r="AX631" s="2" t="e">
        <f>AW631*#REF!</f>
        <v>#REF!</v>
      </c>
      <c r="AZ631" s="2" t="e">
        <f>AY631*#REF!</f>
        <v>#REF!</v>
      </c>
      <c r="BA631" s="2" t="e">
        <f>AZ631*#REF!</f>
        <v>#REF!</v>
      </c>
    </row>
    <row r="632" spans="48:53" x14ac:dyDescent="0.2">
      <c r="AV632" s="2" t="e">
        <f>AU632*#REF!</f>
        <v>#REF!</v>
      </c>
      <c r="AX632" s="2" t="e">
        <f>AW632*#REF!</f>
        <v>#REF!</v>
      </c>
      <c r="AZ632" s="2" t="e">
        <f>AY632*#REF!</f>
        <v>#REF!</v>
      </c>
      <c r="BA632" s="2" t="e">
        <f>AZ632*#REF!</f>
        <v>#REF!</v>
      </c>
    </row>
    <row r="633" spans="48:53" x14ac:dyDescent="0.2">
      <c r="AV633" s="2" t="e">
        <f>AU633*#REF!</f>
        <v>#REF!</v>
      </c>
      <c r="AX633" s="2" t="e">
        <f>AW633*#REF!</f>
        <v>#REF!</v>
      </c>
      <c r="AZ633" s="2" t="e">
        <f>AY633*#REF!</f>
        <v>#REF!</v>
      </c>
      <c r="BA633" s="2" t="e">
        <f>AZ633*#REF!</f>
        <v>#REF!</v>
      </c>
    </row>
    <row r="634" spans="48:53" x14ac:dyDescent="0.2">
      <c r="AV634" s="2" t="e">
        <f>AU634*#REF!</f>
        <v>#REF!</v>
      </c>
      <c r="AX634" s="2" t="e">
        <f>AW634*#REF!</f>
        <v>#REF!</v>
      </c>
      <c r="AZ634" s="2" t="e">
        <f>AY634*#REF!</f>
        <v>#REF!</v>
      </c>
      <c r="BA634" s="2" t="e">
        <f>AZ634*#REF!</f>
        <v>#REF!</v>
      </c>
    </row>
    <row r="635" spans="48:53" x14ac:dyDescent="0.2">
      <c r="AV635" s="2" t="e">
        <f>AU635*#REF!</f>
        <v>#REF!</v>
      </c>
      <c r="AX635" s="2" t="e">
        <f>AW635*#REF!</f>
        <v>#REF!</v>
      </c>
      <c r="AZ635" s="2" t="e">
        <f>AY635*#REF!</f>
        <v>#REF!</v>
      </c>
      <c r="BA635" s="2" t="e">
        <f>AZ635*#REF!</f>
        <v>#REF!</v>
      </c>
    </row>
    <row r="636" spans="48:53" x14ac:dyDescent="0.2">
      <c r="AV636" s="2" t="e">
        <f>AU636*#REF!</f>
        <v>#REF!</v>
      </c>
      <c r="AX636" s="2" t="e">
        <f>AW636*#REF!</f>
        <v>#REF!</v>
      </c>
      <c r="AZ636" s="2" t="e">
        <f>AY636*#REF!</f>
        <v>#REF!</v>
      </c>
      <c r="BA636" s="2" t="e">
        <f>AZ636*#REF!</f>
        <v>#REF!</v>
      </c>
    </row>
    <row r="637" spans="48:53" x14ac:dyDescent="0.2">
      <c r="AV637" s="2" t="e">
        <f>AU637*#REF!</f>
        <v>#REF!</v>
      </c>
      <c r="AX637" s="2" t="e">
        <f>AW637*#REF!</f>
        <v>#REF!</v>
      </c>
      <c r="AZ637" s="2" t="e">
        <f>AY637*#REF!</f>
        <v>#REF!</v>
      </c>
      <c r="BA637" s="2" t="e">
        <f>AZ637*#REF!</f>
        <v>#REF!</v>
      </c>
    </row>
    <row r="638" spans="48:53" x14ac:dyDescent="0.2">
      <c r="AV638" s="2" t="e">
        <f>AU638*#REF!</f>
        <v>#REF!</v>
      </c>
      <c r="AX638" s="2" t="e">
        <f>AW638*#REF!</f>
        <v>#REF!</v>
      </c>
      <c r="AZ638" s="2" t="e">
        <f>AY638*#REF!</f>
        <v>#REF!</v>
      </c>
      <c r="BA638" s="2" t="e">
        <f>AZ638*#REF!</f>
        <v>#REF!</v>
      </c>
    </row>
    <row r="639" spans="48:53" x14ac:dyDescent="0.2">
      <c r="AV639" s="2" t="e">
        <f>AU639*#REF!</f>
        <v>#REF!</v>
      </c>
      <c r="AX639" s="2" t="e">
        <f>AW639*#REF!</f>
        <v>#REF!</v>
      </c>
      <c r="AZ639" s="2" t="e">
        <f>AY639*#REF!</f>
        <v>#REF!</v>
      </c>
      <c r="BA639" s="2" t="e">
        <f>AZ639*#REF!</f>
        <v>#REF!</v>
      </c>
    </row>
    <row r="640" spans="48:53" x14ac:dyDescent="0.2">
      <c r="AV640" s="2" t="e">
        <f>AU640*#REF!</f>
        <v>#REF!</v>
      </c>
      <c r="AX640" s="2" t="e">
        <f>AW640*#REF!</f>
        <v>#REF!</v>
      </c>
      <c r="AZ640" s="2" t="e">
        <f>AY640*#REF!</f>
        <v>#REF!</v>
      </c>
      <c r="BA640" s="2" t="e">
        <f>AZ640*#REF!</f>
        <v>#REF!</v>
      </c>
    </row>
    <row r="641" spans="48:53" x14ac:dyDescent="0.2">
      <c r="AV641" s="2" t="e">
        <f>AU641*#REF!</f>
        <v>#REF!</v>
      </c>
      <c r="AX641" s="2" t="e">
        <f>AW641*#REF!</f>
        <v>#REF!</v>
      </c>
      <c r="AZ641" s="2" t="e">
        <f>AY641*#REF!</f>
        <v>#REF!</v>
      </c>
      <c r="BA641" s="2" t="e">
        <f>AZ641*#REF!</f>
        <v>#REF!</v>
      </c>
    </row>
    <row r="642" spans="48:53" x14ac:dyDescent="0.2">
      <c r="AV642" s="2" t="e">
        <f>AU642*#REF!</f>
        <v>#REF!</v>
      </c>
      <c r="AX642" s="2" t="e">
        <f>AW642*#REF!</f>
        <v>#REF!</v>
      </c>
      <c r="AZ642" s="2" t="e">
        <f>AY642*#REF!</f>
        <v>#REF!</v>
      </c>
      <c r="BA642" s="2" t="e">
        <f>AZ642*#REF!</f>
        <v>#REF!</v>
      </c>
    </row>
    <row r="643" spans="48:53" x14ac:dyDescent="0.2">
      <c r="AV643" s="2" t="e">
        <f>AU643*#REF!</f>
        <v>#REF!</v>
      </c>
      <c r="AX643" s="2" t="e">
        <f>AW643*#REF!</f>
        <v>#REF!</v>
      </c>
      <c r="AZ643" s="2" t="e">
        <f>AY643*#REF!</f>
        <v>#REF!</v>
      </c>
      <c r="BA643" s="2" t="e">
        <f>AZ643*#REF!</f>
        <v>#REF!</v>
      </c>
    </row>
    <row r="644" spans="48:53" x14ac:dyDescent="0.2">
      <c r="AV644" s="2" t="e">
        <f>AU644*#REF!</f>
        <v>#REF!</v>
      </c>
      <c r="AX644" s="2" t="e">
        <f>AW644*#REF!</f>
        <v>#REF!</v>
      </c>
      <c r="AZ644" s="2" t="e">
        <f>AY644*#REF!</f>
        <v>#REF!</v>
      </c>
      <c r="BA644" s="2" t="e">
        <f>AZ644*#REF!</f>
        <v>#REF!</v>
      </c>
    </row>
    <row r="645" spans="48:53" x14ac:dyDescent="0.2">
      <c r="AV645" s="2" t="e">
        <f>AU645*#REF!</f>
        <v>#REF!</v>
      </c>
      <c r="AX645" s="2" t="e">
        <f>AW645*#REF!</f>
        <v>#REF!</v>
      </c>
      <c r="AZ645" s="2" t="e">
        <f>AY645*#REF!</f>
        <v>#REF!</v>
      </c>
      <c r="BA645" s="2" t="e">
        <f>AZ645*#REF!</f>
        <v>#REF!</v>
      </c>
    </row>
    <row r="646" spans="48:53" x14ac:dyDescent="0.2">
      <c r="AV646" s="2" t="e">
        <f>AU646*#REF!</f>
        <v>#REF!</v>
      </c>
      <c r="AX646" s="2" t="e">
        <f>AW646*#REF!</f>
        <v>#REF!</v>
      </c>
      <c r="AZ646" s="2" t="e">
        <f>AY646*#REF!</f>
        <v>#REF!</v>
      </c>
      <c r="BA646" s="2" t="e">
        <f>AZ646*#REF!</f>
        <v>#REF!</v>
      </c>
    </row>
    <row r="647" spans="48:53" x14ac:dyDescent="0.2">
      <c r="AV647" s="2" t="e">
        <f>AU647*#REF!</f>
        <v>#REF!</v>
      </c>
      <c r="AX647" s="2" t="e">
        <f>AW647*#REF!</f>
        <v>#REF!</v>
      </c>
      <c r="AZ647" s="2" t="e">
        <f>AY647*#REF!</f>
        <v>#REF!</v>
      </c>
      <c r="BA647" s="2" t="e">
        <f>AZ647*#REF!</f>
        <v>#REF!</v>
      </c>
    </row>
    <row r="648" spans="48:53" x14ac:dyDescent="0.2">
      <c r="AV648" s="2" t="e">
        <f>AU648*#REF!</f>
        <v>#REF!</v>
      </c>
      <c r="AX648" s="2" t="e">
        <f>AW648*#REF!</f>
        <v>#REF!</v>
      </c>
      <c r="AZ648" s="2" t="e">
        <f>AY648*#REF!</f>
        <v>#REF!</v>
      </c>
      <c r="BA648" s="2" t="e">
        <f>AZ648*#REF!</f>
        <v>#REF!</v>
      </c>
    </row>
    <row r="649" spans="48:53" x14ac:dyDescent="0.2">
      <c r="AV649" s="2" t="e">
        <f>AU649*#REF!</f>
        <v>#REF!</v>
      </c>
      <c r="AX649" s="2" t="e">
        <f>AW649*#REF!</f>
        <v>#REF!</v>
      </c>
      <c r="AZ649" s="2" t="e">
        <f>AY649*#REF!</f>
        <v>#REF!</v>
      </c>
      <c r="BA649" s="2" t="e">
        <f>AZ649*#REF!</f>
        <v>#REF!</v>
      </c>
    </row>
    <row r="650" spans="48:53" x14ac:dyDescent="0.2">
      <c r="AV650" s="2" t="e">
        <f>AU650*#REF!</f>
        <v>#REF!</v>
      </c>
      <c r="AX650" s="2" t="e">
        <f>AW650*#REF!</f>
        <v>#REF!</v>
      </c>
      <c r="AZ650" s="2" t="e">
        <f>AY650*#REF!</f>
        <v>#REF!</v>
      </c>
      <c r="BA650" s="2" t="e">
        <f>AZ650*#REF!</f>
        <v>#REF!</v>
      </c>
    </row>
    <row r="651" spans="48:53" x14ac:dyDescent="0.2">
      <c r="AV651" s="2" t="e">
        <f>AU651*#REF!</f>
        <v>#REF!</v>
      </c>
      <c r="AX651" s="2" t="e">
        <f>AW651*#REF!</f>
        <v>#REF!</v>
      </c>
      <c r="AZ651" s="2" t="e">
        <f>AY651*#REF!</f>
        <v>#REF!</v>
      </c>
      <c r="BA651" s="2" t="e">
        <f>AZ651*#REF!</f>
        <v>#REF!</v>
      </c>
    </row>
    <row r="652" spans="48:53" x14ac:dyDescent="0.2">
      <c r="AV652" s="2" t="e">
        <f>AU652*#REF!</f>
        <v>#REF!</v>
      </c>
      <c r="AX652" s="2" t="e">
        <f>AW652*#REF!</f>
        <v>#REF!</v>
      </c>
      <c r="AZ652" s="2" t="e">
        <f>AY652*#REF!</f>
        <v>#REF!</v>
      </c>
      <c r="BA652" s="2" t="e">
        <f>AZ652*#REF!</f>
        <v>#REF!</v>
      </c>
    </row>
    <row r="653" spans="48:53" x14ac:dyDescent="0.2">
      <c r="AV653" s="2" t="e">
        <f>AU653*#REF!</f>
        <v>#REF!</v>
      </c>
      <c r="AX653" s="2" t="e">
        <f>AW653*#REF!</f>
        <v>#REF!</v>
      </c>
      <c r="AZ653" s="2" t="e">
        <f>AY653*#REF!</f>
        <v>#REF!</v>
      </c>
      <c r="BA653" s="2" t="e">
        <f>AZ653*#REF!</f>
        <v>#REF!</v>
      </c>
    </row>
    <row r="654" spans="48:53" x14ac:dyDescent="0.2">
      <c r="AV654" s="2" t="e">
        <f>AU654*#REF!</f>
        <v>#REF!</v>
      </c>
      <c r="AX654" s="2" t="e">
        <f>AW654*#REF!</f>
        <v>#REF!</v>
      </c>
      <c r="AZ654" s="2" t="e">
        <f>AY654*#REF!</f>
        <v>#REF!</v>
      </c>
      <c r="BA654" s="2" t="e">
        <f>AZ654*#REF!</f>
        <v>#REF!</v>
      </c>
    </row>
    <row r="655" spans="48:53" x14ac:dyDescent="0.2">
      <c r="AV655" s="2" t="e">
        <f>AU655*#REF!</f>
        <v>#REF!</v>
      </c>
      <c r="AX655" s="2" t="e">
        <f>AW655*#REF!</f>
        <v>#REF!</v>
      </c>
      <c r="AZ655" s="2" t="e">
        <f>AY655*#REF!</f>
        <v>#REF!</v>
      </c>
      <c r="BA655" s="2" t="e">
        <f>AZ655*#REF!</f>
        <v>#REF!</v>
      </c>
    </row>
    <row r="656" spans="48:53" x14ac:dyDescent="0.2">
      <c r="AV656" s="2" t="e">
        <f>AU656*#REF!</f>
        <v>#REF!</v>
      </c>
      <c r="AX656" s="2" t="e">
        <f>AW656*#REF!</f>
        <v>#REF!</v>
      </c>
      <c r="AZ656" s="2" t="e">
        <f>AY656*#REF!</f>
        <v>#REF!</v>
      </c>
      <c r="BA656" s="2" t="e">
        <f>AZ656*#REF!</f>
        <v>#REF!</v>
      </c>
    </row>
    <row r="657" spans="48:53" x14ac:dyDescent="0.2">
      <c r="AV657" s="2" t="e">
        <f>AU657*#REF!</f>
        <v>#REF!</v>
      </c>
      <c r="AX657" s="2" t="e">
        <f>AW657*#REF!</f>
        <v>#REF!</v>
      </c>
      <c r="AZ657" s="2" t="e">
        <f>AY657*#REF!</f>
        <v>#REF!</v>
      </c>
      <c r="BA657" s="2" t="e">
        <f>AZ657*#REF!</f>
        <v>#REF!</v>
      </c>
    </row>
    <row r="658" spans="48:53" x14ac:dyDescent="0.2">
      <c r="AV658" s="2" t="e">
        <f>AU658*#REF!</f>
        <v>#REF!</v>
      </c>
      <c r="AX658" s="2" t="e">
        <f>AW658*#REF!</f>
        <v>#REF!</v>
      </c>
      <c r="AZ658" s="2" t="e">
        <f>AY658*#REF!</f>
        <v>#REF!</v>
      </c>
      <c r="BA658" s="2" t="e">
        <f>AZ658*#REF!</f>
        <v>#REF!</v>
      </c>
    </row>
    <row r="659" spans="48:53" x14ac:dyDescent="0.2">
      <c r="AV659" s="2" t="e">
        <f>AU659*#REF!</f>
        <v>#REF!</v>
      </c>
      <c r="AX659" s="2" t="e">
        <f>AW659*#REF!</f>
        <v>#REF!</v>
      </c>
      <c r="AZ659" s="2" t="e">
        <f>AY659*#REF!</f>
        <v>#REF!</v>
      </c>
      <c r="BA659" s="2" t="e">
        <f>AZ659*#REF!</f>
        <v>#REF!</v>
      </c>
    </row>
    <row r="660" spans="48:53" x14ac:dyDescent="0.2">
      <c r="AV660" s="2" t="e">
        <f>AU660*#REF!</f>
        <v>#REF!</v>
      </c>
      <c r="AX660" s="2" t="e">
        <f>AW660*#REF!</f>
        <v>#REF!</v>
      </c>
      <c r="AZ660" s="2" t="e">
        <f>AY660*#REF!</f>
        <v>#REF!</v>
      </c>
      <c r="BA660" s="2" t="e">
        <f>AZ660*#REF!</f>
        <v>#REF!</v>
      </c>
    </row>
    <row r="661" spans="48:53" x14ac:dyDescent="0.2">
      <c r="AV661" s="2" t="e">
        <f>AU661*#REF!</f>
        <v>#REF!</v>
      </c>
      <c r="AX661" s="2" t="e">
        <f>AW661*#REF!</f>
        <v>#REF!</v>
      </c>
      <c r="AZ661" s="2" t="e">
        <f>AY661*#REF!</f>
        <v>#REF!</v>
      </c>
      <c r="BA661" s="2" t="e">
        <f>AZ661*#REF!</f>
        <v>#REF!</v>
      </c>
    </row>
    <row r="662" spans="48:53" x14ac:dyDescent="0.2">
      <c r="AV662" s="2" t="e">
        <f>AU662*#REF!</f>
        <v>#REF!</v>
      </c>
      <c r="AX662" s="2" t="e">
        <f>AW662*#REF!</f>
        <v>#REF!</v>
      </c>
      <c r="AZ662" s="2" t="e">
        <f>AY662*#REF!</f>
        <v>#REF!</v>
      </c>
      <c r="BA662" s="2" t="e">
        <f>AZ662*#REF!</f>
        <v>#REF!</v>
      </c>
    </row>
    <row r="663" spans="48:53" x14ac:dyDescent="0.2">
      <c r="AV663" s="2" t="e">
        <f>AU663*#REF!</f>
        <v>#REF!</v>
      </c>
      <c r="AX663" s="2" t="e">
        <f>AW663*#REF!</f>
        <v>#REF!</v>
      </c>
      <c r="AZ663" s="2" t="e">
        <f>AY663*#REF!</f>
        <v>#REF!</v>
      </c>
      <c r="BA663" s="2" t="e">
        <f>AZ663*#REF!</f>
        <v>#REF!</v>
      </c>
    </row>
    <row r="664" spans="48:53" x14ac:dyDescent="0.2">
      <c r="AV664" s="2" t="e">
        <f>AU664*#REF!</f>
        <v>#REF!</v>
      </c>
      <c r="AX664" s="2" t="e">
        <f>AW664*#REF!</f>
        <v>#REF!</v>
      </c>
      <c r="AZ664" s="2" t="e">
        <f>AY664*#REF!</f>
        <v>#REF!</v>
      </c>
      <c r="BA664" s="2" t="e">
        <f>AZ664*#REF!</f>
        <v>#REF!</v>
      </c>
    </row>
    <row r="665" spans="48:53" x14ac:dyDescent="0.2">
      <c r="AV665" s="2" t="e">
        <f>AU665*#REF!</f>
        <v>#REF!</v>
      </c>
      <c r="AX665" s="2" t="e">
        <f>AW665*#REF!</f>
        <v>#REF!</v>
      </c>
      <c r="AZ665" s="2" t="e">
        <f>AY665*#REF!</f>
        <v>#REF!</v>
      </c>
      <c r="BA665" s="2" t="e">
        <f>AZ665*#REF!</f>
        <v>#REF!</v>
      </c>
    </row>
    <row r="666" spans="48:53" x14ac:dyDescent="0.2">
      <c r="AV666" s="2" t="e">
        <f>AU666*#REF!</f>
        <v>#REF!</v>
      </c>
      <c r="AX666" s="2" t="e">
        <f>AW666*#REF!</f>
        <v>#REF!</v>
      </c>
      <c r="AZ666" s="2" t="e">
        <f>AY666*#REF!</f>
        <v>#REF!</v>
      </c>
      <c r="BA666" s="2" t="e">
        <f>AZ666*#REF!</f>
        <v>#REF!</v>
      </c>
    </row>
    <row r="667" spans="48:53" x14ac:dyDescent="0.2">
      <c r="AV667" s="2" t="e">
        <f>AU667*#REF!</f>
        <v>#REF!</v>
      </c>
      <c r="AX667" s="2" t="e">
        <f>AW667*#REF!</f>
        <v>#REF!</v>
      </c>
      <c r="AZ667" s="2" t="e">
        <f>AY667*#REF!</f>
        <v>#REF!</v>
      </c>
      <c r="BA667" s="2" t="e">
        <f>AZ667*#REF!</f>
        <v>#REF!</v>
      </c>
    </row>
    <row r="668" spans="48:53" x14ac:dyDescent="0.2">
      <c r="AV668" s="2" t="e">
        <f>AU668*#REF!</f>
        <v>#REF!</v>
      </c>
      <c r="AX668" s="2" t="e">
        <f>AW668*#REF!</f>
        <v>#REF!</v>
      </c>
      <c r="AZ668" s="2" t="e">
        <f>AY668*#REF!</f>
        <v>#REF!</v>
      </c>
      <c r="BA668" s="2" t="e">
        <f>AZ668*#REF!</f>
        <v>#REF!</v>
      </c>
    </row>
    <row r="669" spans="48:53" x14ac:dyDescent="0.2">
      <c r="AV669" s="2" t="e">
        <f>AU669*#REF!</f>
        <v>#REF!</v>
      </c>
      <c r="AX669" s="2" t="e">
        <f>AW669*#REF!</f>
        <v>#REF!</v>
      </c>
      <c r="AZ669" s="2" t="e">
        <f>AY669*#REF!</f>
        <v>#REF!</v>
      </c>
      <c r="BA669" s="2" t="e">
        <f>AZ669*#REF!</f>
        <v>#REF!</v>
      </c>
    </row>
    <row r="670" spans="48:53" x14ac:dyDescent="0.2">
      <c r="AV670" s="2" t="e">
        <f>AU670*#REF!</f>
        <v>#REF!</v>
      </c>
      <c r="AX670" s="2" t="e">
        <f>AW670*#REF!</f>
        <v>#REF!</v>
      </c>
      <c r="AZ670" s="2" t="e">
        <f>AY670*#REF!</f>
        <v>#REF!</v>
      </c>
      <c r="BA670" s="2" t="e">
        <f>AZ670*#REF!</f>
        <v>#REF!</v>
      </c>
    </row>
    <row r="671" spans="48:53" x14ac:dyDescent="0.2">
      <c r="AV671" s="2" t="e">
        <f>AU671*#REF!</f>
        <v>#REF!</v>
      </c>
      <c r="AX671" s="2" t="e">
        <f>AW671*#REF!</f>
        <v>#REF!</v>
      </c>
      <c r="AZ671" s="2" t="e">
        <f>AY671*#REF!</f>
        <v>#REF!</v>
      </c>
      <c r="BA671" s="2" t="e">
        <f>AZ671*#REF!</f>
        <v>#REF!</v>
      </c>
    </row>
    <row r="672" spans="48:53" x14ac:dyDescent="0.2">
      <c r="AV672" s="2" t="e">
        <f>AU672*#REF!</f>
        <v>#REF!</v>
      </c>
      <c r="AX672" s="2" t="e">
        <f>AW672*#REF!</f>
        <v>#REF!</v>
      </c>
      <c r="AZ672" s="2" t="e">
        <f>AY672*#REF!</f>
        <v>#REF!</v>
      </c>
      <c r="BA672" s="2" t="e">
        <f>AZ672*#REF!</f>
        <v>#REF!</v>
      </c>
    </row>
    <row r="673" spans="48:53" x14ac:dyDescent="0.2">
      <c r="AV673" s="2" t="e">
        <f>AU673*#REF!</f>
        <v>#REF!</v>
      </c>
      <c r="AX673" s="2" t="e">
        <f>AW673*#REF!</f>
        <v>#REF!</v>
      </c>
      <c r="AZ673" s="2" t="e">
        <f>AY673*#REF!</f>
        <v>#REF!</v>
      </c>
      <c r="BA673" s="2" t="e">
        <f>AZ673*#REF!</f>
        <v>#REF!</v>
      </c>
    </row>
    <row r="674" spans="48:53" x14ac:dyDescent="0.2">
      <c r="AV674" s="2" t="e">
        <f>AU674*#REF!</f>
        <v>#REF!</v>
      </c>
      <c r="AX674" s="2" t="e">
        <f>AW674*#REF!</f>
        <v>#REF!</v>
      </c>
      <c r="AZ674" s="2" t="e">
        <f>AY674*#REF!</f>
        <v>#REF!</v>
      </c>
      <c r="BA674" s="2" t="e">
        <f>AZ674*#REF!</f>
        <v>#REF!</v>
      </c>
    </row>
    <row r="675" spans="48:53" x14ac:dyDescent="0.2">
      <c r="AV675" s="2" t="e">
        <f>AU675*#REF!</f>
        <v>#REF!</v>
      </c>
      <c r="AX675" s="2" t="e">
        <f>AW675*#REF!</f>
        <v>#REF!</v>
      </c>
      <c r="AZ675" s="2" t="e">
        <f>AY675*#REF!</f>
        <v>#REF!</v>
      </c>
      <c r="BA675" s="2" t="e">
        <f>AZ675*#REF!</f>
        <v>#REF!</v>
      </c>
    </row>
    <row r="676" spans="48:53" x14ac:dyDescent="0.2">
      <c r="AV676" s="2" t="e">
        <f>AU676*#REF!</f>
        <v>#REF!</v>
      </c>
      <c r="AX676" s="2" t="e">
        <f>AW676*#REF!</f>
        <v>#REF!</v>
      </c>
      <c r="AZ676" s="2" t="e">
        <f>AY676*#REF!</f>
        <v>#REF!</v>
      </c>
      <c r="BA676" s="2" t="e">
        <f>AZ676*#REF!</f>
        <v>#REF!</v>
      </c>
    </row>
    <row r="677" spans="48:53" x14ac:dyDescent="0.2">
      <c r="AV677" s="2" t="e">
        <f>AU677*#REF!</f>
        <v>#REF!</v>
      </c>
      <c r="AX677" s="2" t="e">
        <f>AW677*#REF!</f>
        <v>#REF!</v>
      </c>
      <c r="AZ677" s="2" t="e">
        <f>AY677*#REF!</f>
        <v>#REF!</v>
      </c>
      <c r="BA677" s="2" t="e">
        <f>AZ677*#REF!</f>
        <v>#REF!</v>
      </c>
    </row>
    <row r="678" spans="48:53" x14ac:dyDescent="0.2">
      <c r="AV678" s="2" t="e">
        <f>AU678*#REF!</f>
        <v>#REF!</v>
      </c>
      <c r="AX678" s="2" t="e">
        <f>AW678*#REF!</f>
        <v>#REF!</v>
      </c>
      <c r="AZ678" s="2" t="e">
        <f>AY678*#REF!</f>
        <v>#REF!</v>
      </c>
      <c r="BA678" s="2" t="e">
        <f>AZ678*#REF!</f>
        <v>#REF!</v>
      </c>
    </row>
    <row r="679" spans="48:53" x14ac:dyDescent="0.2">
      <c r="AV679" s="2" t="e">
        <f>AU679*#REF!</f>
        <v>#REF!</v>
      </c>
      <c r="AX679" s="2" t="e">
        <f>AW679*#REF!</f>
        <v>#REF!</v>
      </c>
      <c r="AZ679" s="2" t="e">
        <f>AY679*#REF!</f>
        <v>#REF!</v>
      </c>
      <c r="BA679" s="2" t="e">
        <f>AZ679*#REF!</f>
        <v>#REF!</v>
      </c>
    </row>
    <row r="680" spans="48:53" x14ac:dyDescent="0.2">
      <c r="AV680" s="2" t="e">
        <f>AU680*#REF!</f>
        <v>#REF!</v>
      </c>
      <c r="AX680" s="2" t="e">
        <f>AW680*#REF!</f>
        <v>#REF!</v>
      </c>
      <c r="AZ680" s="2" t="e">
        <f>AY680*#REF!</f>
        <v>#REF!</v>
      </c>
      <c r="BA680" s="2" t="e">
        <f>AZ680*#REF!</f>
        <v>#REF!</v>
      </c>
    </row>
    <row r="681" spans="48:53" x14ac:dyDescent="0.2">
      <c r="AV681" s="2" t="e">
        <f>AU681*#REF!</f>
        <v>#REF!</v>
      </c>
      <c r="AX681" s="2" t="e">
        <f>AW681*#REF!</f>
        <v>#REF!</v>
      </c>
      <c r="AZ681" s="2" t="e">
        <f>AY681*#REF!</f>
        <v>#REF!</v>
      </c>
      <c r="BA681" s="2" t="e">
        <f>AZ681*#REF!</f>
        <v>#REF!</v>
      </c>
    </row>
    <row r="682" spans="48:53" x14ac:dyDescent="0.2">
      <c r="AV682" s="2" t="e">
        <f>AU682*#REF!</f>
        <v>#REF!</v>
      </c>
      <c r="AX682" s="2" t="e">
        <f>AW682*#REF!</f>
        <v>#REF!</v>
      </c>
      <c r="AZ682" s="2" t="e">
        <f>AY682*#REF!</f>
        <v>#REF!</v>
      </c>
      <c r="BA682" s="2" t="e">
        <f>AZ682*#REF!</f>
        <v>#REF!</v>
      </c>
    </row>
    <row r="683" spans="48:53" x14ac:dyDescent="0.2">
      <c r="AV683" s="2" t="e">
        <f>AU683*#REF!</f>
        <v>#REF!</v>
      </c>
      <c r="AX683" s="2" t="e">
        <f>AW683*#REF!</f>
        <v>#REF!</v>
      </c>
      <c r="AZ683" s="2" t="e">
        <f>AY683*#REF!</f>
        <v>#REF!</v>
      </c>
      <c r="BA683" s="2" t="e">
        <f>AZ683*#REF!</f>
        <v>#REF!</v>
      </c>
    </row>
    <row r="684" spans="48:53" x14ac:dyDescent="0.2">
      <c r="AV684" s="2" t="e">
        <f>AU684*#REF!</f>
        <v>#REF!</v>
      </c>
      <c r="AX684" s="2" t="e">
        <f>AW684*#REF!</f>
        <v>#REF!</v>
      </c>
      <c r="AZ684" s="2" t="e">
        <f>AY684*#REF!</f>
        <v>#REF!</v>
      </c>
      <c r="BA684" s="2" t="e">
        <f>AZ684*#REF!</f>
        <v>#REF!</v>
      </c>
    </row>
    <row r="685" spans="48:53" x14ac:dyDescent="0.2">
      <c r="AV685" s="2" t="e">
        <f>AU685*#REF!</f>
        <v>#REF!</v>
      </c>
      <c r="AX685" s="2" t="e">
        <f>AW685*#REF!</f>
        <v>#REF!</v>
      </c>
      <c r="AZ685" s="2" t="e">
        <f>AY685*#REF!</f>
        <v>#REF!</v>
      </c>
      <c r="BA685" s="2" t="e">
        <f>AZ685*#REF!</f>
        <v>#REF!</v>
      </c>
    </row>
    <row r="686" spans="48:53" x14ac:dyDescent="0.2">
      <c r="AV686" s="2" t="e">
        <f>AU686*#REF!</f>
        <v>#REF!</v>
      </c>
      <c r="AX686" s="2" t="e">
        <f>AW686*#REF!</f>
        <v>#REF!</v>
      </c>
      <c r="AZ686" s="2" t="e">
        <f>AY686*#REF!</f>
        <v>#REF!</v>
      </c>
      <c r="BA686" s="2" t="e">
        <f>AZ686*#REF!</f>
        <v>#REF!</v>
      </c>
    </row>
    <row r="687" spans="48:53" x14ac:dyDescent="0.2">
      <c r="AV687" s="2" t="e">
        <f>AU687*#REF!</f>
        <v>#REF!</v>
      </c>
      <c r="AX687" s="2" t="e">
        <f>AW687*#REF!</f>
        <v>#REF!</v>
      </c>
      <c r="AZ687" s="2" t="e">
        <f>AY687*#REF!</f>
        <v>#REF!</v>
      </c>
      <c r="BA687" s="2" t="e">
        <f>AZ687*#REF!</f>
        <v>#REF!</v>
      </c>
    </row>
    <row r="688" spans="48:53" x14ac:dyDescent="0.2">
      <c r="AV688" s="2" t="e">
        <f>AU688*#REF!</f>
        <v>#REF!</v>
      </c>
      <c r="AX688" s="2" t="e">
        <f>AW688*#REF!</f>
        <v>#REF!</v>
      </c>
      <c r="AZ688" s="2" t="e">
        <f>AY688*#REF!</f>
        <v>#REF!</v>
      </c>
      <c r="BA688" s="2" t="e">
        <f>AZ688*#REF!</f>
        <v>#REF!</v>
      </c>
    </row>
    <row r="689" spans="48:53" x14ac:dyDescent="0.2">
      <c r="AV689" s="2" t="e">
        <f>AU689*#REF!</f>
        <v>#REF!</v>
      </c>
      <c r="AX689" s="2" t="e">
        <f>AW689*#REF!</f>
        <v>#REF!</v>
      </c>
      <c r="AZ689" s="2" t="e">
        <f>AY689*#REF!</f>
        <v>#REF!</v>
      </c>
      <c r="BA689" s="2" t="e">
        <f>AZ689*#REF!</f>
        <v>#REF!</v>
      </c>
    </row>
    <row r="690" spans="48:53" x14ac:dyDescent="0.2">
      <c r="AV690" s="2" t="e">
        <f>AU690*#REF!</f>
        <v>#REF!</v>
      </c>
      <c r="AX690" s="2" t="e">
        <f>AW690*#REF!</f>
        <v>#REF!</v>
      </c>
      <c r="AZ690" s="2" t="e">
        <f>AY690*#REF!</f>
        <v>#REF!</v>
      </c>
      <c r="BA690" s="2" t="e">
        <f>AZ690*#REF!</f>
        <v>#REF!</v>
      </c>
    </row>
    <row r="691" spans="48:53" x14ac:dyDescent="0.2">
      <c r="AV691" s="2" t="e">
        <f>AU691*#REF!</f>
        <v>#REF!</v>
      </c>
      <c r="AX691" s="2" t="e">
        <f>AW691*#REF!</f>
        <v>#REF!</v>
      </c>
      <c r="AZ691" s="2" t="e">
        <f>AY691*#REF!</f>
        <v>#REF!</v>
      </c>
      <c r="BA691" s="2" t="e">
        <f>AZ691*#REF!</f>
        <v>#REF!</v>
      </c>
    </row>
    <row r="692" spans="48:53" x14ac:dyDescent="0.2">
      <c r="AV692" s="2" t="e">
        <f>AU692*#REF!</f>
        <v>#REF!</v>
      </c>
      <c r="AX692" s="2" t="e">
        <f>AW692*#REF!</f>
        <v>#REF!</v>
      </c>
      <c r="AZ692" s="2" t="e">
        <f>AY692*#REF!</f>
        <v>#REF!</v>
      </c>
      <c r="BA692" s="2" t="e">
        <f>AZ692*#REF!</f>
        <v>#REF!</v>
      </c>
    </row>
    <row r="693" spans="48:53" x14ac:dyDescent="0.2">
      <c r="AV693" s="2" t="e">
        <f>AU693*#REF!</f>
        <v>#REF!</v>
      </c>
      <c r="AX693" s="2" t="e">
        <f>AW693*#REF!</f>
        <v>#REF!</v>
      </c>
      <c r="AZ693" s="2" t="e">
        <f>AY693*#REF!</f>
        <v>#REF!</v>
      </c>
      <c r="BA693" s="2" t="e">
        <f>AZ693*#REF!</f>
        <v>#REF!</v>
      </c>
    </row>
    <row r="694" spans="48:53" x14ac:dyDescent="0.2">
      <c r="AV694" s="2" t="e">
        <f>AU694*#REF!</f>
        <v>#REF!</v>
      </c>
      <c r="AX694" s="2" t="e">
        <f>AW694*#REF!</f>
        <v>#REF!</v>
      </c>
      <c r="AZ694" s="2" t="e">
        <f>AY694*#REF!</f>
        <v>#REF!</v>
      </c>
      <c r="BA694" s="2" t="e">
        <f>AZ694*#REF!</f>
        <v>#REF!</v>
      </c>
    </row>
    <row r="695" spans="48:53" x14ac:dyDescent="0.2">
      <c r="AV695" s="2" t="e">
        <f>AU695*#REF!</f>
        <v>#REF!</v>
      </c>
      <c r="AX695" s="2" t="e">
        <f>AW695*#REF!</f>
        <v>#REF!</v>
      </c>
      <c r="AZ695" s="2" t="e">
        <f>AY695*#REF!</f>
        <v>#REF!</v>
      </c>
      <c r="BA695" s="2" t="e">
        <f>AZ695*#REF!</f>
        <v>#REF!</v>
      </c>
    </row>
    <row r="696" spans="48:53" x14ac:dyDescent="0.2">
      <c r="AV696" s="2" t="e">
        <f>AU696*#REF!</f>
        <v>#REF!</v>
      </c>
      <c r="AX696" s="2" t="e">
        <f>AW696*#REF!</f>
        <v>#REF!</v>
      </c>
      <c r="AZ696" s="2" t="e">
        <f>AY696*#REF!</f>
        <v>#REF!</v>
      </c>
      <c r="BA696" s="2" t="e">
        <f>AZ696*#REF!</f>
        <v>#REF!</v>
      </c>
    </row>
    <row r="697" spans="48:53" x14ac:dyDescent="0.2">
      <c r="AV697" s="2" t="e">
        <f>AU697*#REF!</f>
        <v>#REF!</v>
      </c>
      <c r="AX697" s="2" t="e">
        <f>AW697*#REF!</f>
        <v>#REF!</v>
      </c>
      <c r="AZ697" s="2" t="e">
        <f>AY697*#REF!</f>
        <v>#REF!</v>
      </c>
      <c r="BA697" s="2" t="e">
        <f>AZ697*#REF!</f>
        <v>#REF!</v>
      </c>
    </row>
    <row r="698" spans="48:53" x14ac:dyDescent="0.2">
      <c r="AV698" s="2" t="e">
        <f>AU698*#REF!</f>
        <v>#REF!</v>
      </c>
      <c r="AX698" s="2" t="e">
        <f>AW698*#REF!</f>
        <v>#REF!</v>
      </c>
      <c r="AZ698" s="2" t="e">
        <f>AY698*#REF!</f>
        <v>#REF!</v>
      </c>
      <c r="BA698" s="2" t="e">
        <f>AZ698*#REF!</f>
        <v>#REF!</v>
      </c>
    </row>
    <row r="699" spans="48:53" x14ac:dyDescent="0.2">
      <c r="AV699" s="2" t="e">
        <f>AU699*#REF!</f>
        <v>#REF!</v>
      </c>
      <c r="AX699" s="2" t="e">
        <f>AW699*#REF!</f>
        <v>#REF!</v>
      </c>
      <c r="AZ699" s="2" t="e">
        <f>AY699*#REF!</f>
        <v>#REF!</v>
      </c>
      <c r="BA699" s="2" t="e">
        <f>AZ699*#REF!</f>
        <v>#REF!</v>
      </c>
    </row>
    <row r="700" spans="48:53" x14ac:dyDescent="0.2">
      <c r="AV700" s="2" t="e">
        <f>AU700*#REF!</f>
        <v>#REF!</v>
      </c>
      <c r="AX700" s="2" t="e">
        <f>AW700*#REF!</f>
        <v>#REF!</v>
      </c>
      <c r="AZ700" s="2" t="e">
        <f>AY700*#REF!</f>
        <v>#REF!</v>
      </c>
      <c r="BA700" s="2" t="e">
        <f>AZ700*#REF!</f>
        <v>#REF!</v>
      </c>
    </row>
    <row r="701" spans="48:53" x14ac:dyDescent="0.2">
      <c r="AV701" s="2" t="e">
        <f>AU701*#REF!</f>
        <v>#REF!</v>
      </c>
      <c r="AX701" s="2" t="e">
        <f>AW701*#REF!</f>
        <v>#REF!</v>
      </c>
      <c r="AZ701" s="2" t="e">
        <f>AY701*#REF!</f>
        <v>#REF!</v>
      </c>
      <c r="BA701" s="2" t="e">
        <f>AZ701*#REF!</f>
        <v>#REF!</v>
      </c>
    </row>
    <row r="702" spans="48:53" x14ac:dyDescent="0.2">
      <c r="AV702" s="2" t="e">
        <f>AU702*#REF!</f>
        <v>#REF!</v>
      </c>
      <c r="AX702" s="2" t="e">
        <f>AW702*#REF!</f>
        <v>#REF!</v>
      </c>
      <c r="AZ702" s="2" t="e">
        <f>AY702*#REF!</f>
        <v>#REF!</v>
      </c>
      <c r="BA702" s="2" t="e">
        <f>AZ702*#REF!</f>
        <v>#REF!</v>
      </c>
    </row>
    <row r="703" spans="48:53" x14ac:dyDescent="0.2">
      <c r="AV703" s="2" t="e">
        <f>AU703*#REF!</f>
        <v>#REF!</v>
      </c>
      <c r="AX703" s="2" t="e">
        <f>AW703*#REF!</f>
        <v>#REF!</v>
      </c>
      <c r="AZ703" s="2" t="e">
        <f>AY703*#REF!</f>
        <v>#REF!</v>
      </c>
      <c r="BA703" s="2" t="e">
        <f>AZ703*#REF!</f>
        <v>#REF!</v>
      </c>
    </row>
    <row r="704" spans="48:53" x14ac:dyDescent="0.2">
      <c r="AV704" s="2" t="e">
        <f>AU704*#REF!</f>
        <v>#REF!</v>
      </c>
      <c r="AX704" s="2" t="e">
        <f>AW704*#REF!</f>
        <v>#REF!</v>
      </c>
      <c r="AZ704" s="2" t="e">
        <f>AY704*#REF!</f>
        <v>#REF!</v>
      </c>
      <c r="BA704" s="2" t="e">
        <f>AZ704*#REF!</f>
        <v>#REF!</v>
      </c>
    </row>
    <row r="705" spans="48:53" x14ac:dyDescent="0.2">
      <c r="AV705" s="2" t="e">
        <f>AU705*#REF!</f>
        <v>#REF!</v>
      </c>
      <c r="AX705" s="2" t="e">
        <f>AW705*#REF!</f>
        <v>#REF!</v>
      </c>
      <c r="AZ705" s="2" t="e">
        <f>AY705*#REF!</f>
        <v>#REF!</v>
      </c>
      <c r="BA705" s="2" t="e">
        <f>AZ705*#REF!</f>
        <v>#REF!</v>
      </c>
    </row>
    <row r="706" spans="48:53" x14ac:dyDescent="0.2">
      <c r="AV706" s="2" t="e">
        <f>AU706*#REF!</f>
        <v>#REF!</v>
      </c>
      <c r="AX706" s="2" t="e">
        <f>AW706*#REF!</f>
        <v>#REF!</v>
      </c>
      <c r="AZ706" s="2" t="e">
        <f>AY706*#REF!</f>
        <v>#REF!</v>
      </c>
      <c r="BA706" s="2" t="e">
        <f>AZ706*#REF!</f>
        <v>#REF!</v>
      </c>
    </row>
    <row r="707" spans="48:53" x14ac:dyDescent="0.2">
      <c r="AV707" s="2" t="e">
        <f>AU707*#REF!</f>
        <v>#REF!</v>
      </c>
      <c r="AX707" s="2" t="e">
        <f>AW707*#REF!</f>
        <v>#REF!</v>
      </c>
      <c r="AZ707" s="2" t="e">
        <f>AY707*#REF!</f>
        <v>#REF!</v>
      </c>
      <c r="BA707" s="2" t="e">
        <f>AZ707*#REF!</f>
        <v>#REF!</v>
      </c>
    </row>
    <row r="708" spans="48:53" x14ac:dyDescent="0.2">
      <c r="AV708" s="2" t="e">
        <f>AU708*#REF!</f>
        <v>#REF!</v>
      </c>
      <c r="AX708" s="2" t="e">
        <f>AW708*#REF!</f>
        <v>#REF!</v>
      </c>
      <c r="AZ708" s="2" t="e">
        <f>AY708*#REF!</f>
        <v>#REF!</v>
      </c>
      <c r="BA708" s="2" t="e">
        <f>AZ708*#REF!</f>
        <v>#REF!</v>
      </c>
    </row>
    <row r="709" spans="48:53" x14ac:dyDescent="0.2">
      <c r="AV709" s="2" t="e">
        <f>AU709*#REF!</f>
        <v>#REF!</v>
      </c>
      <c r="AX709" s="2" t="e">
        <f>AW709*#REF!</f>
        <v>#REF!</v>
      </c>
      <c r="AZ709" s="2" t="e">
        <f>AY709*#REF!</f>
        <v>#REF!</v>
      </c>
      <c r="BA709" s="2" t="e">
        <f>AZ709*#REF!</f>
        <v>#REF!</v>
      </c>
    </row>
    <row r="710" spans="48:53" x14ac:dyDescent="0.2">
      <c r="AV710" s="2" t="e">
        <f>AU710*#REF!</f>
        <v>#REF!</v>
      </c>
      <c r="AX710" s="2" t="e">
        <f>AW710*#REF!</f>
        <v>#REF!</v>
      </c>
      <c r="AZ710" s="2" t="e">
        <f>AY710*#REF!</f>
        <v>#REF!</v>
      </c>
      <c r="BA710" s="2" t="e">
        <f>AZ710*#REF!</f>
        <v>#REF!</v>
      </c>
    </row>
    <row r="711" spans="48:53" x14ac:dyDescent="0.2">
      <c r="AV711" s="2" t="e">
        <f>AU711*#REF!</f>
        <v>#REF!</v>
      </c>
      <c r="AX711" s="2" t="e">
        <f>AW711*#REF!</f>
        <v>#REF!</v>
      </c>
      <c r="AZ711" s="2" t="e">
        <f>AY711*#REF!</f>
        <v>#REF!</v>
      </c>
      <c r="BA711" s="2" t="e">
        <f>AZ711*#REF!</f>
        <v>#REF!</v>
      </c>
    </row>
    <row r="712" spans="48:53" x14ac:dyDescent="0.2">
      <c r="AV712" s="2" t="e">
        <f>AU712*#REF!</f>
        <v>#REF!</v>
      </c>
      <c r="AX712" s="2" t="e">
        <f>AW712*#REF!</f>
        <v>#REF!</v>
      </c>
      <c r="AZ712" s="2" t="e">
        <f>AY712*#REF!</f>
        <v>#REF!</v>
      </c>
      <c r="BA712" s="2" t="e">
        <f>AZ712*#REF!</f>
        <v>#REF!</v>
      </c>
    </row>
    <row r="713" spans="48:53" x14ac:dyDescent="0.2">
      <c r="AV713" s="2" t="e">
        <f>AU713*#REF!</f>
        <v>#REF!</v>
      </c>
      <c r="AX713" s="2" t="e">
        <f>AW713*#REF!</f>
        <v>#REF!</v>
      </c>
      <c r="AZ713" s="2" t="e">
        <f>AY713*#REF!</f>
        <v>#REF!</v>
      </c>
      <c r="BA713" s="2" t="e">
        <f>AZ713*#REF!</f>
        <v>#REF!</v>
      </c>
    </row>
    <row r="714" spans="48:53" x14ac:dyDescent="0.2">
      <c r="AV714" s="2" t="e">
        <f>AU714*#REF!</f>
        <v>#REF!</v>
      </c>
      <c r="AX714" s="2" t="e">
        <f>AW714*#REF!</f>
        <v>#REF!</v>
      </c>
      <c r="AZ714" s="2" t="e">
        <f>AY714*#REF!</f>
        <v>#REF!</v>
      </c>
      <c r="BA714" s="2" t="e">
        <f>AZ714*#REF!</f>
        <v>#REF!</v>
      </c>
    </row>
    <row r="715" spans="48:53" x14ac:dyDescent="0.2">
      <c r="AV715" s="2" t="e">
        <f>AU715*#REF!</f>
        <v>#REF!</v>
      </c>
      <c r="AX715" s="2" t="e">
        <f>AW715*#REF!</f>
        <v>#REF!</v>
      </c>
      <c r="AZ715" s="2" t="e">
        <f>AY715*#REF!</f>
        <v>#REF!</v>
      </c>
      <c r="BA715" s="2" t="e">
        <f>AZ715*#REF!</f>
        <v>#REF!</v>
      </c>
    </row>
    <row r="716" spans="48:53" x14ac:dyDescent="0.2">
      <c r="AV716" s="2" t="e">
        <f>AU716*#REF!</f>
        <v>#REF!</v>
      </c>
      <c r="AX716" s="2" t="e">
        <f>AW716*#REF!</f>
        <v>#REF!</v>
      </c>
      <c r="AZ716" s="2" t="e">
        <f>AY716*#REF!</f>
        <v>#REF!</v>
      </c>
      <c r="BA716" s="2" t="e">
        <f>AZ716*#REF!</f>
        <v>#REF!</v>
      </c>
    </row>
    <row r="717" spans="48:53" x14ac:dyDescent="0.2">
      <c r="AV717" s="2" t="e">
        <f>AU717*#REF!</f>
        <v>#REF!</v>
      </c>
      <c r="AX717" s="2" t="e">
        <f>AW717*#REF!</f>
        <v>#REF!</v>
      </c>
      <c r="AZ717" s="2" t="e">
        <f>AY717*#REF!</f>
        <v>#REF!</v>
      </c>
      <c r="BA717" s="2" t="e">
        <f>AZ717*#REF!</f>
        <v>#REF!</v>
      </c>
    </row>
    <row r="718" spans="48:53" x14ac:dyDescent="0.2">
      <c r="AV718" s="2" t="e">
        <f>AU718*#REF!</f>
        <v>#REF!</v>
      </c>
      <c r="AX718" s="2" t="e">
        <f>AW718*#REF!</f>
        <v>#REF!</v>
      </c>
      <c r="AZ718" s="2" t="e">
        <f>AY718*#REF!</f>
        <v>#REF!</v>
      </c>
      <c r="BA718" s="2" t="e">
        <f>AZ718*#REF!</f>
        <v>#REF!</v>
      </c>
    </row>
    <row r="719" spans="48:53" x14ac:dyDescent="0.2">
      <c r="AV719" s="2" t="e">
        <f>AU719*#REF!</f>
        <v>#REF!</v>
      </c>
      <c r="AX719" s="2" t="e">
        <f>AW719*#REF!</f>
        <v>#REF!</v>
      </c>
      <c r="AZ719" s="2" t="e">
        <f>AY719*#REF!</f>
        <v>#REF!</v>
      </c>
      <c r="BA719" s="2" t="e">
        <f>AZ719*#REF!</f>
        <v>#REF!</v>
      </c>
    </row>
    <row r="720" spans="48:53" x14ac:dyDescent="0.2">
      <c r="AV720" s="2" t="e">
        <f>AU720*#REF!</f>
        <v>#REF!</v>
      </c>
      <c r="AX720" s="2" t="e">
        <f>AW720*#REF!</f>
        <v>#REF!</v>
      </c>
      <c r="AZ720" s="2" t="e">
        <f>AY720*#REF!</f>
        <v>#REF!</v>
      </c>
      <c r="BA720" s="2" t="e">
        <f>AZ720*#REF!</f>
        <v>#REF!</v>
      </c>
    </row>
    <row r="721" spans="48:53" x14ac:dyDescent="0.2">
      <c r="AV721" s="2" t="e">
        <f>AU721*#REF!</f>
        <v>#REF!</v>
      </c>
      <c r="AX721" s="2" t="e">
        <f>AW721*#REF!</f>
        <v>#REF!</v>
      </c>
      <c r="AZ721" s="2" t="e">
        <f>AY721*#REF!</f>
        <v>#REF!</v>
      </c>
      <c r="BA721" s="2" t="e">
        <f>AZ721*#REF!</f>
        <v>#REF!</v>
      </c>
    </row>
    <row r="722" spans="48:53" x14ac:dyDescent="0.2">
      <c r="AV722" s="2" t="e">
        <f>AU722*#REF!</f>
        <v>#REF!</v>
      </c>
      <c r="AX722" s="2" t="e">
        <f>AW722*#REF!</f>
        <v>#REF!</v>
      </c>
      <c r="AZ722" s="2" t="e">
        <f>AY722*#REF!</f>
        <v>#REF!</v>
      </c>
      <c r="BA722" s="2" t="e">
        <f>AZ722*#REF!</f>
        <v>#REF!</v>
      </c>
    </row>
    <row r="723" spans="48:53" x14ac:dyDescent="0.2">
      <c r="AV723" s="2" t="e">
        <f>AU723*#REF!</f>
        <v>#REF!</v>
      </c>
      <c r="AX723" s="2" t="e">
        <f>AW723*#REF!</f>
        <v>#REF!</v>
      </c>
      <c r="AZ723" s="2" t="e">
        <f>AY723*#REF!</f>
        <v>#REF!</v>
      </c>
      <c r="BA723" s="2" t="e">
        <f>AZ723*#REF!</f>
        <v>#REF!</v>
      </c>
    </row>
    <row r="724" spans="48:53" x14ac:dyDescent="0.2">
      <c r="AV724" s="2" t="e">
        <f>AU724*#REF!</f>
        <v>#REF!</v>
      </c>
      <c r="AX724" s="2" t="e">
        <f>AW724*#REF!</f>
        <v>#REF!</v>
      </c>
      <c r="AZ724" s="2" t="e">
        <f>AY724*#REF!</f>
        <v>#REF!</v>
      </c>
      <c r="BA724" s="2" t="e">
        <f>AZ724*#REF!</f>
        <v>#REF!</v>
      </c>
    </row>
    <row r="725" spans="48:53" x14ac:dyDescent="0.2">
      <c r="AV725" s="2" t="e">
        <f>AU725*#REF!</f>
        <v>#REF!</v>
      </c>
      <c r="AX725" s="2" t="e">
        <f>AW725*#REF!</f>
        <v>#REF!</v>
      </c>
      <c r="AZ725" s="2" t="e">
        <f>AY725*#REF!</f>
        <v>#REF!</v>
      </c>
      <c r="BA725" s="2" t="e">
        <f>AZ725*#REF!</f>
        <v>#REF!</v>
      </c>
    </row>
    <row r="726" spans="48:53" x14ac:dyDescent="0.2">
      <c r="AV726" s="2" t="e">
        <f>AU726*#REF!</f>
        <v>#REF!</v>
      </c>
      <c r="AX726" s="2" t="e">
        <f>AW726*#REF!</f>
        <v>#REF!</v>
      </c>
      <c r="AZ726" s="2" t="e">
        <f>AY726*#REF!</f>
        <v>#REF!</v>
      </c>
      <c r="BA726" s="2" t="e">
        <f>AZ726*#REF!</f>
        <v>#REF!</v>
      </c>
    </row>
    <row r="727" spans="48:53" x14ac:dyDescent="0.2">
      <c r="AV727" s="2" t="e">
        <f>AU727*#REF!</f>
        <v>#REF!</v>
      </c>
      <c r="AX727" s="2" t="e">
        <f>AW727*#REF!</f>
        <v>#REF!</v>
      </c>
      <c r="AZ727" s="2" t="e">
        <f>AY727*#REF!</f>
        <v>#REF!</v>
      </c>
      <c r="BA727" s="2" t="e">
        <f>AZ727*#REF!</f>
        <v>#REF!</v>
      </c>
    </row>
    <row r="728" spans="48:53" x14ac:dyDescent="0.2">
      <c r="AV728" s="2" t="e">
        <f>AU728*#REF!</f>
        <v>#REF!</v>
      </c>
      <c r="AX728" s="2" t="e">
        <f>AW728*#REF!</f>
        <v>#REF!</v>
      </c>
      <c r="AZ728" s="2" t="e">
        <f>AY728*#REF!</f>
        <v>#REF!</v>
      </c>
      <c r="BA728" s="2" t="e">
        <f>AZ728*#REF!</f>
        <v>#REF!</v>
      </c>
    </row>
    <row r="729" spans="48:53" x14ac:dyDescent="0.2">
      <c r="AV729" s="2" t="e">
        <f>AU729*#REF!</f>
        <v>#REF!</v>
      </c>
      <c r="AX729" s="2" t="e">
        <f>AW729*#REF!</f>
        <v>#REF!</v>
      </c>
      <c r="AZ729" s="2" t="e">
        <f>AY729*#REF!</f>
        <v>#REF!</v>
      </c>
      <c r="BA729" s="2" t="e">
        <f>AZ729*#REF!</f>
        <v>#REF!</v>
      </c>
    </row>
    <row r="730" spans="48:53" x14ac:dyDescent="0.2">
      <c r="AV730" s="2" t="e">
        <f>AU730*#REF!</f>
        <v>#REF!</v>
      </c>
      <c r="AX730" s="2" t="e">
        <f>AW730*#REF!</f>
        <v>#REF!</v>
      </c>
      <c r="AZ730" s="2" t="e">
        <f>AY730*#REF!</f>
        <v>#REF!</v>
      </c>
      <c r="BA730" s="2" t="e">
        <f>AZ730*#REF!</f>
        <v>#REF!</v>
      </c>
    </row>
    <row r="731" spans="48:53" x14ac:dyDescent="0.2">
      <c r="AV731" s="2" t="e">
        <f>AU731*#REF!</f>
        <v>#REF!</v>
      </c>
      <c r="AX731" s="2" t="e">
        <f>AW731*#REF!</f>
        <v>#REF!</v>
      </c>
      <c r="AZ731" s="2" t="e">
        <f>AY731*#REF!</f>
        <v>#REF!</v>
      </c>
      <c r="BA731" s="2" t="e">
        <f>AZ731*#REF!</f>
        <v>#REF!</v>
      </c>
    </row>
    <row r="732" spans="48:53" x14ac:dyDescent="0.2">
      <c r="AV732" s="2" t="e">
        <f>AU732*#REF!</f>
        <v>#REF!</v>
      </c>
      <c r="AX732" s="2" t="e">
        <f>AW732*#REF!</f>
        <v>#REF!</v>
      </c>
      <c r="AZ732" s="2" t="e">
        <f>AY732*#REF!</f>
        <v>#REF!</v>
      </c>
      <c r="BA732" s="2" t="e">
        <f>AZ732*#REF!</f>
        <v>#REF!</v>
      </c>
    </row>
    <row r="733" spans="48:53" x14ac:dyDescent="0.2">
      <c r="AV733" s="2" t="e">
        <f>AU733*#REF!</f>
        <v>#REF!</v>
      </c>
      <c r="AX733" s="2" t="e">
        <f>AW733*#REF!</f>
        <v>#REF!</v>
      </c>
      <c r="AZ733" s="2" t="e">
        <f>AY733*#REF!</f>
        <v>#REF!</v>
      </c>
      <c r="BA733" s="2" t="e">
        <f>AZ733*#REF!</f>
        <v>#REF!</v>
      </c>
    </row>
    <row r="734" spans="48:53" x14ac:dyDescent="0.2">
      <c r="AV734" s="2" t="e">
        <f>AU734*#REF!</f>
        <v>#REF!</v>
      </c>
      <c r="AX734" s="2" t="e">
        <f>AW734*#REF!</f>
        <v>#REF!</v>
      </c>
      <c r="AZ734" s="2" t="e">
        <f>AY734*#REF!</f>
        <v>#REF!</v>
      </c>
      <c r="BA734" s="2" t="e">
        <f>AZ734*#REF!</f>
        <v>#REF!</v>
      </c>
    </row>
    <row r="735" spans="48:53" x14ac:dyDescent="0.2">
      <c r="AV735" s="2" t="e">
        <f>AU735*#REF!</f>
        <v>#REF!</v>
      </c>
      <c r="AX735" s="2" t="e">
        <f>AW735*#REF!</f>
        <v>#REF!</v>
      </c>
      <c r="AZ735" s="2" t="e">
        <f>AY735*#REF!</f>
        <v>#REF!</v>
      </c>
      <c r="BA735" s="2" t="e">
        <f>AZ735*#REF!</f>
        <v>#REF!</v>
      </c>
    </row>
    <row r="736" spans="48:53" x14ac:dyDescent="0.2">
      <c r="AV736" s="2" t="e">
        <f>AU736*#REF!</f>
        <v>#REF!</v>
      </c>
      <c r="AX736" s="2" t="e">
        <f>AW736*#REF!</f>
        <v>#REF!</v>
      </c>
      <c r="AZ736" s="2" t="e">
        <f>AY736*#REF!</f>
        <v>#REF!</v>
      </c>
      <c r="BA736" s="2" t="e">
        <f>AZ736*#REF!</f>
        <v>#REF!</v>
      </c>
    </row>
    <row r="737" spans="48:53" x14ac:dyDescent="0.2">
      <c r="AV737" s="2" t="e">
        <f>AU737*#REF!</f>
        <v>#REF!</v>
      </c>
      <c r="AX737" s="2" t="e">
        <f>AW737*#REF!</f>
        <v>#REF!</v>
      </c>
      <c r="AZ737" s="2" t="e">
        <f>AY737*#REF!</f>
        <v>#REF!</v>
      </c>
      <c r="BA737" s="2" t="e">
        <f>AZ737*#REF!</f>
        <v>#REF!</v>
      </c>
    </row>
    <row r="738" spans="48:53" x14ac:dyDescent="0.2">
      <c r="AV738" s="2" t="e">
        <f>AU738*#REF!</f>
        <v>#REF!</v>
      </c>
      <c r="AX738" s="2" t="e">
        <f>AW738*#REF!</f>
        <v>#REF!</v>
      </c>
      <c r="AZ738" s="2" t="e">
        <f>AY738*#REF!</f>
        <v>#REF!</v>
      </c>
      <c r="BA738" s="2" t="e">
        <f>AZ738*#REF!</f>
        <v>#REF!</v>
      </c>
    </row>
    <row r="739" spans="48:53" x14ac:dyDescent="0.2">
      <c r="AV739" s="2" t="e">
        <f>AU739*#REF!</f>
        <v>#REF!</v>
      </c>
      <c r="AX739" s="2" t="e">
        <f>AW739*#REF!</f>
        <v>#REF!</v>
      </c>
      <c r="AZ739" s="2" t="e">
        <f>AY739*#REF!</f>
        <v>#REF!</v>
      </c>
      <c r="BA739" s="2" t="e">
        <f>AZ739*#REF!</f>
        <v>#REF!</v>
      </c>
    </row>
    <row r="740" spans="48:53" x14ac:dyDescent="0.2">
      <c r="AV740" s="2" t="e">
        <f>AU740*#REF!</f>
        <v>#REF!</v>
      </c>
      <c r="AX740" s="2" t="e">
        <f>AW740*#REF!</f>
        <v>#REF!</v>
      </c>
      <c r="AZ740" s="2" t="e">
        <f>AY740*#REF!</f>
        <v>#REF!</v>
      </c>
      <c r="BA740" s="2" t="e">
        <f>AZ740*#REF!</f>
        <v>#REF!</v>
      </c>
    </row>
    <row r="741" spans="48:53" x14ac:dyDescent="0.2">
      <c r="AV741" s="2" t="e">
        <f>AU741*#REF!</f>
        <v>#REF!</v>
      </c>
      <c r="AX741" s="2" t="e">
        <f>AW741*#REF!</f>
        <v>#REF!</v>
      </c>
      <c r="AZ741" s="2" t="e">
        <f>AY741*#REF!</f>
        <v>#REF!</v>
      </c>
      <c r="BA741" s="2" t="e">
        <f>AZ741*#REF!</f>
        <v>#REF!</v>
      </c>
    </row>
    <row r="742" spans="48:53" x14ac:dyDescent="0.2">
      <c r="AV742" s="2" t="e">
        <f>AU742*#REF!</f>
        <v>#REF!</v>
      </c>
      <c r="AX742" s="2" t="e">
        <f>AW742*#REF!</f>
        <v>#REF!</v>
      </c>
      <c r="AZ742" s="2" t="e">
        <f>AY742*#REF!</f>
        <v>#REF!</v>
      </c>
      <c r="BA742" s="2" t="e">
        <f>AZ742*#REF!</f>
        <v>#REF!</v>
      </c>
    </row>
    <row r="743" spans="48:53" x14ac:dyDescent="0.2">
      <c r="AV743" s="2" t="e">
        <f>AU743*#REF!</f>
        <v>#REF!</v>
      </c>
      <c r="AX743" s="2" t="e">
        <f>AW743*#REF!</f>
        <v>#REF!</v>
      </c>
      <c r="AZ743" s="2" t="e">
        <f>AY743*#REF!</f>
        <v>#REF!</v>
      </c>
      <c r="BA743" s="2" t="e">
        <f>AZ743*#REF!</f>
        <v>#REF!</v>
      </c>
    </row>
    <row r="744" spans="48:53" x14ac:dyDescent="0.2">
      <c r="AV744" s="2" t="e">
        <f>AU744*#REF!</f>
        <v>#REF!</v>
      </c>
      <c r="AX744" s="2" t="e">
        <f>AW744*#REF!</f>
        <v>#REF!</v>
      </c>
      <c r="AZ744" s="2" t="e">
        <f>AY744*#REF!</f>
        <v>#REF!</v>
      </c>
      <c r="BA744" s="2" t="e">
        <f>AZ744*#REF!</f>
        <v>#REF!</v>
      </c>
    </row>
    <row r="745" spans="48:53" x14ac:dyDescent="0.2">
      <c r="AV745" s="2" t="e">
        <f>AU745*#REF!</f>
        <v>#REF!</v>
      </c>
      <c r="AX745" s="2" t="e">
        <f>AW745*#REF!</f>
        <v>#REF!</v>
      </c>
      <c r="AZ745" s="2" t="e">
        <f>AY745*#REF!</f>
        <v>#REF!</v>
      </c>
      <c r="BA745" s="2" t="e">
        <f>AZ745*#REF!</f>
        <v>#REF!</v>
      </c>
    </row>
    <row r="746" spans="48:53" x14ac:dyDescent="0.2">
      <c r="AV746" s="2" t="e">
        <f>AU746*#REF!</f>
        <v>#REF!</v>
      </c>
      <c r="AX746" s="2" t="e">
        <f>AW746*#REF!</f>
        <v>#REF!</v>
      </c>
      <c r="AZ746" s="2" t="e">
        <f>AY746*#REF!</f>
        <v>#REF!</v>
      </c>
      <c r="BA746" s="2" t="e">
        <f>AZ746*#REF!</f>
        <v>#REF!</v>
      </c>
    </row>
    <row r="747" spans="48:53" x14ac:dyDescent="0.2">
      <c r="AV747" s="2" t="e">
        <f>AU747*#REF!</f>
        <v>#REF!</v>
      </c>
      <c r="AX747" s="2" t="e">
        <f>AW747*#REF!</f>
        <v>#REF!</v>
      </c>
      <c r="AZ747" s="2" t="e">
        <f>AY747*#REF!</f>
        <v>#REF!</v>
      </c>
      <c r="BA747" s="2" t="e">
        <f>AZ747*#REF!</f>
        <v>#REF!</v>
      </c>
    </row>
    <row r="748" spans="48:53" x14ac:dyDescent="0.2">
      <c r="AV748" s="2" t="e">
        <f>AU748*#REF!</f>
        <v>#REF!</v>
      </c>
      <c r="AX748" s="2" t="e">
        <f>AW748*#REF!</f>
        <v>#REF!</v>
      </c>
      <c r="AZ748" s="2" t="e">
        <f>AY748*#REF!</f>
        <v>#REF!</v>
      </c>
      <c r="BA748" s="2" t="e">
        <f>AZ748*#REF!</f>
        <v>#REF!</v>
      </c>
    </row>
    <row r="749" spans="48:53" x14ac:dyDescent="0.2">
      <c r="AV749" s="2" t="e">
        <f>AU749*#REF!</f>
        <v>#REF!</v>
      </c>
      <c r="AX749" s="2" t="e">
        <f>AW749*#REF!</f>
        <v>#REF!</v>
      </c>
      <c r="AZ749" s="2" t="e">
        <f>AY749*#REF!</f>
        <v>#REF!</v>
      </c>
      <c r="BA749" s="2" t="e">
        <f>AZ749*#REF!</f>
        <v>#REF!</v>
      </c>
    </row>
    <row r="750" spans="48:53" x14ac:dyDescent="0.2">
      <c r="AV750" s="2" t="e">
        <f>AU750*#REF!</f>
        <v>#REF!</v>
      </c>
      <c r="AX750" s="2" t="e">
        <f>AW750*#REF!</f>
        <v>#REF!</v>
      </c>
      <c r="AZ750" s="2" t="e">
        <f>AY750*#REF!</f>
        <v>#REF!</v>
      </c>
      <c r="BA750" s="2" t="e">
        <f>AZ750*#REF!</f>
        <v>#REF!</v>
      </c>
    </row>
    <row r="751" spans="48:53" x14ac:dyDescent="0.2">
      <c r="AV751" s="2" t="e">
        <f>AU751*#REF!</f>
        <v>#REF!</v>
      </c>
      <c r="AX751" s="2" t="e">
        <f>AW751*#REF!</f>
        <v>#REF!</v>
      </c>
      <c r="AZ751" s="2" t="e">
        <f>AY751*#REF!</f>
        <v>#REF!</v>
      </c>
      <c r="BA751" s="2" t="e">
        <f>AZ751*#REF!</f>
        <v>#REF!</v>
      </c>
    </row>
    <row r="752" spans="48:53" x14ac:dyDescent="0.2">
      <c r="AV752" s="2" t="e">
        <f>AU752*#REF!</f>
        <v>#REF!</v>
      </c>
      <c r="AX752" s="2" t="e">
        <f>AW752*#REF!</f>
        <v>#REF!</v>
      </c>
      <c r="AZ752" s="2" t="e">
        <f>AY752*#REF!</f>
        <v>#REF!</v>
      </c>
      <c r="BA752" s="2" t="e">
        <f>AZ752*#REF!</f>
        <v>#REF!</v>
      </c>
    </row>
    <row r="753" spans="48:53" x14ac:dyDescent="0.2">
      <c r="AV753" s="2" t="e">
        <f>AU753*#REF!</f>
        <v>#REF!</v>
      </c>
      <c r="AX753" s="2" t="e">
        <f>AW753*#REF!</f>
        <v>#REF!</v>
      </c>
      <c r="AZ753" s="2" t="e">
        <f>AY753*#REF!</f>
        <v>#REF!</v>
      </c>
      <c r="BA753" s="2" t="e">
        <f>AZ753*#REF!</f>
        <v>#REF!</v>
      </c>
    </row>
    <row r="754" spans="48:53" x14ac:dyDescent="0.2">
      <c r="AV754" s="2" t="e">
        <f>AU754*#REF!</f>
        <v>#REF!</v>
      </c>
      <c r="AX754" s="2" t="e">
        <f>AW754*#REF!</f>
        <v>#REF!</v>
      </c>
      <c r="AZ754" s="2" t="e">
        <f>AY754*#REF!</f>
        <v>#REF!</v>
      </c>
      <c r="BA754" s="2" t="e">
        <f>AZ754*#REF!</f>
        <v>#REF!</v>
      </c>
    </row>
    <row r="755" spans="48:53" x14ac:dyDescent="0.2">
      <c r="AV755" s="2" t="e">
        <f>AU755*#REF!</f>
        <v>#REF!</v>
      </c>
      <c r="AX755" s="2" t="e">
        <f>AW755*#REF!</f>
        <v>#REF!</v>
      </c>
      <c r="AZ755" s="2" t="e">
        <f>AY755*#REF!</f>
        <v>#REF!</v>
      </c>
      <c r="BA755" s="2" t="e">
        <f>AZ755*#REF!</f>
        <v>#REF!</v>
      </c>
    </row>
    <row r="756" spans="48:53" x14ac:dyDescent="0.2">
      <c r="AV756" s="2" t="e">
        <f>AU756*#REF!</f>
        <v>#REF!</v>
      </c>
      <c r="AX756" s="2" t="e">
        <f>AW756*#REF!</f>
        <v>#REF!</v>
      </c>
      <c r="AZ756" s="2" t="e">
        <f>AY756*#REF!</f>
        <v>#REF!</v>
      </c>
      <c r="BA756" s="2" t="e">
        <f>AZ756*#REF!</f>
        <v>#REF!</v>
      </c>
    </row>
    <row r="757" spans="48:53" x14ac:dyDescent="0.2">
      <c r="AV757" s="2" t="e">
        <f>AU757*#REF!</f>
        <v>#REF!</v>
      </c>
      <c r="AX757" s="2" t="e">
        <f>AW757*#REF!</f>
        <v>#REF!</v>
      </c>
      <c r="AZ757" s="2" t="e">
        <f>AY757*#REF!</f>
        <v>#REF!</v>
      </c>
      <c r="BA757" s="2" t="e">
        <f>AZ757*#REF!</f>
        <v>#REF!</v>
      </c>
    </row>
    <row r="758" spans="48:53" x14ac:dyDescent="0.2">
      <c r="AV758" s="2" t="e">
        <f>AU758*#REF!</f>
        <v>#REF!</v>
      </c>
      <c r="AX758" s="2" t="e">
        <f>AW758*#REF!</f>
        <v>#REF!</v>
      </c>
      <c r="AZ758" s="2" t="e">
        <f>AY758*#REF!</f>
        <v>#REF!</v>
      </c>
      <c r="BA758" s="2" t="e">
        <f>AZ758*#REF!</f>
        <v>#REF!</v>
      </c>
    </row>
    <row r="759" spans="48:53" x14ac:dyDescent="0.2">
      <c r="AV759" s="2" t="e">
        <f>AU759*#REF!</f>
        <v>#REF!</v>
      </c>
      <c r="AX759" s="2" t="e">
        <f>AW759*#REF!</f>
        <v>#REF!</v>
      </c>
      <c r="AZ759" s="2" t="e">
        <f>AY759*#REF!</f>
        <v>#REF!</v>
      </c>
      <c r="BA759" s="2" t="e">
        <f>AZ759*#REF!</f>
        <v>#REF!</v>
      </c>
    </row>
    <row r="760" spans="48:53" x14ac:dyDescent="0.2">
      <c r="AV760" s="2" t="e">
        <f>AU760*#REF!</f>
        <v>#REF!</v>
      </c>
      <c r="AX760" s="2" t="e">
        <f>AW760*#REF!</f>
        <v>#REF!</v>
      </c>
      <c r="AZ760" s="2" t="e">
        <f>AY760*#REF!</f>
        <v>#REF!</v>
      </c>
      <c r="BA760" s="2" t="e">
        <f>AZ760*#REF!</f>
        <v>#REF!</v>
      </c>
    </row>
    <row r="761" spans="48:53" x14ac:dyDescent="0.2">
      <c r="AV761" s="2" t="e">
        <f>AU761*#REF!</f>
        <v>#REF!</v>
      </c>
      <c r="AX761" s="2" t="e">
        <f>AW761*#REF!</f>
        <v>#REF!</v>
      </c>
      <c r="AZ761" s="2" t="e">
        <f>AY761*#REF!</f>
        <v>#REF!</v>
      </c>
      <c r="BA761" s="2" t="e">
        <f>AZ761*#REF!</f>
        <v>#REF!</v>
      </c>
    </row>
    <row r="762" spans="48:53" x14ac:dyDescent="0.2">
      <c r="AV762" s="2" t="e">
        <f>AU762*#REF!</f>
        <v>#REF!</v>
      </c>
      <c r="AX762" s="2" t="e">
        <f>AW762*#REF!</f>
        <v>#REF!</v>
      </c>
      <c r="AZ762" s="2" t="e">
        <f>AY762*#REF!</f>
        <v>#REF!</v>
      </c>
      <c r="BA762" s="2" t="e">
        <f>AZ762*#REF!</f>
        <v>#REF!</v>
      </c>
    </row>
    <row r="763" spans="48:53" x14ac:dyDescent="0.2">
      <c r="AV763" s="2" t="e">
        <f>AU763*#REF!</f>
        <v>#REF!</v>
      </c>
      <c r="AX763" s="2" t="e">
        <f>AW763*#REF!</f>
        <v>#REF!</v>
      </c>
      <c r="AZ763" s="2" t="e">
        <f>AY763*#REF!</f>
        <v>#REF!</v>
      </c>
      <c r="BA763" s="2" t="e">
        <f>AZ763*#REF!</f>
        <v>#REF!</v>
      </c>
    </row>
    <row r="764" spans="48:53" x14ac:dyDescent="0.2">
      <c r="AV764" s="2" t="e">
        <f>AU764*#REF!</f>
        <v>#REF!</v>
      </c>
      <c r="AX764" s="2" t="e">
        <f>AW764*#REF!</f>
        <v>#REF!</v>
      </c>
      <c r="AZ764" s="2" t="e">
        <f>AY764*#REF!</f>
        <v>#REF!</v>
      </c>
      <c r="BA764" s="2" t="e">
        <f>AZ764*#REF!</f>
        <v>#REF!</v>
      </c>
    </row>
    <row r="765" spans="48:53" x14ac:dyDescent="0.2">
      <c r="AV765" s="2" t="e">
        <f>AU765*#REF!</f>
        <v>#REF!</v>
      </c>
      <c r="AX765" s="2" t="e">
        <f>AW765*#REF!</f>
        <v>#REF!</v>
      </c>
      <c r="AZ765" s="2" t="e">
        <f>AY765*#REF!</f>
        <v>#REF!</v>
      </c>
      <c r="BA765" s="2" t="e">
        <f>AZ765*#REF!</f>
        <v>#REF!</v>
      </c>
    </row>
    <row r="766" spans="48:53" x14ac:dyDescent="0.2">
      <c r="AV766" s="2" t="e">
        <f>AU766*#REF!</f>
        <v>#REF!</v>
      </c>
      <c r="AX766" s="2" t="e">
        <f>AW766*#REF!</f>
        <v>#REF!</v>
      </c>
      <c r="AZ766" s="2" t="e">
        <f>AY766*#REF!</f>
        <v>#REF!</v>
      </c>
      <c r="BA766" s="2" t="e">
        <f>AZ766*#REF!</f>
        <v>#REF!</v>
      </c>
    </row>
    <row r="767" spans="48:53" x14ac:dyDescent="0.2">
      <c r="AV767" s="2" t="e">
        <f>AU767*#REF!</f>
        <v>#REF!</v>
      </c>
      <c r="AX767" s="2" t="e">
        <f>AW767*#REF!</f>
        <v>#REF!</v>
      </c>
      <c r="AZ767" s="2" t="e">
        <f>AY767*#REF!</f>
        <v>#REF!</v>
      </c>
      <c r="BA767" s="2" t="e">
        <f>AZ767*#REF!</f>
        <v>#REF!</v>
      </c>
    </row>
    <row r="768" spans="48:53" x14ac:dyDescent="0.2">
      <c r="AV768" s="2" t="e">
        <f>AU768*#REF!</f>
        <v>#REF!</v>
      </c>
      <c r="AX768" s="2" t="e">
        <f>AW768*#REF!</f>
        <v>#REF!</v>
      </c>
      <c r="AZ768" s="2" t="e">
        <f>AY768*#REF!</f>
        <v>#REF!</v>
      </c>
      <c r="BA768" s="2" t="e">
        <f>AZ768*#REF!</f>
        <v>#REF!</v>
      </c>
    </row>
    <row r="769" spans="48:53" x14ac:dyDescent="0.2">
      <c r="AV769" s="2" t="e">
        <f>AU769*#REF!</f>
        <v>#REF!</v>
      </c>
      <c r="AX769" s="2" t="e">
        <f>AW769*#REF!</f>
        <v>#REF!</v>
      </c>
      <c r="AZ769" s="2" t="e">
        <f>AY769*#REF!</f>
        <v>#REF!</v>
      </c>
      <c r="BA769" s="2" t="e">
        <f>AZ769*#REF!</f>
        <v>#REF!</v>
      </c>
    </row>
    <row r="770" spans="48:53" x14ac:dyDescent="0.2">
      <c r="AV770" s="2" t="e">
        <f>AU770*#REF!</f>
        <v>#REF!</v>
      </c>
      <c r="AX770" s="2" t="e">
        <f>AW770*#REF!</f>
        <v>#REF!</v>
      </c>
      <c r="AZ770" s="2" t="e">
        <f>AY770*#REF!</f>
        <v>#REF!</v>
      </c>
      <c r="BA770" s="2" t="e">
        <f>AZ770*#REF!</f>
        <v>#REF!</v>
      </c>
    </row>
    <row r="771" spans="48:53" x14ac:dyDescent="0.2">
      <c r="AV771" s="2" t="e">
        <f>AU771*#REF!</f>
        <v>#REF!</v>
      </c>
      <c r="AX771" s="2" t="e">
        <f>AW771*#REF!</f>
        <v>#REF!</v>
      </c>
      <c r="AZ771" s="2" t="e">
        <f>AY771*#REF!</f>
        <v>#REF!</v>
      </c>
      <c r="BA771" s="2" t="e">
        <f>AZ771*#REF!</f>
        <v>#REF!</v>
      </c>
    </row>
    <row r="772" spans="48:53" x14ac:dyDescent="0.2">
      <c r="AV772" s="2" t="e">
        <f>AU772*#REF!</f>
        <v>#REF!</v>
      </c>
      <c r="AX772" s="2" t="e">
        <f>AW772*#REF!</f>
        <v>#REF!</v>
      </c>
      <c r="AZ772" s="2" t="e">
        <f>AY772*#REF!</f>
        <v>#REF!</v>
      </c>
      <c r="BA772" s="2" t="e">
        <f>AZ772*#REF!</f>
        <v>#REF!</v>
      </c>
    </row>
    <row r="773" spans="48:53" x14ac:dyDescent="0.2">
      <c r="AV773" s="2" t="e">
        <f>AU773*#REF!</f>
        <v>#REF!</v>
      </c>
      <c r="AX773" s="2" t="e">
        <f>AW773*#REF!</f>
        <v>#REF!</v>
      </c>
      <c r="AZ773" s="2" t="e">
        <f>AY773*#REF!</f>
        <v>#REF!</v>
      </c>
      <c r="BA773" s="2" t="e">
        <f>AZ773*#REF!</f>
        <v>#REF!</v>
      </c>
    </row>
    <row r="774" spans="48:53" x14ac:dyDescent="0.2">
      <c r="AV774" s="2" t="e">
        <f>AU774*#REF!</f>
        <v>#REF!</v>
      </c>
      <c r="AX774" s="2" t="e">
        <f>AW774*#REF!</f>
        <v>#REF!</v>
      </c>
      <c r="AZ774" s="2" t="e">
        <f>AY774*#REF!</f>
        <v>#REF!</v>
      </c>
      <c r="BA774" s="2" t="e">
        <f>AZ774*#REF!</f>
        <v>#REF!</v>
      </c>
    </row>
    <row r="775" spans="48:53" x14ac:dyDescent="0.2">
      <c r="AV775" s="2" t="e">
        <f>AU775*#REF!</f>
        <v>#REF!</v>
      </c>
      <c r="AX775" s="2" t="e">
        <f>AW775*#REF!</f>
        <v>#REF!</v>
      </c>
      <c r="AZ775" s="2" t="e">
        <f>AY775*#REF!</f>
        <v>#REF!</v>
      </c>
      <c r="BA775" s="2" t="e">
        <f>AZ775*#REF!</f>
        <v>#REF!</v>
      </c>
    </row>
    <row r="776" spans="48:53" x14ac:dyDescent="0.2">
      <c r="AV776" s="2" t="e">
        <f>AU776*#REF!</f>
        <v>#REF!</v>
      </c>
      <c r="AX776" s="2" t="e">
        <f>AW776*#REF!</f>
        <v>#REF!</v>
      </c>
      <c r="AZ776" s="2" t="e">
        <f>AY776*#REF!</f>
        <v>#REF!</v>
      </c>
      <c r="BA776" s="2" t="e">
        <f>AZ776*#REF!</f>
        <v>#REF!</v>
      </c>
    </row>
    <row r="777" spans="48:53" x14ac:dyDescent="0.2">
      <c r="AV777" s="2" t="e">
        <f>AU777*#REF!</f>
        <v>#REF!</v>
      </c>
      <c r="AX777" s="2" t="e">
        <f>AW777*#REF!</f>
        <v>#REF!</v>
      </c>
      <c r="AZ777" s="2" t="e">
        <f>AY777*#REF!</f>
        <v>#REF!</v>
      </c>
      <c r="BA777" s="2" t="e">
        <f>AZ777*#REF!</f>
        <v>#REF!</v>
      </c>
    </row>
    <row r="778" spans="48:53" x14ac:dyDescent="0.2">
      <c r="AV778" s="2" t="e">
        <f>AU778*#REF!</f>
        <v>#REF!</v>
      </c>
      <c r="AX778" s="2" t="e">
        <f>AW778*#REF!</f>
        <v>#REF!</v>
      </c>
      <c r="AZ778" s="2" t="e">
        <f>AY778*#REF!</f>
        <v>#REF!</v>
      </c>
      <c r="BA778" s="2" t="e">
        <f>AZ778*#REF!</f>
        <v>#REF!</v>
      </c>
    </row>
    <row r="779" spans="48:53" x14ac:dyDescent="0.2">
      <c r="AV779" s="2" t="e">
        <f>AU779*#REF!</f>
        <v>#REF!</v>
      </c>
      <c r="AX779" s="2" t="e">
        <f>AW779*#REF!</f>
        <v>#REF!</v>
      </c>
      <c r="AZ779" s="2" t="e">
        <f>AY779*#REF!</f>
        <v>#REF!</v>
      </c>
      <c r="BA779" s="2" t="e">
        <f>AZ779*#REF!</f>
        <v>#REF!</v>
      </c>
    </row>
    <row r="780" spans="48:53" x14ac:dyDescent="0.2">
      <c r="AV780" s="2" t="e">
        <f>AU780*#REF!</f>
        <v>#REF!</v>
      </c>
      <c r="AX780" s="2" t="e">
        <f>AW780*#REF!</f>
        <v>#REF!</v>
      </c>
      <c r="AZ780" s="2" t="e">
        <f>AY780*#REF!</f>
        <v>#REF!</v>
      </c>
      <c r="BA780" s="2" t="e">
        <f>AZ780*#REF!</f>
        <v>#REF!</v>
      </c>
    </row>
    <row r="781" spans="48:53" x14ac:dyDescent="0.2">
      <c r="AV781" s="2" t="e">
        <f>AU781*#REF!</f>
        <v>#REF!</v>
      </c>
      <c r="AX781" s="2" t="e">
        <f>AW781*#REF!</f>
        <v>#REF!</v>
      </c>
      <c r="AZ781" s="2" t="e">
        <f>AY781*#REF!</f>
        <v>#REF!</v>
      </c>
      <c r="BA781" s="2" t="e">
        <f>AZ781*#REF!</f>
        <v>#REF!</v>
      </c>
    </row>
    <row r="782" spans="48:53" x14ac:dyDescent="0.2">
      <c r="AV782" s="2" t="e">
        <f>AU782*#REF!</f>
        <v>#REF!</v>
      </c>
      <c r="AX782" s="2" t="e">
        <f>AW782*#REF!</f>
        <v>#REF!</v>
      </c>
      <c r="AZ782" s="2" t="e">
        <f>AY782*#REF!</f>
        <v>#REF!</v>
      </c>
      <c r="BA782" s="2" t="e">
        <f>AZ782*#REF!</f>
        <v>#REF!</v>
      </c>
    </row>
    <row r="783" spans="48:53" x14ac:dyDescent="0.2">
      <c r="AV783" s="2" t="e">
        <f>AU783*#REF!</f>
        <v>#REF!</v>
      </c>
      <c r="AX783" s="2" t="e">
        <f>AW783*#REF!</f>
        <v>#REF!</v>
      </c>
      <c r="AZ783" s="2" t="e">
        <f>AY783*#REF!</f>
        <v>#REF!</v>
      </c>
      <c r="BA783" s="2" t="e">
        <f>AZ783*#REF!</f>
        <v>#REF!</v>
      </c>
    </row>
    <row r="784" spans="48:53" x14ac:dyDescent="0.2">
      <c r="AV784" s="2" t="e">
        <f>AU784*#REF!</f>
        <v>#REF!</v>
      </c>
      <c r="AX784" s="2" t="e">
        <f>AW784*#REF!</f>
        <v>#REF!</v>
      </c>
      <c r="AZ784" s="2" t="e">
        <f>AY784*#REF!</f>
        <v>#REF!</v>
      </c>
      <c r="BA784" s="2" t="e">
        <f>AZ784*#REF!</f>
        <v>#REF!</v>
      </c>
    </row>
    <row r="785" spans="48:53" x14ac:dyDescent="0.2">
      <c r="AV785" s="2" t="e">
        <f>AU785*#REF!</f>
        <v>#REF!</v>
      </c>
      <c r="AX785" s="2" t="e">
        <f>AW785*#REF!</f>
        <v>#REF!</v>
      </c>
      <c r="AZ785" s="2" t="e">
        <f>AY785*#REF!</f>
        <v>#REF!</v>
      </c>
      <c r="BA785" s="2" t="e">
        <f>AZ785*#REF!</f>
        <v>#REF!</v>
      </c>
    </row>
    <row r="786" spans="48:53" x14ac:dyDescent="0.2">
      <c r="AV786" s="2" t="e">
        <f>AU786*#REF!</f>
        <v>#REF!</v>
      </c>
      <c r="AX786" s="2" t="e">
        <f>AW786*#REF!</f>
        <v>#REF!</v>
      </c>
      <c r="AZ786" s="2" t="e">
        <f>AY786*#REF!</f>
        <v>#REF!</v>
      </c>
      <c r="BA786" s="2" t="e">
        <f>AZ786*#REF!</f>
        <v>#REF!</v>
      </c>
    </row>
    <row r="787" spans="48:53" x14ac:dyDescent="0.2">
      <c r="AV787" s="2" t="e">
        <f>AU787*#REF!</f>
        <v>#REF!</v>
      </c>
      <c r="AX787" s="2" t="e">
        <f>AW787*#REF!</f>
        <v>#REF!</v>
      </c>
      <c r="AZ787" s="2" t="e">
        <f>AY787*#REF!</f>
        <v>#REF!</v>
      </c>
      <c r="BA787" s="2" t="e">
        <f>AZ787*#REF!</f>
        <v>#REF!</v>
      </c>
    </row>
    <row r="788" spans="48:53" x14ac:dyDescent="0.2">
      <c r="AV788" s="2" t="e">
        <f>AU788*#REF!</f>
        <v>#REF!</v>
      </c>
      <c r="AX788" s="2" t="e">
        <f>AW788*#REF!</f>
        <v>#REF!</v>
      </c>
      <c r="AZ788" s="2" t="e">
        <f>AY788*#REF!</f>
        <v>#REF!</v>
      </c>
      <c r="BA788" s="2" t="e">
        <f>AZ788*#REF!</f>
        <v>#REF!</v>
      </c>
    </row>
    <row r="789" spans="48:53" x14ac:dyDescent="0.2">
      <c r="AV789" s="2" t="e">
        <f>AU789*#REF!</f>
        <v>#REF!</v>
      </c>
      <c r="AX789" s="2" t="e">
        <f>AW789*#REF!</f>
        <v>#REF!</v>
      </c>
      <c r="AZ789" s="2" t="e">
        <f>AY789*#REF!</f>
        <v>#REF!</v>
      </c>
      <c r="BA789" s="2" t="e">
        <f>AZ789*#REF!</f>
        <v>#REF!</v>
      </c>
    </row>
    <row r="790" spans="48:53" x14ac:dyDescent="0.2">
      <c r="AV790" s="2" t="e">
        <f>AU790*#REF!</f>
        <v>#REF!</v>
      </c>
      <c r="AX790" s="2" t="e">
        <f>AW790*#REF!</f>
        <v>#REF!</v>
      </c>
      <c r="AZ790" s="2" t="e">
        <f>AY790*#REF!</f>
        <v>#REF!</v>
      </c>
      <c r="BA790" s="2" t="e">
        <f>AZ790*#REF!</f>
        <v>#REF!</v>
      </c>
    </row>
    <row r="791" spans="48:53" x14ac:dyDescent="0.2">
      <c r="AV791" s="2" t="e">
        <f>AU791*#REF!</f>
        <v>#REF!</v>
      </c>
      <c r="AX791" s="2" t="e">
        <f>AW791*#REF!</f>
        <v>#REF!</v>
      </c>
      <c r="AZ791" s="2" t="e">
        <f>AY791*#REF!</f>
        <v>#REF!</v>
      </c>
      <c r="BA791" s="2" t="e">
        <f>AZ791*#REF!</f>
        <v>#REF!</v>
      </c>
    </row>
    <row r="792" spans="48:53" x14ac:dyDescent="0.2">
      <c r="AV792" s="2" t="e">
        <f>AU792*#REF!</f>
        <v>#REF!</v>
      </c>
      <c r="AX792" s="2" t="e">
        <f>AW792*#REF!</f>
        <v>#REF!</v>
      </c>
      <c r="AZ792" s="2" t="e">
        <f>AY792*#REF!</f>
        <v>#REF!</v>
      </c>
      <c r="BA792" s="2" t="e">
        <f>AZ792*#REF!</f>
        <v>#REF!</v>
      </c>
    </row>
    <row r="793" spans="48:53" x14ac:dyDescent="0.2">
      <c r="AV793" s="2" t="e">
        <f>AU793*#REF!</f>
        <v>#REF!</v>
      </c>
      <c r="AX793" s="2" t="e">
        <f>AW793*#REF!</f>
        <v>#REF!</v>
      </c>
      <c r="AZ793" s="2" t="e">
        <f>AY793*#REF!</f>
        <v>#REF!</v>
      </c>
      <c r="BA793" s="2" t="e">
        <f>AZ793*#REF!</f>
        <v>#REF!</v>
      </c>
    </row>
    <row r="794" spans="48:53" x14ac:dyDescent="0.2">
      <c r="AV794" s="2" t="e">
        <f>AU794*#REF!</f>
        <v>#REF!</v>
      </c>
      <c r="AX794" s="2" t="e">
        <f>AW794*#REF!</f>
        <v>#REF!</v>
      </c>
      <c r="AZ794" s="2" t="e">
        <f>AY794*#REF!</f>
        <v>#REF!</v>
      </c>
      <c r="BA794" s="2" t="e">
        <f>AZ794*#REF!</f>
        <v>#REF!</v>
      </c>
    </row>
    <row r="795" spans="48:53" x14ac:dyDescent="0.2">
      <c r="AV795" s="2" t="e">
        <f>AU795*#REF!</f>
        <v>#REF!</v>
      </c>
      <c r="AX795" s="2" t="e">
        <f>AW795*#REF!</f>
        <v>#REF!</v>
      </c>
      <c r="AZ795" s="2" t="e">
        <f>AY795*#REF!</f>
        <v>#REF!</v>
      </c>
      <c r="BA795" s="2" t="e">
        <f>AZ795*#REF!</f>
        <v>#REF!</v>
      </c>
    </row>
    <row r="796" spans="48:53" x14ac:dyDescent="0.2">
      <c r="AV796" s="2" t="e">
        <f>AU796*#REF!</f>
        <v>#REF!</v>
      </c>
      <c r="AX796" s="2" t="e">
        <f>AW796*#REF!</f>
        <v>#REF!</v>
      </c>
      <c r="AZ796" s="2" t="e">
        <f>AY796*#REF!</f>
        <v>#REF!</v>
      </c>
      <c r="BA796" s="2" t="e">
        <f>AZ796*#REF!</f>
        <v>#REF!</v>
      </c>
    </row>
    <row r="797" spans="48:53" x14ac:dyDescent="0.2">
      <c r="AV797" s="2" t="e">
        <f>AU797*#REF!</f>
        <v>#REF!</v>
      </c>
      <c r="AX797" s="2" t="e">
        <f>AW797*#REF!</f>
        <v>#REF!</v>
      </c>
      <c r="AZ797" s="2" t="e">
        <f>AY797*#REF!</f>
        <v>#REF!</v>
      </c>
      <c r="BA797" s="2" t="e">
        <f>AZ797*#REF!</f>
        <v>#REF!</v>
      </c>
    </row>
    <row r="798" spans="48:53" x14ac:dyDescent="0.2">
      <c r="AV798" s="2" t="e">
        <f>AU798*#REF!</f>
        <v>#REF!</v>
      </c>
      <c r="AX798" s="2" t="e">
        <f>AW798*#REF!</f>
        <v>#REF!</v>
      </c>
      <c r="AZ798" s="2" t="e">
        <f>AY798*#REF!</f>
        <v>#REF!</v>
      </c>
      <c r="BA798" s="2" t="e">
        <f>AZ798*#REF!</f>
        <v>#REF!</v>
      </c>
    </row>
    <row r="799" spans="48:53" x14ac:dyDescent="0.2">
      <c r="AV799" s="2" t="e">
        <f>AU799*#REF!</f>
        <v>#REF!</v>
      </c>
      <c r="AX799" s="2" t="e">
        <f>AW799*#REF!</f>
        <v>#REF!</v>
      </c>
      <c r="AZ799" s="2" t="e">
        <f>AY799*#REF!</f>
        <v>#REF!</v>
      </c>
      <c r="BA799" s="2" t="e">
        <f>AZ799*#REF!</f>
        <v>#REF!</v>
      </c>
    </row>
    <row r="800" spans="48:53" x14ac:dyDescent="0.2">
      <c r="AV800" s="2" t="e">
        <f>AU800*#REF!</f>
        <v>#REF!</v>
      </c>
      <c r="AX800" s="2" t="e">
        <f>AW800*#REF!</f>
        <v>#REF!</v>
      </c>
      <c r="AZ800" s="2" t="e">
        <f>AY800*#REF!</f>
        <v>#REF!</v>
      </c>
      <c r="BA800" s="2" t="e">
        <f>AZ800*#REF!</f>
        <v>#REF!</v>
      </c>
    </row>
    <row r="801" spans="48:53" x14ac:dyDescent="0.2">
      <c r="AV801" s="2" t="e">
        <f>AU801*#REF!</f>
        <v>#REF!</v>
      </c>
      <c r="AX801" s="2" t="e">
        <f>AW801*#REF!</f>
        <v>#REF!</v>
      </c>
      <c r="AZ801" s="2" t="e">
        <f>AY801*#REF!</f>
        <v>#REF!</v>
      </c>
      <c r="BA801" s="2" t="e">
        <f>AZ801*#REF!</f>
        <v>#REF!</v>
      </c>
    </row>
    <row r="802" spans="48:53" x14ac:dyDescent="0.2">
      <c r="AV802" s="2" t="e">
        <f>AU802*#REF!</f>
        <v>#REF!</v>
      </c>
      <c r="AX802" s="2" t="e">
        <f>AW802*#REF!</f>
        <v>#REF!</v>
      </c>
      <c r="AZ802" s="2" t="e">
        <f>AY802*#REF!</f>
        <v>#REF!</v>
      </c>
      <c r="BA802" s="2" t="e">
        <f>AZ802*#REF!</f>
        <v>#REF!</v>
      </c>
    </row>
    <row r="803" spans="48:53" x14ac:dyDescent="0.2">
      <c r="AV803" s="2" t="e">
        <f>AU803*#REF!</f>
        <v>#REF!</v>
      </c>
      <c r="AX803" s="2" t="e">
        <f>AW803*#REF!</f>
        <v>#REF!</v>
      </c>
      <c r="AZ803" s="2" t="e">
        <f>AY803*#REF!</f>
        <v>#REF!</v>
      </c>
      <c r="BA803" s="2" t="e">
        <f>AZ803*#REF!</f>
        <v>#REF!</v>
      </c>
    </row>
    <row r="804" spans="48:53" x14ac:dyDescent="0.2">
      <c r="AV804" s="2" t="e">
        <f>AU804*#REF!</f>
        <v>#REF!</v>
      </c>
      <c r="AX804" s="2" t="e">
        <f>AW804*#REF!</f>
        <v>#REF!</v>
      </c>
      <c r="AZ804" s="2" t="e">
        <f>AY804*#REF!</f>
        <v>#REF!</v>
      </c>
      <c r="BA804" s="2" t="e">
        <f>AZ804*#REF!</f>
        <v>#REF!</v>
      </c>
    </row>
    <row r="805" spans="48:53" x14ac:dyDescent="0.2">
      <c r="AV805" s="2" t="e">
        <f>AU805*#REF!</f>
        <v>#REF!</v>
      </c>
      <c r="AX805" s="2" t="e">
        <f>AW805*#REF!</f>
        <v>#REF!</v>
      </c>
      <c r="AZ805" s="2" t="e">
        <f>AY805*#REF!</f>
        <v>#REF!</v>
      </c>
      <c r="BA805" s="2" t="e">
        <f>AZ805*#REF!</f>
        <v>#REF!</v>
      </c>
    </row>
    <row r="806" spans="48:53" x14ac:dyDescent="0.2">
      <c r="AV806" s="2" t="e">
        <f>AU806*#REF!</f>
        <v>#REF!</v>
      </c>
      <c r="AX806" s="2" t="e">
        <f>AW806*#REF!</f>
        <v>#REF!</v>
      </c>
      <c r="AZ806" s="2" t="e">
        <f>AY806*#REF!</f>
        <v>#REF!</v>
      </c>
      <c r="BA806" s="2" t="e">
        <f>AZ806*#REF!</f>
        <v>#REF!</v>
      </c>
    </row>
    <row r="807" spans="48:53" x14ac:dyDescent="0.2">
      <c r="AV807" s="2" t="e">
        <f>AU807*#REF!</f>
        <v>#REF!</v>
      </c>
      <c r="AX807" s="2" t="e">
        <f>AW807*#REF!</f>
        <v>#REF!</v>
      </c>
      <c r="AZ807" s="2" t="e">
        <f>AY807*#REF!</f>
        <v>#REF!</v>
      </c>
      <c r="BA807" s="2" t="e">
        <f>AZ807*#REF!</f>
        <v>#REF!</v>
      </c>
    </row>
    <row r="808" spans="48:53" x14ac:dyDescent="0.2">
      <c r="AV808" s="2" t="e">
        <f>AU808*#REF!</f>
        <v>#REF!</v>
      </c>
      <c r="AX808" s="2" t="e">
        <f>AW808*#REF!</f>
        <v>#REF!</v>
      </c>
      <c r="AZ808" s="2" t="e">
        <f>AY808*#REF!</f>
        <v>#REF!</v>
      </c>
      <c r="BA808" s="2" t="e">
        <f>AZ808*#REF!</f>
        <v>#REF!</v>
      </c>
    </row>
    <row r="809" spans="48:53" x14ac:dyDescent="0.2">
      <c r="AV809" s="2" t="e">
        <f>AU809*#REF!</f>
        <v>#REF!</v>
      </c>
      <c r="AX809" s="2" t="e">
        <f>AW809*#REF!</f>
        <v>#REF!</v>
      </c>
      <c r="AZ809" s="2" t="e">
        <f>AY809*#REF!</f>
        <v>#REF!</v>
      </c>
      <c r="BA809" s="2" t="e">
        <f>AZ809*#REF!</f>
        <v>#REF!</v>
      </c>
    </row>
    <row r="810" spans="48:53" x14ac:dyDescent="0.2">
      <c r="AV810" s="2" t="e">
        <f>AU810*#REF!</f>
        <v>#REF!</v>
      </c>
      <c r="AX810" s="2" t="e">
        <f>AW810*#REF!</f>
        <v>#REF!</v>
      </c>
      <c r="AZ810" s="2" t="e">
        <f>AY810*#REF!</f>
        <v>#REF!</v>
      </c>
      <c r="BA810" s="2" t="e">
        <f>AZ810*#REF!</f>
        <v>#REF!</v>
      </c>
    </row>
    <row r="811" spans="48:53" x14ac:dyDescent="0.2">
      <c r="AV811" s="2" t="e">
        <f>AU811*#REF!</f>
        <v>#REF!</v>
      </c>
      <c r="AX811" s="2" t="e">
        <f>AW811*#REF!</f>
        <v>#REF!</v>
      </c>
      <c r="AZ811" s="2" t="e">
        <f>AY811*#REF!</f>
        <v>#REF!</v>
      </c>
      <c r="BA811" s="2" t="e">
        <f>AZ811*#REF!</f>
        <v>#REF!</v>
      </c>
    </row>
    <row r="812" spans="48:53" x14ac:dyDescent="0.2">
      <c r="AV812" s="2" t="e">
        <f>AU812*#REF!</f>
        <v>#REF!</v>
      </c>
      <c r="AX812" s="2" t="e">
        <f>AW812*#REF!</f>
        <v>#REF!</v>
      </c>
      <c r="AZ812" s="2" t="e">
        <f>AY812*#REF!</f>
        <v>#REF!</v>
      </c>
      <c r="BA812" s="2" t="e">
        <f>AZ812*#REF!</f>
        <v>#REF!</v>
      </c>
    </row>
    <row r="813" spans="48:53" x14ac:dyDescent="0.2">
      <c r="AV813" s="2" t="e">
        <f>AU813*#REF!</f>
        <v>#REF!</v>
      </c>
      <c r="AX813" s="2" t="e">
        <f>AW813*#REF!</f>
        <v>#REF!</v>
      </c>
      <c r="AZ813" s="2" t="e">
        <f>AY813*#REF!</f>
        <v>#REF!</v>
      </c>
      <c r="BA813" s="2" t="e">
        <f>AZ813*#REF!</f>
        <v>#REF!</v>
      </c>
    </row>
    <row r="814" spans="48:53" x14ac:dyDescent="0.2">
      <c r="AV814" s="2" t="e">
        <f>AU814*#REF!</f>
        <v>#REF!</v>
      </c>
      <c r="AX814" s="2" t="e">
        <f>AW814*#REF!</f>
        <v>#REF!</v>
      </c>
      <c r="AZ814" s="2" t="e">
        <f>AY814*#REF!</f>
        <v>#REF!</v>
      </c>
      <c r="BA814" s="2" t="e">
        <f>AZ814*#REF!</f>
        <v>#REF!</v>
      </c>
    </row>
    <row r="815" spans="48:53" x14ac:dyDescent="0.2">
      <c r="AV815" s="2" t="e">
        <f>AU815*#REF!</f>
        <v>#REF!</v>
      </c>
      <c r="AX815" s="2" t="e">
        <f>AW815*#REF!</f>
        <v>#REF!</v>
      </c>
      <c r="AZ815" s="2" t="e">
        <f>AY815*#REF!</f>
        <v>#REF!</v>
      </c>
      <c r="BA815" s="2" t="e">
        <f>AZ815*#REF!</f>
        <v>#REF!</v>
      </c>
    </row>
    <row r="816" spans="48:53" x14ac:dyDescent="0.2">
      <c r="AV816" s="2" t="e">
        <f>AU816*#REF!</f>
        <v>#REF!</v>
      </c>
      <c r="AX816" s="2" t="e">
        <f>AW816*#REF!</f>
        <v>#REF!</v>
      </c>
      <c r="AZ816" s="2" t="e">
        <f>AY816*#REF!</f>
        <v>#REF!</v>
      </c>
      <c r="BA816" s="2" t="e">
        <f>AZ816*#REF!</f>
        <v>#REF!</v>
      </c>
    </row>
    <row r="817" spans="48:53" x14ac:dyDescent="0.2">
      <c r="AV817" s="2" t="e">
        <f>AU817*#REF!</f>
        <v>#REF!</v>
      </c>
      <c r="AX817" s="2" t="e">
        <f>AW817*#REF!</f>
        <v>#REF!</v>
      </c>
      <c r="AZ817" s="2" t="e">
        <f>AY817*#REF!</f>
        <v>#REF!</v>
      </c>
      <c r="BA817" s="2" t="e">
        <f>AZ817*#REF!</f>
        <v>#REF!</v>
      </c>
    </row>
    <row r="818" spans="48:53" x14ac:dyDescent="0.2">
      <c r="AV818" s="2" t="e">
        <f>AU818*#REF!</f>
        <v>#REF!</v>
      </c>
      <c r="AX818" s="2" t="e">
        <f>AW818*#REF!</f>
        <v>#REF!</v>
      </c>
      <c r="AZ818" s="2" t="e">
        <f>AY818*#REF!</f>
        <v>#REF!</v>
      </c>
      <c r="BA818" s="2" t="e">
        <f>AZ818*#REF!</f>
        <v>#REF!</v>
      </c>
    </row>
    <row r="819" spans="48:53" x14ac:dyDescent="0.2">
      <c r="AV819" s="2" t="e">
        <f>AU819*#REF!</f>
        <v>#REF!</v>
      </c>
      <c r="AX819" s="2" t="e">
        <f>AW819*#REF!</f>
        <v>#REF!</v>
      </c>
      <c r="AZ819" s="2" t="e">
        <f>AY819*#REF!</f>
        <v>#REF!</v>
      </c>
      <c r="BA819" s="2" t="e">
        <f>AZ819*#REF!</f>
        <v>#REF!</v>
      </c>
    </row>
    <row r="820" spans="48:53" x14ac:dyDescent="0.2">
      <c r="AV820" s="2" t="e">
        <f>AU820*#REF!</f>
        <v>#REF!</v>
      </c>
      <c r="AX820" s="2" t="e">
        <f>AW820*#REF!</f>
        <v>#REF!</v>
      </c>
      <c r="AZ820" s="2" t="e">
        <f>AY820*#REF!</f>
        <v>#REF!</v>
      </c>
      <c r="BA820" s="2" t="e">
        <f>AZ820*#REF!</f>
        <v>#REF!</v>
      </c>
    </row>
    <row r="821" spans="48:53" x14ac:dyDescent="0.2">
      <c r="AV821" s="2" t="e">
        <f>AU821*#REF!</f>
        <v>#REF!</v>
      </c>
      <c r="AX821" s="2" t="e">
        <f>AW821*#REF!</f>
        <v>#REF!</v>
      </c>
      <c r="AZ821" s="2" t="e">
        <f>AY821*#REF!</f>
        <v>#REF!</v>
      </c>
      <c r="BA821" s="2" t="e">
        <f>AZ821*#REF!</f>
        <v>#REF!</v>
      </c>
    </row>
    <row r="822" spans="48:53" x14ac:dyDescent="0.2">
      <c r="AV822" s="2" t="e">
        <f>AU822*#REF!</f>
        <v>#REF!</v>
      </c>
      <c r="AX822" s="2" t="e">
        <f>AW822*#REF!</f>
        <v>#REF!</v>
      </c>
      <c r="AZ822" s="2" t="e">
        <f>AY822*#REF!</f>
        <v>#REF!</v>
      </c>
      <c r="BA822" s="2" t="e">
        <f>AZ822*#REF!</f>
        <v>#REF!</v>
      </c>
    </row>
    <row r="823" spans="48:53" x14ac:dyDescent="0.2">
      <c r="AV823" s="2" t="e">
        <f>AU823*#REF!</f>
        <v>#REF!</v>
      </c>
      <c r="AX823" s="2" t="e">
        <f>AW823*#REF!</f>
        <v>#REF!</v>
      </c>
      <c r="AZ823" s="2" t="e">
        <f>AY823*#REF!</f>
        <v>#REF!</v>
      </c>
      <c r="BA823" s="2" t="e">
        <f>AZ823*#REF!</f>
        <v>#REF!</v>
      </c>
    </row>
    <row r="824" spans="48:53" x14ac:dyDescent="0.2">
      <c r="AV824" s="2" t="e">
        <f>AU824*#REF!</f>
        <v>#REF!</v>
      </c>
      <c r="AX824" s="2" t="e">
        <f>AW824*#REF!</f>
        <v>#REF!</v>
      </c>
      <c r="AZ824" s="2" t="e">
        <f>AY824*#REF!</f>
        <v>#REF!</v>
      </c>
      <c r="BA824" s="2" t="e">
        <f>AZ824*#REF!</f>
        <v>#REF!</v>
      </c>
    </row>
    <row r="825" spans="48:53" x14ac:dyDescent="0.2">
      <c r="AV825" s="2" t="e">
        <f>AU825*#REF!</f>
        <v>#REF!</v>
      </c>
      <c r="AX825" s="2" t="e">
        <f>AW825*#REF!</f>
        <v>#REF!</v>
      </c>
      <c r="AZ825" s="2" t="e">
        <f>AY825*#REF!</f>
        <v>#REF!</v>
      </c>
      <c r="BA825" s="2" t="e">
        <f>AZ825*#REF!</f>
        <v>#REF!</v>
      </c>
    </row>
    <row r="826" spans="48:53" x14ac:dyDescent="0.2">
      <c r="AV826" s="2" t="e">
        <f>AU826*#REF!</f>
        <v>#REF!</v>
      </c>
      <c r="AX826" s="2" t="e">
        <f>AW826*#REF!</f>
        <v>#REF!</v>
      </c>
      <c r="AZ826" s="2" t="e">
        <f>AY826*#REF!</f>
        <v>#REF!</v>
      </c>
      <c r="BA826" s="2" t="e">
        <f>AZ826*#REF!</f>
        <v>#REF!</v>
      </c>
    </row>
    <row r="827" spans="48:53" x14ac:dyDescent="0.2">
      <c r="AV827" s="2" t="e">
        <f>AU827*#REF!</f>
        <v>#REF!</v>
      </c>
      <c r="AX827" s="2" t="e">
        <f>AW827*#REF!</f>
        <v>#REF!</v>
      </c>
      <c r="AZ827" s="2" t="e">
        <f>AY827*#REF!</f>
        <v>#REF!</v>
      </c>
      <c r="BA827" s="2" t="e">
        <f>AZ827*#REF!</f>
        <v>#REF!</v>
      </c>
    </row>
    <row r="828" spans="48:53" x14ac:dyDescent="0.2">
      <c r="AV828" s="2" t="e">
        <f>AU828*#REF!</f>
        <v>#REF!</v>
      </c>
      <c r="AX828" s="2" t="e">
        <f>AW828*#REF!</f>
        <v>#REF!</v>
      </c>
      <c r="AZ828" s="2" t="e">
        <f>AY828*#REF!</f>
        <v>#REF!</v>
      </c>
      <c r="BA828" s="2" t="e">
        <f>AZ828*#REF!</f>
        <v>#REF!</v>
      </c>
    </row>
    <row r="829" spans="48:53" x14ac:dyDescent="0.2">
      <c r="AV829" s="2" t="e">
        <f>AU829*#REF!</f>
        <v>#REF!</v>
      </c>
      <c r="AX829" s="2" t="e">
        <f>AW829*#REF!</f>
        <v>#REF!</v>
      </c>
      <c r="AZ829" s="2" t="e">
        <f>AY829*#REF!</f>
        <v>#REF!</v>
      </c>
      <c r="BA829" s="2" t="e">
        <f>AZ829*#REF!</f>
        <v>#REF!</v>
      </c>
    </row>
    <row r="830" spans="48:53" x14ac:dyDescent="0.2">
      <c r="AV830" s="2" t="e">
        <f>AU830*#REF!</f>
        <v>#REF!</v>
      </c>
      <c r="AX830" s="2" t="e">
        <f>AW830*#REF!</f>
        <v>#REF!</v>
      </c>
      <c r="AZ830" s="2" t="e">
        <f>AY830*#REF!</f>
        <v>#REF!</v>
      </c>
      <c r="BA830" s="2" t="e">
        <f>AZ830*#REF!</f>
        <v>#REF!</v>
      </c>
    </row>
    <row r="831" spans="48:53" x14ac:dyDescent="0.2">
      <c r="AV831" s="2" t="e">
        <f>AU831*#REF!</f>
        <v>#REF!</v>
      </c>
      <c r="AX831" s="2" t="e">
        <f>AW831*#REF!</f>
        <v>#REF!</v>
      </c>
      <c r="AZ831" s="2" t="e">
        <f>AY831*#REF!</f>
        <v>#REF!</v>
      </c>
      <c r="BA831" s="2" t="e">
        <f>AZ831*#REF!</f>
        <v>#REF!</v>
      </c>
    </row>
    <row r="832" spans="48:53" x14ac:dyDescent="0.2">
      <c r="AV832" s="2" t="e">
        <f>AU832*#REF!</f>
        <v>#REF!</v>
      </c>
      <c r="AX832" s="2" t="e">
        <f>AW832*#REF!</f>
        <v>#REF!</v>
      </c>
      <c r="AZ832" s="2" t="e">
        <f>AY832*#REF!</f>
        <v>#REF!</v>
      </c>
      <c r="BA832" s="2" t="e">
        <f>AZ832*#REF!</f>
        <v>#REF!</v>
      </c>
    </row>
    <row r="833" spans="48:53" x14ac:dyDescent="0.2">
      <c r="AV833" s="2" t="e">
        <f>AU833*#REF!</f>
        <v>#REF!</v>
      </c>
      <c r="AX833" s="2" t="e">
        <f>AW833*#REF!</f>
        <v>#REF!</v>
      </c>
      <c r="AZ833" s="2" t="e">
        <f>AY833*#REF!</f>
        <v>#REF!</v>
      </c>
      <c r="BA833" s="2" t="e">
        <f>AZ833*#REF!</f>
        <v>#REF!</v>
      </c>
    </row>
    <row r="834" spans="48:53" x14ac:dyDescent="0.2">
      <c r="AV834" s="2" t="e">
        <f>AU834*#REF!</f>
        <v>#REF!</v>
      </c>
      <c r="AX834" s="2" t="e">
        <f>AW834*#REF!</f>
        <v>#REF!</v>
      </c>
      <c r="AZ834" s="2" t="e">
        <f>AY834*#REF!</f>
        <v>#REF!</v>
      </c>
      <c r="BA834" s="2" t="e">
        <f>AZ834*#REF!</f>
        <v>#REF!</v>
      </c>
    </row>
    <row r="835" spans="48:53" x14ac:dyDescent="0.2">
      <c r="AV835" s="2" t="e">
        <f>AU835*#REF!</f>
        <v>#REF!</v>
      </c>
      <c r="AX835" s="2" t="e">
        <f>AW835*#REF!</f>
        <v>#REF!</v>
      </c>
      <c r="AZ835" s="2" t="e">
        <f>AY835*#REF!</f>
        <v>#REF!</v>
      </c>
      <c r="BA835" s="2" t="e">
        <f>AZ835*#REF!</f>
        <v>#REF!</v>
      </c>
    </row>
    <row r="836" spans="48:53" x14ac:dyDescent="0.2">
      <c r="AV836" s="2" t="e">
        <f>AU836*#REF!</f>
        <v>#REF!</v>
      </c>
      <c r="AX836" s="2" t="e">
        <f>AW836*#REF!</f>
        <v>#REF!</v>
      </c>
      <c r="AZ836" s="2" t="e">
        <f>AY836*#REF!</f>
        <v>#REF!</v>
      </c>
      <c r="BA836" s="2" t="e">
        <f>AZ836*#REF!</f>
        <v>#REF!</v>
      </c>
    </row>
    <row r="837" spans="48:53" x14ac:dyDescent="0.2">
      <c r="AV837" s="2" t="e">
        <f>AU837*#REF!</f>
        <v>#REF!</v>
      </c>
      <c r="AX837" s="2" t="e">
        <f>AW837*#REF!</f>
        <v>#REF!</v>
      </c>
      <c r="AZ837" s="2" t="e">
        <f>AY837*#REF!</f>
        <v>#REF!</v>
      </c>
      <c r="BA837" s="2" t="e">
        <f>AZ837*#REF!</f>
        <v>#REF!</v>
      </c>
    </row>
    <row r="838" spans="48:53" x14ac:dyDescent="0.2">
      <c r="AV838" s="2" t="e">
        <f>AU838*#REF!</f>
        <v>#REF!</v>
      </c>
      <c r="AX838" s="2" t="e">
        <f>AW838*#REF!</f>
        <v>#REF!</v>
      </c>
      <c r="AZ838" s="2" t="e">
        <f>AY838*#REF!</f>
        <v>#REF!</v>
      </c>
      <c r="BA838" s="2" t="e">
        <f>AZ838*#REF!</f>
        <v>#REF!</v>
      </c>
    </row>
    <row r="839" spans="48:53" x14ac:dyDescent="0.2">
      <c r="AV839" s="2" t="e">
        <f>AU839*#REF!</f>
        <v>#REF!</v>
      </c>
      <c r="AX839" s="2" t="e">
        <f>AW839*#REF!</f>
        <v>#REF!</v>
      </c>
      <c r="AZ839" s="2" t="e">
        <f>AY839*#REF!</f>
        <v>#REF!</v>
      </c>
      <c r="BA839" s="2" t="e">
        <f>AZ839*#REF!</f>
        <v>#REF!</v>
      </c>
    </row>
    <row r="840" spans="48:53" x14ac:dyDescent="0.2">
      <c r="AV840" s="2" t="e">
        <f>AU840*#REF!</f>
        <v>#REF!</v>
      </c>
      <c r="AX840" s="2" t="e">
        <f>AW840*#REF!</f>
        <v>#REF!</v>
      </c>
      <c r="AZ840" s="2" t="e">
        <f>AY840*#REF!</f>
        <v>#REF!</v>
      </c>
      <c r="BA840" s="2" t="e">
        <f>AZ840*#REF!</f>
        <v>#REF!</v>
      </c>
    </row>
    <row r="841" spans="48:53" x14ac:dyDescent="0.2">
      <c r="AV841" s="2" t="e">
        <f>AU841*#REF!</f>
        <v>#REF!</v>
      </c>
      <c r="AX841" s="2" t="e">
        <f>AW841*#REF!</f>
        <v>#REF!</v>
      </c>
      <c r="AZ841" s="2" t="e">
        <f>AY841*#REF!</f>
        <v>#REF!</v>
      </c>
      <c r="BA841" s="2" t="e">
        <f>AZ841*#REF!</f>
        <v>#REF!</v>
      </c>
    </row>
    <row r="842" spans="48:53" x14ac:dyDescent="0.2">
      <c r="AV842" s="2" t="e">
        <f>AU842*#REF!</f>
        <v>#REF!</v>
      </c>
      <c r="AX842" s="2" t="e">
        <f>AW842*#REF!</f>
        <v>#REF!</v>
      </c>
      <c r="AZ842" s="2" t="e">
        <f>AY842*#REF!</f>
        <v>#REF!</v>
      </c>
      <c r="BA842" s="2" t="e">
        <f>AZ842*#REF!</f>
        <v>#REF!</v>
      </c>
    </row>
    <row r="843" spans="48:53" x14ac:dyDescent="0.2">
      <c r="AV843" s="2" t="e">
        <f>AU843*#REF!</f>
        <v>#REF!</v>
      </c>
      <c r="AX843" s="2" t="e">
        <f>AW843*#REF!</f>
        <v>#REF!</v>
      </c>
      <c r="AZ843" s="2" t="e">
        <f>AY843*#REF!</f>
        <v>#REF!</v>
      </c>
      <c r="BA843" s="2" t="e">
        <f>AZ843*#REF!</f>
        <v>#REF!</v>
      </c>
    </row>
    <row r="844" spans="48:53" x14ac:dyDescent="0.2">
      <c r="AV844" s="2" t="e">
        <f>AU844*#REF!</f>
        <v>#REF!</v>
      </c>
      <c r="AX844" s="2" t="e">
        <f>AW844*#REF!</f>
        <v>#REF!</v>
      </c>
      <c r="AZ844" s="2" t="e">
        <f>AY844*#REF!</f>
        <v>#REF!</v>
      </c>
      <c r="BA844" s="2" t="e">
        <f>AZ844*#REF!</f>
        <v>#REF!</v>
      </c>
    </row>
    <row r="845" spans="48:53" x14ac:dyDescent="0.2">
      <c r="AV845" s="2" t="e">
        <f>AU845*#REF!</f>
        <v>#REF!</v>
      </c>
      <c r="AX845" s="2" t="e">
        <f>AW845*#REF!</f>
        <v>#REF!</v>
      </c>
      <c r="AZ845" s="2" t="e">
        <f>AY845*#REF!</f>
        <v>#REF!</v>
      </c>
      <c r="BA845" s="2" t="e">
        <f>AZ845*#REF!</f>
        <v>#REF!</v>
      </c>
    </row>
    <row r="846" spans="48:53" x14ac:dyDescent="0.2">
      <c r="AV846" s="2" t="e">
        <f>AU846*#REF!</f>
        <v>#REF!</v>
      </c>
      <c r="AX846" s="2" t="e">
        <f>AW846*#REF!</f>
        <v>#REF!</v>
      </c>
      <c r="AZ846" s="2" t="e">
        <f>AY846*#REF!</f>
        <v>#REF!</v>
      </c>
      <c r="BA846" s="2" t="e">
        <f>AZ846*#REF!</f>
        <v>#REF!</v>
      </c>
    </row>
    <row r="847" spans="48:53" x14ac:dyDescent="0.2">
      <c r="AV847" s="2" t="e">
        <f>AU847*#REF!</f>
        <v>#REF!</v>
      </c>
      <c r="AX847" s="2" t="e">
        <f>AW847*#REF!</f>
        <v>#REF!</v>
      </c>
      <c r="AZ847" s="2" t="e">
        <f>AY847*#REF!</f>
        <v>#REF!</v>
      </c>
      <c r="BA847" s="2" t="e">
        <f>AZ847*#REF!</f>
        <v>#REF!</v>
      </c>
    </row>
    <row r="848" spans="48:53" x14ac:dyDescent="0.2">
      <c r="AV848" s="2" t="e">
        <f>AU848*#REF!</f>
        <v>#REF!</v>
      </c>
      <c r="AX848" s="2" t="e">
        <f>AW848*#REF!</f>
        <v>#REF!</v>
      </c>
      <c r="AZ848" s="2" t="e">
        <f>AY848*#REF!</f>
        <v>#REF!</v>
      </c>
      <c r="BA848" s="2" t="e">
        <f>AZ848*#REF!</f>
        <v>#REF!</v>
      </c>
    </row>
    <row r="849" spans="48:53" x14ac:dyDescent="0.2">
      <c r="AV849" s="2" t="e">
        <f>AU849*#REF!</f>
        <v>#REF!</v>
      </c>
      <c r="AX849" s="2" t="e">
        <f>AW849*#REF!</f>
        <v>#REF!</v>
      </c>
      <c r="AZ849" s="2" t="e">
        <f>AY849*#REF!</f>
        <v>#REF!</v>
      </c>
      <c r="BA849" s="2" t="e">
        <f>AZ849*#REF!</f>
        <v>#REF!</v>
      </c>
    </row>
    <row r="850" spans="48:53" x14ac:dyDescent="0.2">
      <c r="AV850" s="2" t="e">
        <f>AU850*#REF!</f>
        <v>#REF!</v>
      </c>
      <c r="AX850" s="2" t="e">
        <f>AW850*#REF!</f>
        <v>#REF!</v>
      </c>
      <c r="AZ850" s="2" t="e">
        <f>AY850*#REF!</f>
        <v>#REF!</v>
      </c>
      <c r="BA850" s="2" t="e">
        <f>AZ850*#REF!</f>
        <v>#REF!</v>
      </c>
    </row>
    <row r="851" spans="48:53" x14ac:dyDescent="0.2">
      <c r="AV851" s="2" t="e">
        <f>AU851*#REF!</f>
        <v>#REF!</v>
      </c>
      <c r="AX851" s="2" t="e">
        <f>AW851*#REF!</f>
        <v>#REF!</v>
      </c>
      <c r="AZ851" s="2" t="e">
        <f>AY851*#REF!</f>
        <v>#REF!</v>
      </c>
      <c r="BA851" s="2" t="e">
        <f>AZ851*#REF!</f>
        <v>#REF!</v>
      </c>
    </row>
    <row r="852" spans="48:53" x14ac:dyDescent="0.2">
      <c r="AV852" s="2" t="e">
        <f>AU852*#REF!</f>
        <v>#REF!</v>
      </c>
      <c r="AX852" s="2" t="e">
        <f>AW852*#REF!</f>
        <v>#REF!</v>
      </c>
      <c r="AZ852" s="2" t="e">
        <f>AY852*#REF!</f>
        <v>#REF!</v>
      </c>
      <c r="BA852" s="2" t="e">
        <f>AZ852*#REF!</f>
        <v>#REF!</v>
      </c>
    </row>
    <row r="853" spans="48:53" x14ac:dyDescent="0.2">
      <c r="AV853" s="2" t="e">
        <f>AU853*#REF!</f>
        <v>#REF!</v>
      </c>
      <c r="AX853" s="2" t="e">
        <f>AW853*#REF!</f>
        <v>#REF!</v>
      </c>
      <c r="AZ853" s="2" t="e">
        <f>AY853*#REF!</f>
        <v>#REF!</v>
      </c>
      <c r="BA853" s="2" t="e">
        <f>AZ853*#REF!</f>
        <v>#REF!</v>
      </c>
    </row>
    <row r="854" spans="48:53" x14ac:dyDescent="0.2">
      <c r="AV854" s="2" t="e">
        <f>AU854*#REF!</f>
        <v>#REF!</v>
      </c>
      <c r="AX854" s="2" t="e">
        <f>AW854*#REF!</f>
        <v>#REF!</v>
      </c>
      <c r="AZ854" s="2" t="e">
        <f>AY854*#REF!</f>
        <v>#REF!</v>
      </c>
      <c r="BA854" s="2" t="e">
        <f>AZ854*#REF!</f>
        <v>#REF!</v>
      </c>
    </row>
    <row r="855" spans="48:53" x14ac:dyDescent="0.2">
      <c r="AV855" s="2" t="e">
        <f>AU855*#REF!</f>
        <v>#REF!</v>
      </c>
      <c r="AX855" s="2" t="e">
        <f>AW855*#REF!</f>
        <v>#REF!</v>
      </c>
      <c r="AZ855" s="2" t="e">
        <f>AY855*#REF!</f>
        <v>#REF!</v>
      </c>
      <c r="BA855" s="2" t="e">
        <f>AZ855*#REF!</f>
        <v>#REF!</v>
      </c>
    </row>
    <row r="856" spans="48:53" x14ac:dyDescent="0.2">
      <c r="AV856" s="2" t="e">
        <f>AU856*#REF!</f>
        <v>#REF!</v>
      </c>
      <c r="AX856" s="2" t="e">
        <f>AW856*#REF!</f>
        <v>#REF!</v>
      </c>
      <c r="AZ856" s="2" t="e">
        <f>AY856*#REF!</f>
        <v>#REF!</v>
      </c>
      <c r="BA856" s="2" t="e">
        <f>AZ856*#REF!</f>
        <v>#REF!</v>
      </c>
    </row>
    <row r="857" spans="48:53" x14ac:dyDescent="0.2">
      <c r="AV857" s="2" t="e">
        <f>AU857*#REF!</f>
        <v>#REF!</v>
      </c>
      <c r="AX857" s="2" t="e">
        <f>AW857*#REF!</f>
        <v>#REF!</v>
      </c>
      <c r="AZ857" s="2" t="e">
        <f>AY857*#REF!</f>
        <v>#REF!</v>
      </c>
      <c r="BA857" s="2" t="e">
        <f>AZ857*#REF!</f>
        <v>#REF!</v>
      </c>
    </row>
    <row r="858" spans="48:53" x14ac:dyDescent="0.2">
      <c r="AV858" s="2" t="e">
        <f>AU858*#REF!</f>
        <v>#REF!</v>
      </c>
      <c r="AX858" s="2" t="e">
        <f>AW858*#REF!</f>
        <v>#REF!</v>
      </c>
      <c r="AZ858" s="2" t="e">
        <f>AY858*#REF!</f>
        <v>#REF!</v>
      </c>
      <c r="BA858" s="2" t="e">
        <f>AZ858*#REF!</f>
        <v>#REF!</v>
      </c>
    </row>
    <row r="859" spans="48:53" x14ac:dyDescent="0.2">
      <c r="AV859" s="2" t="e">
        <f>AU859*#REF!</f>
        <v>#REF!</v>
      </c>
      <c r="AX859" s="2" t="e">
        <f>AW859*#REF!</f>
        <v>#REF!</v>
      </c>
      <c r="AZ859" s="2" t="e">
        <f>AY859*#REF!</f>
        <v>#REF!</v>
      </c>
      <c r="BA859" s="2" t="e">
        <f>AZ859*#REF!</f>
        <v>#REF!</v>
      </c>
    </row>
    <row r="860" spans="48:53" x14ac:dyDescent="0.2">
      <c r="AV860" s="2" t="e">
        <f>AU860*#REF!</f>
        <v>#REF!</v>
      </c>
      <c r="AX860" s="2" t="e">
        <f>AW860*#REF!</f>
        <v>#REF!</v>
      </c>
      <c r="AZ860" s="2" t="e">
        <f>AY860*#REF!</f>
        <v>#REF!</v>
      </c>
      <c r="BA860" s="2" t="e">
        <f>AZ860*#REF!</f>
        <v>#REF!</v>
      </c>
    </row>
    <row r="861" spans="48:53" x14ac:dyDescent="0.2">
      <c r="AV861" s="2" t="e">
        <f>AU861*#REF!</f>
        <v>#REF!</v>
      </c>
      <c r="AX861" s="2" t="e">
        <f>AW861*#REF!</f>
        <v>#REF!</v>
      </c>
      <c r="AZ861" s="2" t="e">
        <f>AY861*#REF!</f>
        <v>#REF!</v>
      </c>
      <c r="BA861" s="2" t="e">
        <f>AZ861*#REF!</f>
        <v>#REF!</v>
      </c>
    </row>
    <row r="862" spans="48:53" x14ac:dyDescent="0.2">
      <c r="AV862" s="2" t="e">
        <f>AU862*#REF!</f>
        <v>#REF!</v>
      </c>
      <c r="AX862" s="2" t="e">
        <f>AW862*#REF!</f>
        <v>#REF!</v>
      </c>
      <c r="AZ862" s="2" t="e">
        <f>AY862*#REF!</f>
        <v>#REF!</v>
      </c>
      <c r="BA862" s="2" t="e">
        <f>AZ862*#REF!</f>
        <v>#REF!</v>
      </c>
    </row>
    <row r="863" spans="48:53" x14ac:dyDescent="0.2">
      <c r="AV863" s="2" t="e">
        <f>AU863*#REF!</f>
        <v>#REF!</v>
      </c>
      <c r="AX863" s="2" t="e">
        <f>AW863*#REF!</f>
        <v>#REF!</v>
      </c>
      <c r="AZ863" s="2" t="e">
        <f>AY863*#REF!</f>
        <v>#REF!</v>
      </c>
      <c r="BA863" s="2" t="e">
        <f>AZ863*#REF!</f>
        <v>#REF!</v>
      </c>
    </row>
    <row r="864" spans="48:53" x14ac:dyDescent="0.2">
      <c r="AV864" s="2" t="e">
        <f>AU864*#REF!</f>
        <v>#REF!</v>
      </c>
      <c r="AX864" s="2" t="e">
        <f>AW864*#REF!</f>
        <v>#REF!</v>
      </c>
      <c r="AZ864" s="2" t="e">
        <f>AY864*#REF!</f>
        <v>#REF!</v>
      </c>
      <c r="BA864" s="2" t="e">
        <f>AZ864*#REF!</f>
        <v>#REF!</v>
      </c>
    </row>
    <row r="865" spans="48:53" x14ac:dyDescent="0.2">
      <c r="AV865" s="2" t="e">
        <f>AU865*#REF!</f>
        <v>#REF!</v>
      </c>
      <c r="AX865" s="2" t="e">
        <f>AW865*#REF!</f>
        <v>#REF!</v>
      </c>
      <c r="AZ865" s="2" t="e">
        <f>AY865*#REF!</f>
        <v>#REF!</v>
      </c>
      <c r="BA865" s="2" t="e">
        <f>AZ865*#REF!</f>
        <v>#REF!</v>
      </c>
    </row>
    <row r="866" spans="48:53" x14ac:dyDescent="0.2">
      <c r="AV866" s="2" t="e">
        <f>AU866*#REF!</f>
        <v>#REF!</v>
      </c>
      <c r="AX866" s="2" t="e">
        <f>AW866*#REF!</f>
        <v>#REF!</v>
      </c>
      <c r="AZ866" s="2" t="e">
        <f>AY866*#REF!</f>
        <v>#REF!</v>
      </c>
      <c r="BA866" s="2" t="e">
        <f>AZ866*#REF!</f>
        <v>#REF!</v>
      </c>
    </row>
    <row r="867" spans="48:53" x14ac:dyDescent="0.2">
      <c r="AV867" s="2" t="e">
        <f>AU867*#REF!</f>
        <v>#REF!</v>
      </c>
      <c r="AX867" s="2" t="e">
        <f>AW867*#REF!</f>
        <v>#REF!</v>
      </c>
      <c r="AZ867" s="2" t="e">
        <f>AY867*#REF!</f>
        <v>#REF!</v>
      </c>
      <c r="BA867" s="2" t="e">
        <f>AZ867*#REF!</f>
        <v>#REF!</v>
      </c>
    </row>
    <row r="868" spans="48:53" x14ac:dyDescent="0.2">
      <c r="AV868" s="2" t="e">
        <f>AU868*#REF!</f>
        <v>#REF!</v>
      </c>
      <c r="AX868" s="2" t="e">
        <f>AW868*#REF!</f>
        <v>#REF!</v>
      </c>
      <c r="AZ868" s="2" t="e">
        <f>AY868*#REF!</f>
        <v>#REF!</v>
      </c>
      <c r="BA868" s="2" t="e">
        <f>AZ868*#REF!</f>
        <v>#REF!</v>
      </c>
    </row>
    <row r="869" spans="48:53" x14ac:dyDescent="0.2">
      <c r="AV869" s="2" t="e">
        <f>AU869*#REF!</f>
        <v>#REF!</v>
      </c>
      <c r="AX869" s="2" t="e">
        <f>AW869*#REF!</f>
        <v>#REF!</v>
      </c>
      <c r="AZ869" s="2" t="e">
        <f>AY869*#REF!</f>
        <v>#REF!</v>
      </c>
      <c r="BA869" s="2" t="e">
        <f>AZ869*#REF!</f>
        <v>#REF!</v>
      </c>
    </row>
    <row r="870" spans="48:53" x14ac:dyDescent="0.2">
      <c r="AV870" s="2" t="e">
        <f>AU870*#REF!</f>
        <v>#REF!</v>
      </c>
      <c r="AX870" s="2" t="e">
        <f>AW870*#REF!</f>
        <v>#REF!</v>
      </c>
      <c r="AZ870" s="2" t="e">
        <f>AY870*#REF!</f>
        <v>#REF!</v>
      </c>
      <c r="BA870" s="2" t="e">
        <f>AZ870*#REF!</f>
        <v>#REF!</v>
      </c>
    </row>
    <row r="871" spans="48:53" x14ac:dyDescent="0.2">
      <c r="AV871" s="2" t="e">
        <f>AU871*#REF!</f>
        <v>#REF!</v>
      </c>
      <c r="AX871" s="2" t="e">
        <f>AW871*#REF!</f>
        <v>#REF!</v>
      </c>
      <c r="AZ871" s="2" t="e">
        <f>AY871*#REF!</f>
        <v>#REF!</v>
      </c>
      <c r="BA871" s="2" t="e">
        <f>AZ871*#REF!</f>
        <v>#REF!</v>
      </c>
    </row>
    <row r="872" spans="48:53" x14ac:dyDescent="0.2">
      <c r="AV872" s="2" t="e">
        <f>AU872*#REF!</f>
        <v>#REF!</v>
      </c>
      <c r="AX872" s="2" t="e">
        <f>AW872*#REF!</f>
        <v>#REF!</v>
      </c>
      <c r="AZ872" s="2" t="e">
        <f>AY872*#REF!</f>
        <v>#REF!</v>
      </c>
      <c r="BA872" s="2" t="e">
        <f>AZ872*#REF!</f>
        <v>#REF!</v>
      </c>
    </row>
    <row r="873" spans="48:53" x14ac:dyDescent="0.2">
      <c r="AV873" s="2" t="e">
        <f>AU873*#REF!</f>
        <v>#REF!</v>
      </c>
      <c r="AX873" s="2" t="e">
        <f>AW873*#REF!</f>
        <v>#REF!</v>
      </c>
      <c r="AZ873" s="2" t="e">
        <f>AY873*#REF!</f>
        <v>#REF!</v>
      </c>
      <c r="BA873" s="2" t="e">
        <f>AZ873*#REF!</f>
        <v>#REF!</v>
      </c>
    </row>
    <row r="874" spans="48:53" x14ac:dyDescent="0.2">
      <c r="AV874" s="2" t="e">
        <f>AU874*#REF!</f>
        <v>#REF!</v>
      </c>
      <c r="AX874" s="2" t="e">
        <f>AW874*#REF!</f>
        <v>#REF!</v>
      </c>
      <c r="AZ874" s="2" t="e">
        <f>AY874*#REF!</f>
        <v>#REF!</v>
      </c>
      <c r="BA874" s="2" t="e">
        <f>AZ874*#REF!</f>
        <v>#REF!</v>
      </c>
    </row>
    <row r="875" spans="48:53" x14ac:dyDescent="0.2">
      <c r="AV875" s="2" t="e">
        <f>AU875*#REF!</f>
        <v>#REF!</v>
      </c>
      <c r="AX875" s="2" t="e">
        <f>AW875*#REF!</f>
        <v>#REF!</v>
      </c>
      <c r="AZ875" s="2" t="e">
        <f>AY875*#REF!</f>
        <v>#REF!</v>
      </c>
      <c r="BA875" s="2" t="e">
        <f>AZ875*#REF!</f>
        <v>#REF!</v>
      </c>
    </row>
    <row r="876" spans="48:53" x14ac:dyDescent="0.2">
      <c r="AV876" s="2" t="e">
        <f>AU876*#REF!</f>
        <v>#REF!</v>
      </c>
      <c r="AX876" s="2" t="e">
        <f>AW876*#REF!</f>
        <v>#REF!</v>
      </c>
      <c r="AZ876" s="2" t="e">
        <f>AY876*#REF!</f>
        <v>#REF!</v>
      </c>
      <c r="BA876" s="2" t="e">
        <f>AZ876*#REF!</f>
        <v>#REF!</v>
      </c>
    </row>
    <row r="877" spans="48:53" x14ac:dyDescent="0.2">
      <c r="AV877" s="2" t="e">
        <f>AU877*#REF!</f>
        <v>#REF!</v>
      </c>
      <c r="AX877" s="2" t="e">
        <f>AW877*#REF!</f>
        <v>#REF!</v>
      </c>
      <c r="AZ877" s="2" t="e">
        <f>AY877*#REF!</f>
        <v>#REF!</v>
      </c>
      <c r="BA877" s="2" t="e">
        <f>AZ877*#REF!</f>
        <v>#REF!</v>
      </c>
    </row>
    <row r="878" spans="48:53" x14ac:dyDescent="0.2">
      <c r="AV878" s="2" t="e">
        <f>AU878*#REF!</f>
        <v>#REF!</v>
      </c>
      <c r="AX878" s="2" t="e">
        <f>AW878*#REF!</f>
        <v>#REF!</v>
      </c>
      <c r="AZ878" s="2" t="e">
        <f>AY878*#REF!</f>
        <v>#REF!</v>
      </c>
      <c r="BA878" s="2" t="e">
        <f>AZ878*#REF!</f>
        <v>#REF!</v>
      </c>
    </row>
    <row r="879" spans="48:53" x14ac:dyDescent="0.2">
      <c r="AV879" s="2" t="e">
        <f>AU879*#REF!</f>
        <v>#REF!</v>
      </c>
      <c r="AX879" s="2" t="e">
        <f>AW879*#REF!</f>
        <v>#REF!</v>
      </c>
      <c r="AZ879" s="2" t="e">
        <f>AY879*#REF!</f>
        <v>#REF!</v>
      </c>
      <c r="BA879" s="2" t="e">
        <f>AZ879*#REF!</f>
        <v>#REF!</v>
      </c>
    </row>
    <row r="880" spans="48:53" x14ac:dyDescent="0.2">
      <c r="AV880" s="2" t="e">
        <f>AU880*#REF!</f>
        <v>#REF!</v>
      </c>
      <c r="AX880" s="2" t="e">
        <f>AW880*#REF!</f>
        <v>#REF!</v>
      </c>
      <c r="AZ880" s="2" t="e">
        <f>AY880*#REF!</f>
        <v>#REF!</v>
      </c>
      <c r="BA880" s="2" t="e">
        <f>AZ880*#REF!</f>
        <v>#REF!</v>
      </c>
    </row>
    <row r="881" spans="48:53" x14ac:dyDescent="0.2">
      <c r="AV881" s="2" t="e">
        <f>AU881*#REF!</f>
        <v>#REF!</v>
      </c>
      <c r="AX881" s="2" t="e">
        <f>AW881*#REF!</f>
        <v>#REF!</v>
      </c>
      <c r="AZ881" s="2" t="e">
        <f>AY881*#REF!</f>
        <v>#REF!</v>
      </c>
      <c r="BA881" s="2" t="e">
        <f>AZ881*#REF!</f>
        <v>#REF!</v>
      </c>
    </row>
    <row r="882" spans="48:53" x14ac:dyDescent="0.2">
      <c r="AV882" s="2" t="e">
        <f>AU882*#REF!</f>
        <v>#REF!</v>
      </c>
      <c r="AX882" s="2" t="e">
        <f>AW882*#REF!</f>
        <v>#REF!</v>
      </c>
      <c r="AZ882" s="2" t="e">
        <f>AY882*#REF!</f>
        <v>#REF!</v>
      </c>
      <c r="BA882" s="2" t="e">
        <f>AZ882*#REF!</f>
        <v>#REF!</v>
      </c>
    </row>
    <row r="883" spans="48:53" x14ac:dyDescent="0.2">
      <c r="AV883" s="2" t="e">
        <f>AU883*#REF!</f>
        <v>#REF!</v>
      </c>
      <c r="AX883" s="2" t="e">
        <f>AW883*#REF!</f>
        <v>#REF!</v>
      </c>
      <c r="AZ883" s="2" t="e">
        <f>AY883*#REF!</f>
        <v>#REF!</v>
      </c>
      <c r="BA883" s="2" t="e">
        <f>AZ883*#REF!</f>
        <v>#REF!</v>
      </c>
    </row>
    <row r="884" spans="48:53" x14ac:dyDescent="0.2">
      <c r="AV884" s="2" t="e">
        <f>AU884*#REF!</f>
        <v>#REF!</v>
      </c>
      <c r="AX884" s="2" t="e">
        <f>AW884*#REF!</f>
        <v>#REF!</v>
      </c>
      <c r="AZ884" s="2" t="e">
        <f>AY884*#REF!</f>
        <v>#REF!</v>
      </c>
      <c r="BA884" s="2" t="e">
        <f>AZ884*#REF!</f>
        <v>#REF!</v>
      </c>
    </row>
    <row r="885" spans="48:53" x14ac:dyDescent="0.2">
      <c r="AV885" s="2" t="e">
        <f>AU885*#REF!</f>
        <v>#REF!</v>
      </c>
      <c r="AX885" s="2" t="e">
        <f>AW885*#REF!</f>
        <v>#REF!</v>
      </c>
      <c r="AZ885" s="2" t="e">
        <f>AY885*#REF!</f>
        <v>#REF!</v>
      </c>
      <c r="BA885" s="2" t="e">
        <f>AZ885*#REF!</f>
        <v>#REF!</v>
      </c>
    </row>
    <row r="886" spans="48:53" x14ac:dyDescent="0.2">
      <c r="AV886" s="2" t="e">
        <f>AU886*#REF!</f>
        <v>#REF!</v>
      </c>
      <c r="AX886" s="2" t="e">
        <f>AW886*#REF!</f>
        <v>#REF!</v>
      </c>
      <c r="AZ886" s="2" t="e">
        <f>AY886*#REF!</f>
        <v>#REF!</v>
      </c>
      <c r="BA886" s="2" t="e">
        <f>AZ886*#REF!</f>
        <v>#REF!</v>
      </c>
    </row>
    <row r="887" spans="48:53" x14ac:dyDescent="0.2">
      <c r="AV887" s="2" t="e">
        <f>AU887*#REF!</f>
        <v>#REF!</v>
      </c>
      <c r="AX887" s="2" t="e">
        <f>AW887*#REF!</f>
        <v>#REF!</v>
      </c>
      <c r="AZ887" s="2" t="e">
        <f>AY887*#REF!</f>
        <v>#REF!</v>
      </c>
      <c r="BA887" s="2" t="e">
        <f>AZ887*#REF!</f>
        <v>#REF!</v>
      </c>
    </row>
    <row r="888" spans="48:53" x14ac:dyDescent="0.2">
      <c r="AV888" s="2" t="e">
        <f>AU888*#REF!</f>
        <v>#REF!</v>
      </c>
      <c r="AX888" s="2" t="e">
        <f>AW888*#REF!</f>
        <v>#REF!</v>
      </c>
      <c r="AZ888" s="2" t="e">
        <f>AY888*#REF!</f>
        <v>#REF!</v>
      </c>
      <c r="BA888" s="2" t="e">
        <f>AZ888*#REF!</f>
        <v>#REF!</v>
      </c>
    </row>
    <row r="889" spans="48:53" x14ac:dyDescent="0.2">
      <c r="AV889" s="2" t="e">
        <f>AU889*#REF!</f>
        <v>#REF!</v>
      </c>
      <c r="AX889" s="2" t="e">
        <f>AW889*#REF!</f>
        <v>#REF!</v>
      </c>
      <c r="AZ889" s="2" t="e">
        <f>AY889*#REF!</f>
        <v>#REF!</v>
      </c>
      <c r="BA889" s="2" t="e">
        <f>AZ889*#REF!</f>
        <v>#REF!</v>
      </c>
    </row>
    <row r="890" spans="48:53" x14ac:dyDescent="0.2">
      <c r="AV890" s="2" t="e">
        <f>AU890*#REF!</f>
        <v>#REF!</v>
      </c>
      <c r="AX890" s="2" t="e">
        <f>AW890*#REF!</f>
        <v>#REF!</v>
      </c>
      <c r="AZ890" s="2" t="e">
        <f>AY890*#REF!</f>
        <v>#REF!</v>
      </c>
      <c r="BA890" s="2" t="e">
        <f>AZ890*#REF!</f>
        <v>#REF!</v>
      </c>
    </row>
    <row r="891" spans="48:53" x14ac:dyDescent="0.2">
      <c r="AV891" s="2" t="e">
        <f>AU891*#REF!</f>
        <v>#REF!</v>
      </c>
      <c r="AX891" s="2" t="e">
        <f>AW891*#REF!</f>
        <v>#REF!</v>
      </c>
      <c r="AZ891" s="2" t="e">
        <f>AY891*#REF!</f>
        <v>#REF!</v>
      </c>
      <c r="BA891" s="2" t="e">
        <f>AZ891*#REF!</f>
        <v>#REF!</v>
      </c>
    </row>
    <row r="892" spans="48:53" x14ac:dyDescent="0.2">
      <c r="AV892" s="2" t="e">
        <f>AU892*#REF!</f>
        <v>#REF!</v>
      </c>
      <c r="AX892" s="2" t="e">
        <f>AW892*#REF!</f>
        <v>#REF!</v>
      </c>
      <c r="AZ892" s="2" t="e">
        <f>AY892*#REF!</f>
        <v>#REF!</v>
      </c>
      <c r="BA892" s="2" t="e">
        <f>AZ892*#REF!</f>
        <v>#REF!</v>
      </c>
    </row>
    <row r="893" spans="48:53" x14ac:dyDescent="0.2">
      <c r="AV893" s="2" t="e">
        <f>AU893*#REF!</f>
        <v>#REF!</v>
      </c>
      <c r="AX893" s="2" t="e">
        <f>AW893*#REF!</f>
        <v>#REF!</v>
      </c>
      <c r="AZ893" s="2" t="e">
        <f>AY893*#REF!</f>
        <v>#REF!</v>
      </c>
      <c r="BA893" s="2" t="e">
        <f>AZ893*#REF!</f>
        <v>#REF!</v>
      </c>
    </row>
    <row r="894" spans="48:53" x14ac:dyDescent="0.2">
      <c r="AV894" s="2" t="e">
        <f>AU894*#REF!</f>
        <v>#REF!</v>
      </c>
      <c r="AX894" s="2" t="e">
        <f>AW894*#REF!</f>
        <v>#REF!</v>
      </c>
      <c r="AZ894" s="2" t="e">
        <f>AY894*#REF!</f>
        <v>#REF!</v>
      </c>
      <c r="BA894" s="2" t="e">
        <f>AZ894*#REF!</f>
        <v>#REF!</v>
      </c>
    </row>
    <row r="895" spans="48:53" x14ac:dyDescent="0.2">
      <c r="AV895" s="2" t="e">
        <f>AU895*#REF!</f>
        <v>#REF!</v>
      </c>
      <c r="AX895" s="2" t="e">
        <f>AW895*#REF!</f>
        <v>#REF!</v>
      </c>
      <c r="AZ895" s="2" t="e">
        <f>AY895*#REF!</f>
        <v>#REF!</v>
      </c>
      <c r="BA895" s="2" t="e">
        <f>AZ895*#REF!</f>
        <v>#REF!</v>
      </c>
    </row>
    <row r="896" spans="48:53" x14ac:dyDescent="0.2">
      <c r="AV896" s="2" t="e">
        <f>AU896*#REF!</f>
        <v>#REF!</v>
      </c>
      <c r="AX896" s="2" t="e">
        <f>AW896*#REF!</f>
        <v>#REF!</v>
      </c>
      <c r="AZ896" s="2" t="e">
        <f>AY896*#REF!</f>
        <v>#REF!</v>
      </c>
      <c r="BA896" s="2" t="e">
        <f>AZ896*#REF!</f>
        <v>#REF!</v>
      </c>
    </row>
    <row r="897" spans="48:53" x14ac:dyDescent="0.2">
      <c r="AV897" s="2" t="e">
        <f>AU897*#REF!</f>
        <v>#REF!</v>
      </c>
      <c r="AX897" s="2" t="e">
        <f>AW897*#REF!</f>
        <v>#REF!</v>
      </c>
      <c r="AZ897" s="2" t="e">
        <f>AY897*#REF!</f>
        <v>#REF!</v>
      </c>
      <c r="BA897" s="2" t="e">
        <f>AZ897*#REF!</f>
        <v>#REF!</v>
      </c>
    </row>
    <row r="898" spans="48:53" x14ac:dyDescent="0.2">
      <c r="AV898" s="2" t="e">
        <f>AU898*#REF!</f>
        <v>#REF!</v>
      </c>
      <c r="AX898" s="2" t="e">
        <f>AW898*#REF!</f>
        <v>#REF!</v>
      </c>
      <c r="AZ898" s="2" t="e">
        <f>AY898*#REF!</f>
        <v>#REF!</v>
      </c>
      <c r="BA898" s="2" t="e">
        <f>AZ898*#REF!</f>
        <v>#REF!</v>
      </c>
    </row>
    <row r="899" spans="48:53" x14ac:dyDescent="0.2">
      <c r="AV899" s="2" t="e">
        <f>AU899*#REF!</f>
        <v>#REF!</v>
      </c>
      <c r="AX899" s="2" t="e">
        <f>AW899*#REF!</f>
        <v>#REF!</v>
      </c>
      <c r="AZ899" s="2" t="e">
        <f>AY899*#REF!</f>
        <v>#REF!</v>
      </c>
      <c r="BA899" s="2" t="e">
        <f>AZ899*#REF!</f>
        <v>#REF!</v>
      </c>
    </row>
    <row r="900" spans="48:53" x14ac:dyDescent="0.2">
      <c r="AV900" s="2" t="e">
        <f>AU900*#REF!</f>
        <v>#REF!</v>
      </c>
      <c r="AX900" s="2" t="e">
        <f>AW900*#REF!</f>
        <v>#REF!</v>
      </c>
      <c r="AZ900" s="2" t="e">
        <f>AY900*#REF!</f>
        <v>#REF!</v>
      </c>
      <c r="BA900" s="2" t="e">
        <f>AZ900*#REF!</f>
        <v>#REF!</v>
      </c>
    </row>
    <row r="901" spans="48:53" x14ac:dyDescent="0.2">
      <c r="AV901" s="2" t="e">
        <f>AU901*#REF!</f>
        <v>#REF!</v>
      </c>
      <c r="AX901" s="2" t="e">
        <f>AW901*#REF!</f>
        <v>#REF!</v>
      </c>
      <c r="AZ901" s="2" t="e">
        <f>AY901*#REF!</f>
        <v>#REF!</v>
      </c>
      <c r="BA901" s="2" t="e">
        <f>AZ901*#REF!</f>
        <v>#REF!</v>
      </c>
    </row>
    <row r="902" spans="48:53" x14ac:dyDescent="0.2">
      <c r="AV902" s="2" t="e">
        <f>AU902*#REF!</f>
        <v>#REF!</v>
      </c>
      <c r="AX902" s="2" t="e">
        <f>AW902*#REF!</f>
        <v>#REF!</v>
      </c>
      <c r="AZ902" s="2" t="e">
        <f>AY902*#REF!</f>
        <v>#REF!</v>
      </c>
      <c r="BA902" s="2" t="e">
        <f>AZ902*#REF!</f>
        <v>#REF!</v>
      </c>
    </row>
    <row r="903" spans="48:53" x14ac:dyDescent="0.2">
      <c r="AV903" s="2" t="e">
        <f>AU903*#REF!</f>
        <v>#REF!</v>
      </c>
      <c r="AX903" s="2" t="e">
        <f>AW903*#REF!</f>
        <v>#REF!</v>
      </c>
      <c r="AZ903" s="2" t="e">
        <f>AY903*#REF!</f>
        <v>#REF!</v>
      </c>
      <c r="BA903" s="2" t="e">
        <f>AZ903*#REF!</f>
        <v>#REF!</v>
      </c>
    </row>
    <row r="904" spans="48:53" x14ac:dyDescent="0.2">
      <c r="AV904" s="2" t="e">
        <f>AU904*#REF!</f>
        <v>#REF!</v>
      </c>
      <c r="AX904" s="2" t="e">
        <f>AW904*#REF!</f>
        <v>#REF!</v>
      </c>
      <c r="AZ904" s="2" t="e">
        <f>AY904*#REF!</f>
        <v>#REF!</v>
      </c>
      <c r="BA904" s="2" t="e">
        <f>AZ904*#REF!</f>
        <v>#REF!</v>
      </c>
    </row>
    <row r="905" spans="48:53" x14ac:dyDescent="0.2">
      <c r="AV905" s="2" t="e">
        <f>AU905*#REF!</f>
        <v>#REF!</v>
      </c>
      <c r="AX905" s="2" t="e">
        <f>AW905*#REF!</f>
        <v>#REF!</v>
      </c>
      <c r="AZ905" s="2" t="e">
        <f>AY905*#REF!</f>
        <v>#REF!</v>
      </c>
      <c r="BA905" s="2" t="e">
        <f>AZ905*#REF!</f>
        <v>#REF!</v>
      </c>
    </row>
    <row r="906" spans="48:53" x14ac:dyDescent="0.2">
      <c r="AV906" s="2" t="e">
        <f>AU906*#REF!</f>
        <v>#REF!</v>
      </c>
      <c r="AX906" s="2" t="e">
        <f>AW906*#REF!</f>
        <v>#REF!</v>
      </c>
      <c r="AZ906" s="2" t="e">
        <f>AY906*#REF!</f>
        <v>#REF!</v>
      </c>
      <c r="BA906" s="2" t="e">
        <f>AZ906*#REF!</f>
        <v>#REF!</v>
      </c>
    </row>
    <row r="907" spans="48:53" x14ac:dyDescent="0.2">
      <c r="AV907" s="2" t="e">
        <f>AU907*#REF!</f>
        <v>#REF!</v>
      </c>
      <c r="AX907" s="2" t="e">
        <f>AW907*#REF!</f>
        <v>#REF!</v>
      </c>
      <c r="AZ907" s="2" t="e">
        <f>AY907*#REF!</f>
        <v>#REF!</v>
      </c>
      <c r="BA907" s="2" t="e">
        <f>AZ907*#REF!</f>
        <v>#REF!</v>
      </c>
    </row>
    <row r="908" spans="48:53" x14ac:dyDescent="0.2">
      <c r="AV908" s="2" t="e">
        <f>AU908*#REF!</f>
        <v>#REF!</v>
      </c>
      <c r="AX908" s="2" t="e">
        <f>AW908*#REF!</f>
        <v>#REF!</v>
      </c>
      <c r="AZ908" s="2" t="e">
        <f>AY908*#REF!</f>
        <v>#REF!</v>
      </c>
      <c r="BA908" s="2" t="e">
        <f>AZ908*#REF!</f>
        <v>#REF!</v>
      </c>
    </row>
    <row r="909" spans="48:53" x14ac:dyDescent="0.2">
      <c r="AV909" s="2" t="e">
        <f>AU909*#REF!</f>
        <v>#REF!</v>
      </c>
      <c r="AX909" s="2" t="e">
        <f>AW909*#REF!</f>
        <v>#REF!</v>
      </c>
      <c r="AZ909" s="2" t="e">
        <f>AY909*#REF!</f>
        <v>#REF!</v>
      </c>
      <c r="BA909" s="2" t="e">
        <f>AZ909*#REF!</f>
        <v>#REF!</v>
      </c>
    </row>
    <row r="910" spans="48:53" x14ac:dyDescent="0.2">
      <c r="AV910" s="2" t="e">
        <f>AU910*#REF!</f>
        <v>#REF!</v>
      </c>
      <c r="AX910" s="2" t="e">
        <f>AW910*#REF!</f>
        <v>#REF!</v>
      </c>
      <c r="AZ910" s="2" t="e">
        <f>AY910*#REF!</f>
        <v>#REF!</v>
      </c>
      <c r="BA910" s="2" t="e">
        <f>AZ910*#REF!</f>
        <v>#REF!</v>
      </c>
    </row>
    <row r="911" spans="48:53" x14ac:dyDescent="0.2">
      <c r="AV911" s="2" t="e">
        <f>AU911*#REF!</f>
        <v>#REF!</v>
      </c>
      <c r="AX911" s="2" t="e">
        <f>AW911*#REF!</f>
        <v>#REF!</v>
      </c>
      <c r="AZ911" s="2" t="e">
        <f>AY911*#REF!</f>
        <v>#REF!</v>
      </c>
      <c r="BA911" s="2" t="e">
        <f>AZ911*#REF!</f>
        <v>#REF!</v>
      </c>
    </row>
    <row r="912" spans="48:53" x14ac:dyDescent="0.2">
      <c r="AV912" s="2" t="e">
        <f>AU912*#REF!</f>
        <v>#REF!</v>
      </c>
      <c r="AX912" s="2" t="e">
        <f>AW912*#REF!</f>
        <v>#REF!</v>
      </c>
      <c r="AZ912" s="2" t="e">
        <f>AY912*#REF!</f>
        <v>#REF!</v>
      </c>
      <c r="BA912" s="2" t="e">
        <f>AZ912*#REF!</f>
        <v>#REF!</v>
      </c>
    </row>
    <row r="913" spans="48:53" x14ac:dyDescent="0.2">
      <c r="AV913" s="2" t="e">
        <f>AU913*#REF!</f>
        <v>#REF!</v>
      </c>
      <c r="AX913" s="2" t="e">
        <f>AW913*#REF!</f>
        <v>#REF!</v>
      </c>
      <c r="AZ913" s="2" t="e">
        <f>AY913*#REF!</f>
        <v>#REF!</v>
      </c>
      <c r="BA913" s="2" t="e">
        <f>AZ913*#REF!</f>
        <v>#REF!</v>
      </c>
    </row>
    <row r="914" spans="48:53" x14ac:dyDescent="0.2">
      <c r="AV914" s="2" t="e">
        <f>AU914*#REF!</f>
        <v>#REF!</v>
      </c>
      <c r="AX914" s="2" t="e">
        <f>AW914*#REF!</f>
        <v>#REF!</v>
      </c>
      <c r="AZ914" s="2" t="e">
        <f>AY914*#REF!</f>
        <v>#REF!</v>
      </c>
      <c r="BA914" s="2" t="e">
        <f>AZ914*#REF!</f>
        <v>#REF!</v>
      </c>
    </row>
    <row r="915" spans="48:53" x14ac:dyDescent="0.2">
      <c r="AV915" s="2" t="e">
        <f>AU915*#REF!</f>
        <v>#REF!</v>
      </c>
      <c r="AX915" s="2" t="e">
        <f>AW915*#REF!</f>
        <v>#REF!</v>
      </c>
      <c r="AZ915" s="2" t="e">
        <f>AY915*#REF!</f>
        <v>#REF!</v>
      </c>
      <c r="BA915" s="2" t="e">
        <f>AZ915*#REF!</f>
        <v>#REF!</v>
      </c>
    </row>
    <row r="916" spans="48:53" x14ac:dyDescent="0.2">
      <c r="AV916" s="2" t="e">
        <f>AU916*#REF!</f>
        <v>#REF!</v>
      </c>
      <c r="AX916" s="2" t="e">
        <f>AW916*#REF!</f>
        <v>#REF!</v>
      </c>
      <c r="AZ916" s="2" t="e">
        <f>AY916*#REF!</f>
        <v>#REF!</v>
      </c>
      <c r="BA916" s="2" t="e">
        <f>AZ916*#REF!</f>
        <v>#REF!</v>
      </c>
    </row>
    <row r="917" spans="48:53" x14ac:dyDescent="0.2">
      <c r="AV917" s="2" t="e">
        <f>AU917*#REF!</f>
        <v>#REF!</v>
      </c>
      <c r="AX917" s="2" t="e">
        <f>AW917*#REF!</f>
        <v>#REF!</v>
      </c>
      <c r="AZ917" s="2" t="e">
        <f>AY917*#REF!</f>
        <v>#REF!</v>
      </c>
      <c r="BA917" s="2" t="e">
        <f>AZ917*#REF!</f>
        <v>#REF!</v>
      </c>
    </row>
    <row r="918" spans="48:53" x14ac:dyDescent="0.2">
      <c r="AV918" s="2" t="e">
        <f>AU918*#REF!</f>
        <v>#REF!</v>
      </c>
      <c r="AX918" s="2" t="e">
        <f>AW918*#REF!</f>
        <v>#REF!</v>
      </c>
      <c r="AZ918" s="2" t="e">
        <f>AY918*#REF!</f>
        <v>#REF!</v>
      </c>
      <c r="BA918" s="2" t="e">
        <f>AZ918*#REF!</f>
        <v>#REF!</v>
      </c>
    </row>
    <row r="919" spans="48:53" x14ac:dyDescent="0.2">
      <c r="AV919" s="2" t="e">
        <f>AU919*#REF!</f>
        <v>#REF!</v>
      </c>
      <c r="AX919" s="2" t="e">
        <f>AW919*#REF!</f>
        <v>#REF!</v>
      </c>
      <c r="AZ919" s="2" t="e">
        <f>AY919*#REF!</f>
        <v>#REF!</v>
      </c>
      <c r="BA919" s="2" t="e">
        <f>AZ919*#REF!</f>
        <v>#REF!</v>
      </c>
    </row>
    <row r="920" spans="48:53" x14ac:dyDescent="0.2">
      <c r="AV920" s="2" t="e">
        <f>AU920*#REF!</f>
        <v>#REF!</v>
      </c>
      <c r="AX920" s="2" t="e">
        <f>AW920*#REF!</f>
        <v>#REF!</v>
      </c>
      <c r="AZ920" s="2" t="e">
        <f>AY920*#REF!</f>
        <v>#REF!</v>
      </c>
      <c r="BA920" s="2" t="e">
        <f>AZ920*#REF!</f>
        <v>#REF!</v>
      </c>
    </row>
    <row r="921" spans="48:53" x14ac:dyDescent="0.2">
      <c r="AV921" s="2" t="e">
        <f>AU921*#REF!</f>
        <v>#REF!</v>
      </c>
      <c r="AX921" s="2" t="e">
        <f>AW921*#REF!</f>
        <v>#REF!</v>
      </c>
      <c r="AZ921" s="2" t="e">
        <f>AY921*#REF!</f>
        <v>#REF!</v>
      </c>
      <c r="BA921" s="2" t="e">
        <f>AZ921*#REF!</f>
        <v>#REF!</v>
      </c>
    </row>
    <row r="922" spans="48:53" x14ac:dyDescent="0.2">
      <c r="AV922" s="2" t="e">
        <f>AU922*#REF!</f>
        <v>#REF!</v>
      </c>
      <c r="AX922" s="2" t="e">
        <f>AW922*#REF!</f>
        <v>#REF!</v>
      </c>
      <c r="AZ922" s="2" t="e">
        <f>AY922*#REF!</f>
        <v>#REF!</v>
      </c>
      <c r="BA922" s="2" t="e">
        <f>AZ922*#REF!</f>
        <v>#REF!</v>
      </c>
    </row>
    <row r="923" spans="48:53" x14ac:dyDescent="0.2">
      <c r="AV923" s="2" t="e">
        <f>AU923*#REF!</f>
        <v>#REF!</v>
      </c>
      <c r="AX923" s="2" t="e">
        <f>AW923*#REF!</f>
        <v>#REF!</v>
      </c>
      <c r="AZ923" s="2" t="e">
        <f>AY923*#REF!</f>
        <v>#REF!</v>
      </c>
      <c r="BA923" s="2" t="e">
        <f>AZ923*#REF!</f>
        <v>#REF!</v>
      </c>
    </row>
    <row r="924" spans="48:53" x14ac:dyDescent="0.2">
      <c r="AV924" s="2" t="e">
        <f>AU924*#REF!</f>
        <v>#REF!</v>
      </c>
      <c r="AX924" s="2" t="e">
        <f>AW924*#REF!</f>
        <v>#REF!</v>
      </c>
      <c r="AZ924" s="2" t="e">
        <f>AY924*#REF!</f>
        <v>#REF!</v>
      </c>
      <c r="BA924" s="2" t="e">
        <f>AZ924*#REF!</f>
        <v>#REF!</v>
      </c>
    </row>
    <row r="925" spans="48:53" x14ac:dyDescent="0.2">
      <c r="AV925" s="2" t="e">
        <f>AU925*#REF!</f>
        <v>#REF!</v>
      </c>
      <c r="AX925" s="2" t="e">
        <f>AW925*#REF!</f>
        <v>#REF!</v>
      </c>
      <c r="AZ925" s="2" t="e">
        <f>AY925*#REF!</f>
        <v>#REF!</v>
      </c>
      <c r="BA925" s="2" t="e">
        <f>AZ925*#REF!</f>
        <v>#REF!</v>
      </c>
    </row>
    <row r="926" spans="48:53" x14ac:dyDescent="0.2">
      <c r="AV926" s="2" t="e">
        <f>AU926*#REF!</f>
        <v>#REF!</v>
      </c>
      <c r="AX926" s="2" t="e">
        <f>AW926*#REF!</f>
        <v>#REF!</v>
      </c>
      <c r="AZ926" s="2" t="e">
        <f>AY926*#REF!</f>
        <v>#REF!</v>
      </c>
      <c r="BA926" s="2" t="e">
        <f>AZ926*#REF!</f>
        <v>#REF!</v>
      </c>
    </row>
    <row r="927" spans="48:53" x14ac:dyDescent="0.2">
      <c r="AV927" s="2" t="e">
        <f>AU927*#REF!</f>
        <v>#REF!</v>
      </c>
      <c r="AX927" s="2" t="e">
        <f>AW927*#REF!</f>
        <v>#REF!</v>
      </c>
      <c r="AZ927" s="2" t="e">
        <f>AY927*#REF!</f>
        <v>#REF!</v>
      </c>
      <c r="BA927" s="2" t="e">
        <f>AZ927*#REF!</f>
        <v>#REF!</v>
      </c>
    </row>
    <row r="928" spans="48:53" x14ac:dyDescent="0.2">
      <c r="AV928" s="2" t="e">
        <f>AU928*#REF!</f>
        <v>#REF!</v>
      </c>
      <c r="AX928" s="2" t="e">
        <f>AW928*#REF!</f>
        <v>#REF!</v>
      </c>
      <c r="AZ928" s="2" t="e">
        <f>AY928*#REF!</f>
        <v>#REF!</v>
      </c>
      <c r="BA928" s="2" t="e">
        <f>AZ928*#REF!</f>
        <v>#REF!</v>
      </c>
    </row>
    <row r="929" spans="48:53" x14ac:dyDescent="0.2">
      <c r="AV929" s="2" t="e">
        <f>AU929*#REF!</f>
        <v>#REF!</v>
      </c>
      <c r="AX929" s="2" t="e">
        <f>AW929*#REF!</f>
        <v>#REF!</v>
      </c>
      <c r="AZ929" s="2" t="e">
        <f>AY929*#REF!</f>
        <v>#REF!</v>
      </c>
      <c r="BA929" s="2" t="e">
        <f>AZ929*#REF!</f>
        <v>#REF!</v>
      </c>
    </row>
    <row r="930" spans="48:53" x14ac:dyDescent="0.2">
      <c r="AV930" s="2" t="e">
        <f>AU930*#REF!</f>
        <v>#REF!</v>
      </c>
      <c r="AX930" s="2" t="e">
        <f>AW930*#REF!</f>
        <v>#REF!</v>
      </c>
      <c r="AZ930" s="2" t="e">
        <f>AY930*#REF!</f>
        <v>#REF!</v>
      </c>
      <c r="BA930" s="2" t="e">
        <f>AZ930*#REF!</f>
        <v>#REF!</v>
      </c>
    </row>
    <row r="931" spans="48:53" x14ac:dyDescent="0.2">
      <c r="AV931" s="2" t="e">
        <f>AU931*#REF!</f>
        <v>#REF!</v>
      </c>
      <c r="AX931" s="2" t="e">
        <f>AW931*#REF!</f>
        <v>#REF!</v>
      </c>
      <c r="AZ931" s="2" t="e">
        <f>AY931*#REF!</f>
        <v>#REF!</v>
      </c>
      <c r="BA931" s="2" t="e">
        <f>AZ931*#REF!</f>
        <v>#REF!</v>
      </c>
    </row>
    <row r="932" spans="48:53" x14ac:dyDescent="0.2">
      <c r="AV932" s="2" t="e">
        <f>AU932*#REF!</f>
        <v>#REF!</v>
      </c>
      <c r="AX932" s="2" t="e">
        <f>AW932*#REF!</f>
        <v>#REF!</v>
      </c>
      <c r="AZ932" s="2" t="e">
        <f>AY932*#REF!</f>
        <v>#REF!</v>
      </c>
      <c r="BA932" s="2" t="e">
        <f>AZ932*#REF!</f>
        <v>#REF!</v>
      </c>
    </row>
    <row r="933" spans="48:53" x14ac:dyDescent="0.2">
      <c r="AV933" s="2" t="e">
        <f>AU933*#REF!</f>
        <v>#REF!</v>
      </c>
      <c r="AX933" s="2" t="e">
        <f>AW933*#REF!</f>
        <v>#REF!</v>
      </c>
      <c r="AZ933" s="2" t="e">
        <f>AY933*#REF!</f>
        <v>#REF!</v>
      </c>
      <c r="BA933" s="2" t="e">
        <f>AZ933*#REF!</f>
        <v>#REF!</v>
      </c>
    </row>
    <row r="934" spans="48:53" x14ac:dyDescent="0.2">
      <c r="AV934" s="2" t="e">
        <f>AU934*#REF!</f>
        <v>#REF!</v>
      </c>
      <c r="AX934" s="2" t="e">
        <f>AW934*#REF!</f>
        <v>#REF!</v>
      </c>
      <c r="AZ934" s="2" t="e">
        <f>AY934*#REF!</f>
        <v>#REF!</v>
      </c>
      <c r="BA934" s="2" t="e">
        <f>AZ934*#REF!</f>
        <v>#REF!</v>
      </c>
    </row>
    <row r="935" spans="48:53" x14ac:dyDescent="0.2">
      <c r="AV935" s="2" t="e">
        <f>AU935*#REF!</f>
        <v>#REF!</v>
      </c>
      <c r="AX935" s="2" t="e">
        <f>AW935*#REF!</f>
        <v>#REF!</v>
      </c>
      <c r="AZ935" s="2" t="e">
        <f>AY935*#REF!</f>
        <v>#REF!</v>
      </c>
      <c r="BA935" s="2" t="e">
        <f>AZ935*#REF!</f>
        <v>#REF!</v>
      </c>
    </row>
    <row r="936" spans="48:53" x14ac:dyDescent="0.2">
      <c r="AV936" s="2" t="e">
        <f>AU936*#REF!</f>
        <v>#REF!</v>
      </c>
      <c r="AX936" s="2" t="e">
        <f>AW936*#REF!</f>
        <v>#REF!</v>
      </c>
      <c r="AZ936" s="2" t="e">
        <f>AY936*#REF!</f>
        <v>#REF!</v>
      </c>
      <c r="BA936" s="2" t="e">
        <f>AZ936*#REF!</f>
        <v>#REF!</v>
      </c>
    </row>
    <row r="937" spans="48:53" x14ac:dyDescent="0.2">
      <c r="AV937" s="2" t="e">
        <f>AU937*#REF!</f>
        <v>#REF!</v>
      </c>
      <c r="AX937" s="2" t="e">
        <f>AW937*#REF!</f>
        <v>#REF!</v>
      </c>
      <c r="AZ937" s="2" t="e">
        <f>AY937*#REF!</f>
        <v>#REF!</v>
      </c>
      <c r="BA937" s="2" t="e">
        <f>AZ937*#REF!</f>
        <v>#REF!</v>
      </c>
    </row>
    <row r="938" spans="48:53" x14ac:dyDescent="0.2">
      <c r="AV938" s="2" t="e">
        <f>AU938*#REF!</f>
        <v>#REF!</v>
      </c>
      <c r="AX938" s="2" t="e">
        <f>AW938*#REF!</f>
        <v>#REF!</v>
      </c>
      <c r="AZ938" s="2" t="e">
        <f>AY938*#REF!</f>
        <v>#REF!</v>
      </c>
      <c r="BA938" s="2" t="e">
        <f>AZ938*#REF!</f>
        <v>#REF!</v>
      </c>
    </row>
    <row r="939" spans="48:53" x14ac:dyDescent="0.2">
      <c r="AV939" s="2" t="e">
        <f>AU939*#REF!</f>
        <v>#REF!</v>
      </c>
      <c r="AX939" s="2" t="e">
        <f>AW939*#REF!</f>
        <v>#REF!</v>
      </c>
      <c r="AZ939" s="2" t="e">
        <f>AY939*#REF!</f>
        <v>#REF!</v>
      </c>
      <c r="BA939" s="2" t="e">
        <f>AZ939*#REF!</f>
        <v>#REF!</v>
      </c>
    </row>
    <row r="940" spans="48:53" x14ac:dyDescent="0.2">
      <c r="AV940" s="2" t="e">
        <f>AU940*#REF!</f>
        <v>#REF!</v>
      </c>
      <c r="AX940" s="2" t="e">
        <f>AW940*#REF!</f>
        <v>#REF!</v>
      </c>
      <c r="AZ940" s="2" t="e">
        <f>AY940*#REF!</f>
        <v>#REF!</v>
      </c>
      <c r="BA940" s="2" t="e">
        <f>AZ940*#REF!</f>
        <v>#REF!</v>
      </c>
    </row>
    <row r="941" spans="48:53" x14ac:dyDescent="0.2">
      <c r="AV941" s="2" t="e">
        <f>AU941*#REF!</f>
        <v>#REF!</v>
      </c>
      <c r="AX941" s="2" t="e">
        <f>AW941*#REF!</f>
        <v>#REF!</v>
      </c>
      <c r="AZ941" s="2" t="e">
        <f>AY941*#REF!</f>
        <v>#REF!</v>
      </c>
      <c r="BA941" s="2" t="e">
        <f>AZ941*#REF!</f>
        <v>#REF!</v>
      </c>
    </row>
    <row r="942" spans="48:53" x14ac:dyDescent="0.2">
      <c r="AV942" s="2" t="e">
        <f>AU942*#REF!</f>
        <v>#REF!</v>
      </c>
      <c r="AX942" s="2" t="e">
        <f>AW942*#REF!</f>
        <v>#REF!</v>
      </c>
      <c r="AZ942" s="2" t="e">
        <f>AY942*#REF!</f>
        <v>#REF!</v>
      </c>
      <c r="BA942" s="2" t="e">
        <f>AZ942*#REF!</f>
        <v>#REF!</v>
      </c>
    </row>
    <row r="943" spans="48:53" x14ac:dyDescent="0.2">
      <c r="AV943" s="2" t="e">
        <f>AU943*#REF!</f>
        <v>#REF!</v>
      </c>
      <c r="AX943" s="2" t="e">
        <f>AW943*#REF!</f>
        <v>#REF!</v>
      </c>
      <c r="AZ943" s="2" t="e">
        <f>AY943*#REF!</f>
        <v>#REF!</v>
      </c>
      <c r="BA943" s="2" t="e">
        <f>AZ943*#REF!</f>
        <v>#REF!</v>
      </c>
    </row>
    <row r="944" spans="48:53" x14ac:dyDescent="0.2">
      <c r="AV944" s="2" t="e">
        <f>AU944*#REF!</f>
        <v>#REF!</v>
      </c>
      <c r="AX944" s="2" t="e">
        <f>AW944*#REF!</f>
        <v>#REF!</v>
      </c>
      <c r="AZ944" s="2" t="e">
        <f>AY944*#REF!</f>
        <v>#REF!</v>
      </c>
      <c r="BA944" s="2" t="e">
        <f>AZ944*#REF!</f>
        <v>#REF!</v>
      </c>
    </row>
    <row r="945" spans="48:53" x14ac:dyDescent="0.2">
      <c r="AV945" s="2" t="e">
        <f>AU945*#REF!</f>
        <v>#REF!</v>
      </c>
      <c r="AX945" s="2" t="e">
        <f>AW945*#REF!</f>
        <v>#REF!</v>
      </c>
      <c r="AZ945" s="2" t="e">
        <f>AY945*#REF!</f>
        <v>#REF!</v>
      </c>
      <c r="BA945" s="2" t="e">
        <f>AZ945*#REF!</f>
        <v>#REF!</v>
      </c>
    </row>
    <row r="946" spans="48:53" x14ac:dyDescent="0.2">
      <c r="AV946" s="2" t="e">
        <f>AU946*#REF!</f>
        <v>#REF!</v>
      </c>
      <c r="AX946" s="2" t="e">
        <f>AW946*#REF!</f>
        <v>#REF!</v>
      </c>
      <c r="AZ946" s="2" t="e">
        <f>AY946*#REF!</f>
        <v>#REF!</v>
      </c>
      <c r="BA946" s="2" t="e">
        <f>AZ946*#REF!</f>
        <v>#REF!</v>
      </c>
    </row>
    <row r="947" spans="48:53" x14ac:dyDescent="0.2">
      <c r="AV947" s="2" t="e">
        <f>AU947*#REF!</f>
        <v>#REF!</v>
      </c>
      <c r="AX947" s="2" t="e">
        <f>AW947*#REF!</f>
        <v>#REF!</v>
      </c>
      <c r="AZ947" s="2" t="e">
        <f>AY947*#REF!</f>
        <v>#REF!</v>
      </c>
      <c r="BA947" s="2" t="e">
        <f>AZ947*#REF!</f>
        <v>#REF!</v>
      </c>
    </row>
    <row r="948" spans="48:53" x14ac:dyDescent="0.2">
      <c r="AV948" s="2" t="e">
        <f>AU948*#REF!</f>
        <v>#REF!</v>
      </c>
      <c r="AX948" s="2" t="e">
        <f>AW948*#REF!</f>
        <v>#REF!</v>
      </c>
      <c r="AZ948" s="2" t="e">
        <f>AY948*#REF!</f>
        <v>#REF!</v>
      </c>
      <c r="BA948" s="2" t="e">
        <f>AZ948*#REF!</f>
        <v>#REF!</v>
      </c>
    </row>
    <row r="949" spans="48:53" x14ac:dyDescent="0.2">
      <c r="AV949" s="2" t="e">
        <f>AU949*#REF!</f>
        <v>#REF!</v>
      </c>
      <c r="AX949" s="2" t="e">
        <f>AW949*#REF!</f>
        <v>#REF!</v>
      </c>
      <c r="AZ949" s="2" t="e">
        <f>AY949*#REF!</f>
        <v>#REF!</v>
      </c>
      <c r="BA949" s="2" t="e">
        <f>AZ949*#REF!</f>
        <v>#REF!</v>
      </c>
    </row>
    <row r="950" spans="48:53" x14ac:dyDescent="0.2">
      <c r="AV950" s="2" t="e">
        <f>AU950*#REF!</f>
        <v>#REF!</v>
      </c>
      <c r="AX950" s="2" t="e">
        <f>AW950*#REF!</f>
        <v>#REF!</v>
      </c>
      <c r="AZ950" s="2" t="e">
        <f>AY950*#REF!</f>
        <v>#REF!</v>
      </c>
      <c r="BA950" s="2" t="e">
        <f>AZ950*#REF!</f>
        <v>#REF!</v>
      </c>
    </row>
    <row r="951" spans="48:53" x14ac:dyDescent="0.2">
      <c r="AV951" s="2" t="e">
        <f>AU951*#REF!</f>
        <v>#REF!</v>
      </c>
      <c r="AX951" s="2" t="e">
        <f>AW951*#REF!</f>
        <v>#REF!</v>
      </c>
      <c r="AZ951" s="2" t="e">
        <f>AY951*#REF!</f>
        <v>#REF!</v>
      </c>
      <c r="BA951" s="2" t="e">
        <f>AZ951*#REF!</f>
        <v>#REF!</v>
      </c>
    </row>
    <row r="952" spans="48:53" x14ac:dyDescent="0.2">
      <c r="AV952" s="2" t="e">
        <f>AU952*#REF!</f>
        <v>#REF!</v>
      </c>
      <c r="AX952" s="2" t="e">
        <f>AW952*#REF!</f>
        <v>#REF!</v>
      </c>
      <c r="AZ952" s="2" t="e">
        <f>AY952*#REF!</f>
        <v>#REF!</v>
      </c>
      <c r="BA952" s="2" t="e">
        <f>AZ952*#REF!</f>
        <v>#REF!</v>
      </c>
    </row>
    <row r="953" spans="48:53" x14ac:dyDescent="0.2">
      <c r="AV953" s="2" t="e">
        <f>AU953*#REF!</f>
        <v>#REF!</v>
      </c>
      <c r="AX953" s="2" t="e">
        <f>AW953*#REF!</f>
        <v>#REF!</v>
      </c>
      <c r="AZ953" s="2" t="e">
        <f>AY953*#REF!</f>
        <v>#REF!</v>
      </c>
      <c r="BA953" s="2" t="e">
        <f>AZ953*#REF!</f>
        <v>#REF!</v>
      </c>
    </row>
    <row r="954" spans="48:53" x14ac:dyDescent="0.2">
      <c r="AV954" s="2" t="e">
        <f>AU954*#REF!</f>
        <v>#REF!</v>
      </c>
      <c r="AX954" s="2" t="e">
        <f>AW954*#REF!</f>
        <v>#REF!</v>
      </c>
      <c r="AZ954" s="2" t="e">
        <f>AY954*#REF!</f>
        <v>#REF!</v>
      </c>
      <c r="BA954" s="2" t="e">
        <f>AZ954*#REF!</f>
        <v>#REF!</v>
      </c>
    </row>
    <row r="955" spans="48:53" x14ac:dyDescent="0.2">
      <c r="AV955" s="2" t="e">
        <f>AU955*#REF!</f>
        <v>#REF!</v>
      </c>
      <c r="AX955" s="2" t="e">
        <f>AW955*#REF!</f>
        <v>#REF!</v>
      </c>
      <c r="AZ955" s="2" t="e">
        <f>AY955*#REF!</f>
        <v>#REF!</v>
      </c>
      <c r="BA955" s="2" t="e">
        <f>AZ955*#REF!</f>
        <v>#REF!</v>
      </c>
    </row>
    <row r="956" spans="48:53" x14ac:dyDescent="0.2">
      <c r="AV956" s="2" t="e">
        <f>AU956*#REF!</f>
        <v>#REF!</v>
      </c>
      <c r="AX956" s="2" t="e">
        <f>AW956*#REF!</f>
        <v>#REF!</v>
      </c>
      <c r="AZ956" s="2" t="e">
        <f>AY956*#REF!</f>
        <v>#REF!</v>
      </c>
      <c r="BA956" s="2" t="e">
        <f>AZ956*#REF!</f>
        <v>#REF!</v>
      </c>
    </row>
    <row r="957" spans="48:53" x14ac:dyDescent="0.2">
      <c r="AV957" s="2" t="e">
        <f>AU957*#REF!</f>
        <v>#REF!</v>
      </c>
      <c r="AX957" s="2" t="e">
        <f>AW957*#REF!</f>
        <v>#REF!</v>
      </c>
      <c r="AZ957" s="2" t="e">
        <f>AY957*#REF!</f>
        <v>#REF!</v>
      </c>
      <c r="BA957" s="2" t="e">
        <f>AZ957*#REF!</f>
        <v>#REF!</v>
      </c>
    </row>
    <row r="958" spans="48:53" x14ac:dyDescent="0.2">
      <c r="AV958" s="2" t="e">
        <f>AU958*#REF!</f>
        <v>#REF!</v>
      </c>
      <c r="AX958" s="2" t="e">
        <f>AW958*#REF!</f>
        <v>#REF!</v>
      </c>
      <c r="AZ958" s="2" t="e">
        <f>AY958*#REF!</f>
        <v>#REF!</v>
      </c>
      <c r="BA958" s="2" t="e">
        <f>AZ958*#REF!</f>
        <v>#REF!</v>
      </c>
    </row>
    <row r="959" spans="48:53" x14ac:dyDescent="0.2">
      <c r="AV959" s="2" t="e">
        <f>AU959*#REF!</f>
        <v>#REF!</v>
      </c>
      <c r="AX959" s="2" t="e">
        <f>AW959*#REF!</f>
        <v>#REF!</v>
      </c>
      <c r="AZ959" s="2" t="e">
        <f>AY959*#REF!</f>
        <v>#REF!</v>
      </c>
      <c r="BA959" s="2" t="e">
        <f>AZ959*#REF!</f>
        <v>#REF!</v>
      </c>
    </row>
    <row r="960" spans="48:53" x14ac:dyDescent="0.2">
      <c r="AV960" s="2" t="e">
        <f>AU960*#REF!</f>
        <v>#REF!</v>
      </c>
      <c r="AX960" s="2" t="e">
        <f>AW960*#REF!</f>
        <v>#REF!</v>
      </c>
      <c r="AZ960" s="2" t="e">
        <f>AY960*#REF!</f>
        <v>#REF!</v>
      </c>
      <c r="BA960" s="2" t="e">
        <f>AZ960*#REF!</f>
        <v>#REF!</v>
      </c>
    </row>
    <row r="961" spans="48:53" x14ac:dyDescent="0.2">
      <c r="AV961" s="2" t="e">
        <f>AU961*#REF!</f>
        <v>#REF!</v>
      </c>
      <c r="AX961" s="2" t="e">
        <f>AW961*#REF!</f>
        <v>#REF!</v>
      </c>
      <c r="AZ961" s="2" t="e">
        <f>AY961*#REF!</f>
        <v>#REF!</v>
      </c>
      <c r="BA961" s="2" t="e">
        <f>AZ961*#REF!</f>
        <v>#REF!</v>
      </c>
    </row>
    <row r="962" spans="48:53" x14ac:dyDescent="0.2">
      <c r="AV962" s="2" t="e">
        <f>AU962*#REF!</f>
        <v>#REF!</v>
      </c>
      <c r="AX962" s="2" t="e">
        <f>AW962*#REF!</f>
        <v>#REF!</v>
      </c>
      <c r="AZ962" s="2" t="e">
        <f>AY962*#REF!</f>
        <v>#REF!</v>
      </c>
      <c r="BA962" s="2" t="e">
        <f>AZ962*#REF!</f>
        <v>#REF!</v>
      </c>
    </row>
    <row r="963" spans="48:53" x14ac:dyDescent="0.2">
      <c r="AV963" s="2" t="e">
        <f>AU963*#REF!</f>
        <v>#REF!</v>
      </c>
      <c r="AX963" s="2" t="e">
        <f>AW963*#REF!</f>
        <v>#REF!</v>
      </c>
      <c r="AZ963" s="2" t="e">
        <f>AY963*#REF!</f>
        <v>#REF!</v>
      </c>
      <c r="BA963" s="2" t="e">
        <f>AZ963*#REF!</f>
        <v>#REF!</v>
      </c>
    </row>
    <row r="964" spans="48:53" x14ac:dyDescent="0.2">
      <c r="AV964" s="2" t="e">
        <f>AU964*#REF!</f>
        <v>#REF!</v>
      </c>
      <c r="AX964" s="2" t="e">
        <f>AW964*#REF!</f>
        <v>#REF!</v>
      </c>
      <c r="AZ964" s="2" t="e">
        <f>AY964*#REF!</f>
        <v>#REF!</v>
      </c>
      <c r="BA964" s="2" t="e">
        <f>AZ964*#REF!</f>
        <v>#REF!</v>
      </c>
    </row>
    <row r="965" spans="48:53" x14ac:dyDescent="0.2">
      <c r="AV965" s="2" t="e">
        <f>AU965*#REF!</f>
        <v>#REF!</v>
      </c>
      <c r="AX965" s="2" t="e">
        <f>AW965*#REF!</f>
        <v>#REF!</v>
      </c>
      <c r="AZ965" s="2" t="e">
        <f>AY965*#REF!</f>
        <v>#REF!</v>
      </c>
      <c r="BA965" s="2" t="e">
        <f>AZ965*#REF!</f>
        <v>#REF!</v>
      </c>
    </row>
    <row r="966" spans="48:53" x14ac:dyDescent="0.2">
      <c r="AV966" s="2" t="e">
        <f>AU966*#REF!</f>
        <v>#REF!</v>
      </c>
      <c r="AX966" s="2" t="e">
        <f>AW966*#REF!</f>
        <v>#REF!</v>
      </c>
      <c r="AZ966" s="2" t="e">
        <f>AY966*#REF!</f>
        <v>#REF!</v>
      </c>
      <c r="BA966" s="2" t="e">
        <f>AZ966*#REF!</f>
        <v>#REF!</v>
      </c>
    </row>
    <row r="967" spans="48:53" x14ac:dyDescent="0.2">
      <c r="AV967" s="2" t="e">
        <f>AU967*#REF!</f>
        <v>#REF!</v>
      </c>
      <c r="AX967" s="2" t="e">
        <f>AW967*#REF!</f>
        <v>#REF!</v>
      </c>
      <c r="AZ967" s="2" t="e">
        <f>AY967*#REF!</f>
        <v>#REF!</v>
      </c>
      <c r="BA967" s="2" t="e">
        <f>AZ967*#REF!</f>
        <v>#REF!</v>
      </c>
    </row>
    <row r="968" spans="48:53" x14ac:dyDescent="0.2">
      <c r="AV968" s="2" t="e">
        <f>AU968*#REF!</f>
        <v>#REF!</v>
      </c>
      <c r="AX968" s="2" t="e">
        <f>AW968*#REF!</f>
        <v>#REF!</v>
      </c>
      <c r="AZ968" s="2" t="e">
        <f>AY968*#REF!</f>
        <v>#REF!</v>
      </c>
      <c r="BA968" s="2" t="e">
        <f>AZ968*#REF!</f>
        <v>#REF!</v>
      </c>
    </row>
    <row r="969" spans="48:53" x14ac:dyDescent="0.2">
      <c r="AV969" s="2" t="e">
        <f>AU969*#REF!</f>
        <v>#REF!</v>
      </c>
      <c r="AX969" s="2" t="e">
        <f>AW969*#REF!</f>
        <v>#REF!</v>
      </c>
      <c r="AZ969" s="2" t="e">
        <f>AY969*#REF!</f>
        <v>#REF!</v>
      </c>
      <c r="BA969" s="2" t="e">
        <f>AZ969*#REF!</f>
        <v>#REF!</v>
      </c>
    </row>
    <row r="970" spans="48:53" x14ac:dyDescent="0.2">
      <c r="AV970" s="2" t="e">
        <f>AU970*#REF!</f>
        <v>#REF!</v>
      </c>
      <c r="AX970" s="2" t="e">
        <f>AW970*#REF!</f>
        <v>#REF!</v>
      </c>
      <c r="AZ970" s="2" t="e">
        <f>AY970*#REF!</f>
        <v>#REF!</v>
      </c>
      <c r="BA970" s="2" t="e">
        <f>AZ970*#REF!</f>
        <v>#REF!</v>
      </c>
    </row>
    <row r="971" spans="48:53" x14ac:dyDescent="0.2">
      <c r="AV971" s="2" t="e">
        <f>AU971*#REF!</f>
        <v>#REF!</v>
      </c>
      <c r="AX971" s="2" t="e">
        <f>AW971*#REF!</f>
        <v>#REF!</v>
      </c>
      <c r="AZ971" s="2" t="e">
        <f>AY971*#REF!</f>
        <v>#REF!</v>
      </c>
      <c r="BA971" s="2" t="e">
        <f>AZ971*#REF!</f>
        <v>#REF!</v>
      </c>
    </row>
    <row r="972" spans="48:53" x14ac:dyDescent="0.2">
      <c r="AV972" s="2" t="e">
        <f>AU972*#REF!</f>
        <v>#REF!</v>
      </c>
      <c r="AX972" s="2" t="e">
        <f>AW972*#REF!</f>
        <v>#REF!</v>
      </c>
      <c r="AZ972" s="2" t="e">
        <f>AY972*#REF!</f>
        <v>#REF!</v>
      </c>
      <c r="BA972" s="2" t="e">
        <f>AZ972*#REF!</f>
        <v>#REF!</v>
      </c>
    </row>
    <row r="973" spans="48:53" x14ac:dyDescent="0.2">
      <c r="AV973" s="2" t="e">
        <f>AU973*#REF!</f>
        <v>#REF!</v>
      </c>
      <c r="AX973" s="2" t="e">
        <f>AW973*#REF!</f>
        <v>#REF!</v>
      </c>
      <c r="AZ973" s="2" t="e">
        <f>AY973*#REF!</f>
        <v>#REF!</v>
      </c>
      <c r="BA973" s="2" t="e">
        <f>AZ973*#REF!</f>
        <v>#REF!</v>
      </c>
    </row>
    <row r="974" spans="48:53" x14ac:dyDescent="0.2">
      <c r="AV974" s="2" t="e">
        <f>AU974*#REF!</f>
        <v>#REF!</v>
      </c>
      <c r="AX974" s="2" t="e">
        <f>AW974*#REF!</f>
        <v>#REF!</v>
      </c>
      <c r="AZ974" s="2" t="e">
        <f>AY974*#REF!</f>
        <v>#REF!</v>
      </c>
      <c r="BA974" s="2" t="e">
        <f>AZ974*#REF!</f>
        <v>#REF!</v>
      </c>
    </row>
    <row r="975" spans="48:53" x14ac:dyDescent="0.2">
      <c r="AV975" s="2" t="e">
        <f>AU975*#REF!</f>
        <v>#REF!</v>
      </c>
      <c r="AX975" s="2" t="e">
        <f>AW975*#REF!</f>
        <v>#REF!</v>
      </c>
      <c r="AZ975" s="2" t="e">
        <f>AY975*#REF!</f>
        <v>#REF!</v>
      </c>
      <c r="BA975" s="2" t="e">
        <f>AZ975*#REF!</f>
        <v>#REF!</v>
      </c>
    </row>
    <row r="976" spans="48:53" x14ac:dyDescent="0.2">
      <c r="AV976" s="2" t="e">
        <f>AU976*#REF!</f>
        <v>#REF!</v>
      </c>
      <c r="AX976" s="2" t="e">
        <f>AW976*#REF!</f>
        <v>#REF!</v>
      </c>
      <c r="AZ976" s="2" t="e">
        <f>AY976*#REF!</f>
        <v>#REF!</v>
      </c>
      <c r="BA976" s="2" t="e">
        <f>AZ976*#REF!</f>
        <v>#REF!</v>
      </c>
    </row>
    <row r="977" spans="48:53" x14ac:dyDescent="0.2">
      <c r="AV977" s="2" t="e">
        <f>AU977*#REF!</f>
        <v>#REF!</v>
      </c>
      <c r="AX977" s="2" t="e">
        <f>AW977*#REF!</f>
        <v>#REF!</v>
      </c>
      <c r="AZ977" s="2" t="e">
        <f>AY977*#REF!</f>
        <v>#REF!</v>
      </c>
      <c r="BA977" s="2" t="e">
        <f>AZ977*#REF!</f>
        <v>#REF!</v>
      </c>
    </row>
    <row r="978" spans="48:53" x14ac:dyDescent="0.2">
      <c r="AV978" s="2" t="e">
        <f>AU978*#REF!</f>
        <v>#REF!</v>
      </c>
      <c r="AX978" s="2" t="e">
        <f>AW978*#REF!</f>
        <v>#REF!</v>
      </c>
      <c r="AZ978" s="2" t="e">
        <f>AY978*#REF!</f>
        <v>#REF!</v>
      </c>
      <c r="BA978" s="2" t="e">
        <f>AZ978*#REF!</f>
        <v>#REF!</v>
      </c>
    </row>
    <row r="979" spans="48:53" x14ac:dyDescent="0.2">
      <c r="AV979" s="2" t="e">
        <f>AU979*#REF!</f>
        <v>#REF!</v>
      </c>
      <c r="AX979" s="2" t="e">
        <f>AW979*#REF!</f>
        <v>#REF!</v>
      </c>
      <c r="AZ979" s="2" t="e">
        <f>AY979*#REF!</f>
        <v>#REF!</v>
      </c>
      <c r="BA979" s="2" t="e">
        <f>AZ979*#REF!</f>
        <v>#REF!</v>
      </c>
    </row>
    <row r="980" spans="48:53" x14ac:dyDescent="0.2">
      <c r="AV980" s="2" t="e">
        <f>AU980*#REF!</f>
        <v>#REF!</v>
      </c>
      <c r="AX980" s="2" t="e">
        <f>AW980*#REF!</f>
        <v>#REF!</v>
      </c>
      <c r="AZ980" s="2" t="e">
        <f>AY980*#REF!</f>
        <v>#REF!</v>
      </c>
      <c r="BA980" s="2" t="e">
        <f>AZ980*#REF!</f>
        <v>#REF!</v>
      </c>
    </row>
    <row r="981" spans="48:53" x14ac:dyDescent="0.2">
      <c r="AV981" s="2" t="e">
        <f>AU981*#REF!</f>
        <v>#REF!</v>
      </c>
      <c r="AX981" s="2" t="e">
        <f>AW981*#REF!</f>
        <v>#REF!</v>
      </c>
      <c r="AZ981" s="2" t="e">
        <f>AY981*#REF!</f>
        <v>#REF!</v>
      </c>
      <c r="BA981" s="2" t="e">
        <f>AZ981*#REF!</f>
        <v>#REF!</v>
      </c>
    </row>
    <row r="982" spans="48:53" x14ac:dyDescent="0.2">
      <c r="AV982" s="2" t="e">
        <f>AU982*#REF!</f>
        <v>#REF!</v>
      </c>
      <c r="AX982" s="2" t="e">
        <f>AW982*#REF!</f>
        <v>#REF!</v>
      </c>
      <c r="AZ982" s="2" t="e">
        <f>AY982*#REF!</f>
        <v>#REF!</v>
      </c>
      <c r="BA982" s="2" t="e">
        <f>AZ982*#REF!</f>
        <v>#REF!</v>
      </c>
    </row>
    <row r="983" spans="48:53" x14ac:dyDescent="0.2">
      <c r="AV983" s="2" t="e">
        <f>AU983*#REF!</f>
        <v>#REF!</v>
      </c>
      <c r="AX983" s="2" t="e">
        <f>AW983*#REF!</f>
        <v>#REF!</v>
      </c>
      <c r="AZ983" s="2" t="e">
        <f>AY983*#REF!</f>
        <v>#REF!</v>
      </c>
      <c r="BA983" s="2" t="e">
        <f>AZ983*#REF!</f>
        <v>#REF!</v>
      </c>
    </row>
    <row r="984" spans="48:53" x14ac:dyDescent="0.2">
      <c r="AV984" s="2" t="e">
        <f>AU984*#REF!</f>
        <v>#REF!</v>
      </c>
      <c r="AX984" s="2" t="e">
        <f>AW984*#REF!</f>
        <v>#REF!</v>
      </c>
      <c r="AZ984" s="2" t="e">
        <f>AY984*#REF!</f>
        <v>#REF!</v>
      </c>
      <c r="BA984" s="2" t="e">
        <f>AZ984*#REF!</f>
        <v>#REF!</v>
      </c>
    </row>
    <row r="985" spans="48:53" x14ac:dyDescent="0.2">
      <c r="AV985" s="2" t="e">
        <f>AU985*#REF!</f>
        <v>#REF!</v>
      </c>
      <c r="AX985" s="2" t="e">
        <f>AW985*#REF!</f>
        <v>#REF!</v>
      </c>
      <c r="AZ985" s="2" t="e">
        <f>AY985*#REF!</f>
        <v>#REF!</v>
      </c>
      <c r="BA985" s="2" t="e">
        <f>AZ985*#REF!</f>
        <v>#REF!</v>
      </c>
    </row>
    <row r="986" spans="48:53" x14ac:dyDescent="0.2">
      <c r="AV986" s="2" t="e">
        <f>AU986*#REF!</f>
        <v>#REF!</v>
      </c>
      <c r="AX986" s="2" t="e">
        <f>AW986*#REF!</f>
        <v>#REF!</v>
      </c>
      <c r="AZ986" s="2" t="e">
        <f>AY986*#REF!</f>
        <v>#REF!</v>
      </c>
      <c r="BA986" s="2" t="e">
        <f>AZ986*#REF!</f>
        <v>#REF!</v>
      </c>
    </row>
    <row r="987" spans="48:53" x14ac:dyDescent="0.2">
      <c r="AV987" s="2" t="e">
        <f>AU987*#REF!</f>
        <v>#REF!</v>
      </c>
      <c r="AX987" s="2" t="e">
        <f>AW987*#REF!</f>
        <v>#REF!</v>
      </c>
      <c r="AZ987" s="2" t="e">
        <f>AY987*#REF!</f>
        <v>#REF!</v>
      </c>
      <c r="BA987" s="2" t="e">
        <f>AZ987*#REF!</f>
        <v>#REF!</v>
      </c>
    </row>
    <row r="988" spans="48:53" x14ac:dyDescent="0.2">
      <c r="AV988" s="2" t="e">
        <f>AU988*#REF!</f>
        <v>#REF!</v>
      </c>
      <c r="AX988" s="2" t="e">
        <f>AW988*#REF!</f>
        <v>#REF!</v>
      </c>
      <c r="AZ988" s="2" t="e">
        <f>AY988*#REF!</f>
        <v>#REF!</v>
      </c>
      <c r="BA988" s="2" t="e">
        <f>AZ988*#REF!</f>
        <v>#REF!</v>
      </c>
    </row>
    <row r="989" spans="48:53" x14ac:dyDescent="0.2">
      <c r="AV989" s="2" t="e">
        <f>AU989*#REF!</f>
        <v>#REF!</v>
      </c>
      <c r="AX989" s="2" t="e">
        <f>AW989*#REF!</f>
        <v>#REF!</v>
      </c>
      <c r="AZ989" s="2" t="e">
        <f>AY989*#REF!</f>
        <v>#REF!</v>
      </c>
      <c r="BA989" s="2" t="e">
        <f>AZ989*#REF!</f>
        <v>#REF!</v>
      </c>
    </row>
    <row r="990" spans="48:53" x14ac:dyDescent="0.2">
      <c r="AV990" s="2" t="e">
        <f>AU990*#REF!</f>
        <v>#REF!</v>
      </c>
      <c r="AX990" s="2" t="e">
        <f>AW990*#REF!</f>
        <v>#REF!</v>
      </c>
      <c r="AZ990" s="2" t="e">
        <f>AY990*#REF!</f>
        <v>#REF!</v>
      </c>
      <c r="BA990" s="2" t="e">
        <f>AZ990*#REF!</f>
        <v>#REF!</v>
      </c>
    </row>
    <row r="991" spans="48:53" x14ac:dyDescent="0.2">
      <c r="AV991" s="2" t="e">
        <f>AU991*#REF!</f>
        <v>#REF!</v>
      </c>
      <c r="AX991" s="2" t="e">
        <f>AW991*#REF!</f>
        <v>#REF!</v>
      </c>
      <c r="AZ991" s="2" t="e">
        <f>AY991*#REF!</f>
        <v>#REF!</v>
      </c>
      <c r="BA991" s="2" t="e">
        <f>AZ991*#REF!</f>
        <v>#REF!</v>
      </c>
    </row>
    <row r="992" spans="48:53" x14ac:dyDescent="0.2">
      <c r="AV992" s="2" t="e">
        <f>AU992*#REF!</f>
        <v>#REF!</v>
      </c>
      <c r="AX992" s="2" t="e">
        <f>AW992*#REF!</f>
        <v>#REF!</v>
      </c>
      <c r="AZ992" s="2" t="e">
        <f>AY992*#REF!</f>
        <v>#REF!</v>
      </c>
      <c r="BA992" s="2" t="e">
        <f>AZ992*#REF!</f>
        <v>#REF!</v>
      </c>
    </row>
    <row r="993" spans="48:53" x14ac:dyDescent="0.2">
      <c r="AV993" s="2" t="e">
        <f>AU993*#REF!</f>
        <v>#REF!</v>
      </c>
      <c r="AX993" s="2" t="e">
        <f>AW993*#REF!</f>
        <v>#REF!</v>
      </c>
      <c r="AZ993" s="2" t="e">
        <f>AY993*#REF!</f>
        <v>#REF!</v>
      </c>
      <c r="BA993" s="2" t="e">
        <f>AZ993*#REF!</f>
        <v>#REF!</v>
      </c>
    </row>
    <row r="994" spans="48:53" x14ac:dyDescent="0.2">
      <c r="AV994" s="2" t="e">
        <f>AU994*#REF!</f>
        <v>#REF!</v>
      </c>
      <c r="AX994" s="2" t="e">
        <f>AW994*#REF!</f>
        <v>#REF!</v>
      </c>
      <c r="AZ994" s="2" t="e">
        <f>AY994*#REF!</f>
        <v>#REF!</v>
      </c>
      <c r="BA994" s="2" t="e">
        <f>AZ994*#REF!</f>
        <v>#REF!</v>
      </c>
    </row>
    <row r="995" spans="48:53" x14ac:dyDescent="0.2">
      <c r="AV995" s="2" t="e">
        <f>AU995*#REF!</f>
        <v>#REF!</v>
      </c>
      <c r="AX995" s="2" t="e">
        <f>AW995*#REF!</f>
        <v>#REF!</v>
      </c>
      <c r="AZ995" s="2" t="e">
        <f>AY995*#REF!</f>
        <v>#REF!</v>
      </c>
      <c r="BA995" s="2" t="e">
        <f>AZ995*#REF!</f>
        <v>#REF!</v>
      </c>
    </row>
    <row r="996" spans="48:53" x14ac:dyDescent="0.2">
      <c r="AV996" s="2" t="e">
        <f>AU996*#REF!</f>
        <v>#REF!</v>
      </c>
      <c r="AX996" s="2" t="e">
        <f>AW996*#REF!</f>
        <v>#REF!</v>
      </c>
      <c r="AZ996" s="2" t="e">
        <f>AY996*#REF!</f>
        <v>#REF!</v>
      </c>
      <c r="BA996" s="2" t="e">
        <f>AZ996*#REF!</f>
        <v>#REF!</v>
      </c>
    </row>
    <row r="997" spans="48:53" x14ac:dyDescent="0.2">
      <c r="AV997" s="2" t="e">
        <f>AU997*#REF!</f>
        <v>#REF!</v>
      </c>
      <c r="AX997" s="2" t="e">
        <f>AW997*#REF!</f>
        <v>#REF!</v>
      </c>
      <c r="AZ997" s="2" t="e">
        <f>AY997*#REF!</f>
        <v>#REF!</v>
      </c>
      <c r="BA997" s="2" t="e">
        <f>AZ997*#REF!</f>
        <v>#REF!</v>
      </c>
    </row>
    <row r="998" spans="48:53" x14ac:dyDescent="0.2">
      <c r="AV998" s="2" t="e">
        <f>AU998*#REF!</f>
        <v>#REF!</v>
      </c>
      <c r="AX998" s="2" t="e">
        <f>AW998*#REF!</f>
        <v>#REF!</v>
      </c>
      <c r="AZ998" s="2" t="e">
        <f>AY998*#REF!</f>
        <v>#REF!</v>
      </c>
      <c r="BA998" s="2" t="e">
        <f>AZ998*#REF!</f>
        <v>#REF!</v>
      </c>
    </row>
    <row r="999" spans="48:53" x14ac:dyDescent="0.2">
      <c r="AV999" s="2" t="e">
        <f>AU999*#REF!</f>
        <v>#REF!</v>
      </c>
      <c r="AX999" s="2" t="e">
        <f>AW999*#REF!</f>
        <v>#REF!</v>
      </c>
      <c r="AZ999" s="2" t="e">
        <f>AY999*#REF!</f>
        <v>#REF!</v>
      </c>
      <c r="BA999" s="2" t="e">
        <f>AZ999*#REF!</f>
        <v>#REF!</v>
      </c>
    </row>
    <row r="1000" spans="48:53" x14ac:dyDescent="0.2">
      <c r="AV1000" s="2" t="e">
        <f>AU1000*#REF!</f>
        <v>#REF!</v>
      </c>
      <c r="AX1000" s="2" t="e">
        <f>AW1000*#REF!</f>
        <v>#REF!</v>
      </c>
      <c r="AZ1000" s="2" t="e">
        <f>AY1000*#REF!</f>
        <v>#REF!</v>
      </c>
      <c r="BA1000" s="2" t="e">
        <f>AZ1000*#REF!</f>
        <v>#REF!</v>
      </c>
    </row>
    <row r="1001" spans="48:53" x14ac:dyDescent="0.2">
      <c r="AV1001" s="2" t="e">
        <f>AU1001*#REF!</f>
        <v>#REF!</v>
      </c>
      <c r="AX1001" s="2" t="e">
        <f>AW1001*#REF!</f>
        <v>#REF!</v>
      </c>
      <c r="AZ1001" s="2" t="e">
        <f>AY1001*#REF!</f>
        <v>#REF!</v>
      </c>
      <c r="BA1001" s="2" t="e">
        <f>AZ1001*#REF!</f>
        <v>#REF!</v>
      </c>
    </row>
    <row r="1002" spans="48:53" x14ac:dyDescent="0.2">
      <c r="AV1002" s="2" t="e">
        <f>AU1002*#REF!</f>
        <v>#REF!</v>
      </c>
      <c r="AX1002" s="2" t="e">
        <f>AW1002*#REF!</f>
        <v>#REF!</v>
      </c>
      <c r="AZ1002" s="2" t="e">
        <f>AY1002*#REF!</f>
        <v>#REF!</v>
      </c>
      <c r="BA1002" s="2" t="e">
        <f>AZ1002*#REF!</f>
        <v>#REF!</v>
      </c>
    </row>
    <row r="1003" spans="48:53" x14ac:dyDescent="0.2">
      <c r="AV1003" s="2" t="e">
        <f>AU1003*#REF!</f>
        <v>#REF!</v>
      </c>
      <c r="AX1003" s="2" t="e">
        <f>AW1003*#REF!</f>
        <v>#REF!</v>
      </c>
      <c r="AZ1003" s="2" t="e">
        <f>AY1003*#REF!</f>
        <v>#REF!</v>
      </c>
      <c r="BA1003" s="2" t="e">
        <f>AZ1003*#REF!</f>
        <v>#REF!</v>
      </c>
    </row>
    <row r="1004" spans="48:53" x14ac:dyDescent="0.2">
      <c r="AV1004" s="2" t="e">
        <f>AU1004*#REF!</f>
        <v>#REF!</v>
      </c>
      <c r="AX1004" s="2" t="e">
        <f>AW1004*#REF!</f>
        <v>#REF!</v>
      </c>
      <c r="AZ1004" s="2" t="e">
        <f>AY1004*#REF!</f>
        <v>#REF!</v>
      </c>
      <c r="BA1004" s="2" t="e">
        <f>AZ1004*#REF!</f>
        <v>#REF!</v>
      </c>
    </row>
    <row r="1005" spans="48:53" x14ac:dyDescent="0.2">
      <c r="AV1005" s="2" t="e">
        <f>AU1005*#REF!</f>
        <v>#REF!</v>
      </c>
      <c r="AX1005" s="2" t="e">
        <f>AW1005*#REF!</f>
        <v>#REF!</v>
      </c>
      <c r="AZ1005" s="2" t="e">
        <f>AY1005*#REF!</f>
        <v>#REF!</v>
      </c>
      <c r="BA1005" s="2" t="e">
        <f>AZ1005*#REF!</f>
        <v>#REF!</v>
      </c>
    </row>
    <row r="1006" spans="48:53" x14ac:dyDescent="0.2">
      <c r="AV1006" s="2" t="e">
        <f>AU1006*#REF!</f>
        <v>#REF!</v>
      </c>
      <c r="AX1006" s="2" t="e">
        <f>AW1006*#REF!</f>
        <v>#REF!</v>
      </c>
      <c r="AZ1006" s="2" t="e">
        <f>AY1006*#REF!</f>
        <v>#REF!</v>
      </c>
      <c r="BA1006" s="2" t="e">
        <f>AZ1006*#REF!</f>
        <v>#REF!</v>
      </c>
    </row>
    <row r="1007" spans="48:53" x14ac:dyDescent="0.2">
      <c r="AV1007" s="2" t="e">
        <f>AU1007*#REF!</f>
        <v>#REF!</v>
      </c>
      <c r="AX1007" s="2" t="e">
        <f>AW1007*#REF!</f>
        <v>#REF!</v>
      </c>
      <c r="AZ1007" s="2" t="e">
        <f>AY1007*#REF!</f>
        <v>#REF!</v>
      </c>
      <c r="BA1007" s="2" t="e">
        <f>AZ1007*#REF!</f>
        <v>#REF!</v>
      </c>
    </row>
    <row r="1008" spans="48:53" x14ac:dyDescent="0.2">
      <c r="AV1008" s="2" t="e">
        <f>AU1008*#REF!</f>
        <v>#REF!</v>
      </c>
      <c r="AX1008" s="2" t="e">
        <f>AW1008*#REF!</f>
        <v>#REF!</v>
      </c>
      <c r="AZ1008" s="2" t="e">
        <f>AY1008*#REF!</f>
        <v>#REF!</v>
      </c>
      <c r="BA1008" s="2" t="e">
        <f>AZ1008*#REF!</f>
        <v>#REF!</v>
      </c>
    </row>
    <row r="1009" spans="48:53" x14ac:dyDescent="0.2">
      <c r="AV1009" s="2" t="e">
        <f>AU1009*#REF!</f>
        <v>#REF!</v>
      </c>
      <c r="AX1009" s="2" t="e">
        <f>AW1009*#REF!</f>
        <v>#REF!</v>
      </c>
      <c r="AZ1009" s="2" t="e">
        <f>AY1009*#REF!</f>
        <v>#REF!</v>
      </c>
      <c r="BA1009" s="2" t="e">
        <f>AZ1009*#REF!</f>
        <v>#REF!</v>
      </c>
    </row>
    <row r="1010" spans="48:53" x14ac:dyDescent="0.2">
      <c r="AV1010" s="2" t="e">
        <f>AU1010*#REF!</f>
        <v>#REF!</v>
      </c>
      <c r="AX1010" s="2" t="e">
        <f>AW1010*#REF!</f>
        <v>#REF!</v>
      </c>
      <c r="AZ1010" s="2" t="e">
        <f>AY1010*#REF!</f>
        <v>#REF!</v>
      </c>
      <c r="BA1010" s="2" t="e">
        <f>AZ1010*#REF!</f>
        <v>#REF!</v>
      </c>
    </row>
    <row r="1011" spans="48:53" x14ac:dyDescent="0.2">
      <c r="AV1011" s="2" t="e">
        <f>AU1011*#REF!</f>
        <v>#REF!</v>
      </c>
      <c r="AX1011" s="2" t="e">
        <f>AW1011*#REF!</f>
        <v>#REF!</v>
      </c>
      <c r="AZ1011" s="2" t="e">
        <f>AY1011*#REF!</f>
        <v>#REF!</v>
      </c>
      <c r="BA1011" s="2" t="e">
        <f>AZ1011*#REF!</f>
        <v>#REF!</v>
      </c>
    </row>
    <row r="1012" spans="48:53" x14ac:dyDescent="0.2">
      <c r="AV1012" s="2" t="e">
        <f>AU1012*#REF!</f>
        <v>#REF!</v>
      </c>
      <c r="AX1012" s="2" t="e">
        <f>AW1012*#REF!</f>
        <v>#REF!</v>
      </c>
      <c r="AZ1012" s="2" t="e">
        <f>AY1012*#REF!</f>
        <v>#REF!</v>
      </c>
      <c r="BA1012" s="2" t="e">
        <f>AZ1012*#REF!</f>
        <v>#REF!</v>
      </c>
    </row>
    <row r="1013" spans="48:53" x14ac:dyDescent="0.2">
      <c r="AV1013" s="2" t="e">
        <f>AU1013*#REF!</f>
        <v>#REF!</v>
      </c>
      <c r="AX1013" s="2" t="e">
        <f>AW1013*#REF!</f>
        <v>#REF!</v>
      </c>
      <c r="AZ1013" s="2" t="e">
        <f>AY1013*#REF!</f>
        <v>#REF!</v>
      </c>
      <c r="BA1013" s="2" t="e">
        <f>AZ1013*#REF!</f>
        <v>#REF!</v>
      </c>
    </row>
    <row r="1014" spans="48:53" x14ac:dyDescent="0.2">
      <c r="AV1014" s="2" t="e">
        <f>AU1014*#REF!</f>
        <v>#REF!</v>
      </c>
      <c r="AX1014" s="2" t="e">
        <f>AW1014*#REF!</f>
        <v>#REF!</v>
      </c>
      <c r="AZ1014" s="2" t="e">
        <f>AY1014*#REF!</f>
        <v>#REF!</v>
      </c>
      <c r="BA1014" s="2" t="e">
        <f>AZ1014*#REF!</f>
        <v>#REF!</v>
      </c>
    </row>
    <row r="1015" spans="48:53" x14ac:dyDescent="0.2">
      <c r="AV1015" s="2" t="e">
        <f>AU1015*#REF!</f>
        <v>#REF!</v>
      </c>
      <c r="AX1015" s="2" t="e">
        <f>AW1015*#REF!</f>
        <v>#REF!</v>
      </c>
      <c r="AZ1015" s="2" t="e">
        <f>AY1015*#REF!</f>
        <v>#REF!</v>
      </c>
      <c r="BA1015" s="2" t="e">
        <f>AZ1015*#REF!</f>
        <v>#REF!</v>
      </c>
    </row>
    <row r="1016" spans="48:53" x14ac:dyDescent="0.2">
      <c r="AV1016" s="2" t="e">
        <f>AU1016*#REF!</f>
        <v>#REF!</v>
      </c>
      <c r="AX1016" s="2" t="e">
        <f>AW1016*#REF!</f>
        <v>#REF!</v>
      </c>
      <c r="AZ1016" s="2" t="e">
        <f>AY1016*#REF!</f>
        <v>#REF!</v>
      </c>
      <c r="BA1016" s="2" t="e">
        <f>AZ1016*#REF!</f>
        <v>#REF!</v>
      </c>
    </row>
    <row r="1017" spans="48:53" x14ac:dyDescent="0.2">
      <c r="AV1017" s="2" t="e">
        <f>AU1017*#REF!</f>
        <v>#REF!</v>
      </c>
      <c r="AX1017" s="2" t="e">
        <f>AW1017*#REF!</f>
        <v>#REF!</v>
      </c>
      <c r="AZ1017" s="2" t="e">
        <f>AY1017*#REF!</f>
        <v>#REF!</v>
      </c>
      <c r="BA1017" s="2" t="e">
        <f>AZ1017*#REF!</f>
        <v>#REF!</v>
      </c>
    </row>
    <row r="1018" spans="48:53" x14ac:dyDescent="0.2">
      <c r="AV1018" s="2" t="e">
        <f>AU1018*#REF!</f>
        <v>#REF!</v>
      </c>
      <c r="AX1018" s="2" t="e">
        <f>AW1018*#REF!</f>
        <v>#REF!</v>
      </c>
      <c r="AZ1018" s="2" t="e">
        <f>AY1018*#REF!</f>
        <v>#REF!</v>
      </c>
      <c r="BA1018" s="2" t="e">
        <f>AZ1018*#REF!</f>
        <v>#REF!</v>
      </c>
    </row>
    <row r="1019" spans="48:53" x14ac:dyDescent="0.2">
      <c r="AV1019" s="2" t="e">
        <f>AU1019*#REF!</f>
        <v>#REF!</v>
      </c>
      <c r="AX1019" s="2" t="e">
        <f>AW1019*#REF!</f>
        <v>#REF!</v>
      </c>
      <c r="AZ1019" s="2" t="e">
        <f>AY1019*#REF!</f>
        <v>#REF!</v>
      </c>
      <c r="BA1019" s="2" t="e">
        <f>AZ1019*#REF!</f>
        <v>#REF!</v>
      </c>
    </row>
    <row r="1020" spans="48:53" x14ac:dyDescent="0.2">
      <c r="AV1020" s="2" t="e">
        <f>AU1020*#REF!</f>
        <v>#REF!</v>
      </c>
      <c r="AX1020" s="2" t="e">
        <f>AW1020*#REF!</f>
        <v>#REF!</v>
      </c>
      <c r="AZ1020" s="2" t="e">
        <f>AY1020*#REF!</f>
        <v>#REF!</v>
      </c>
      <c r="BA1020" s="2" t="e">
        <f>AZ1020*#REF!</f>
        <v>#REF!</v>
      </c>
    </row>
    <row r="1021" spans="48:53" x14ac:dyDescent="0.2">
      <c r="AV1021" s="2" t="e">
        <f>AU1021*#REF!</f>
        <v>#REF!</v>
      </c>
      <c r="AX1021" s="2" t="e">
        <f>AW1021*#REF!</f>
        <v>#REF!</v>
      </c>
      <c r="AZ1021" s="2" t="e">
        <f>AY1021*#REF!</f>
        <v>#REF!</v>
      </c>
      <c r="BA1021" s="2" t="e">
        <f>AZ1021*#REF!</f>
        <v>#REF!</v>
      </c>
    </row>
    <row r="1022" spans="48:53" x14ac:dyDescent="0.2">
      <c r="AV1022" s="2" t="e">
        <f>AU1022*#REF!</f>
        <v>#REF!</v>
      </c>
      <c r="AX1022" s="2" t="e">
        <f>AW1022*#REF!</f>
        <v>#REF!</v>
      </c>
      <c r="AZ1022" s="2" t="e">
        <f>AY1022*#REF!</f>
        <v>#REF!</v>
      </c>
      <c r="BA1022" s="2" t="e">
        <f>AZ1022*#REF!</f>
        <v>#REF!</v>
      </c>
    </row>
    <row r="1023" spans="48:53" x14ac:dyDescent="0.2">
      <c r="AV1023" s="2" t="e">
        <f>AU1023*#REF!</f>
        <v>#REF!</v>
      </c>
      <c r="AX1023" s="2" t="e">
        <f>AW1023*#REF!</f>
        <v>#REF!</v>
      </c>
      <c r="AZ1023" s="2" t="e">
        <f>AY1023*#REF!</f>
        <v>#REF!</v>
      </c>
      <c r="BA1023" s="2" t="e">
        <f>AZ1023*#REF!</f>
        <v>#REF!</v>
      </c>
    </row>
    <row r="1024" spans="48:53" x14ac:dyDescent="0.2">
      <c r="AV1024" s="2" t="e">
        <f>AU1024*#REF!</f>
        <v>#REF!</v>
      </c>
      <c r="AX1024" s="2" t="e">
        <f>AW1024*#REF!</f>
        <v>#REF!</v>
      </c>
      <c r="AZ1024" s="2" t="e">
        <f>AY1024*#REF!</f>
        <v>#REF!</v>
      </c>
      <c r="BA1024" s="2" t="e">
        <f>AZ1024*#REF!</f>
        <v>#REF!</v>
      </c>
    </row>
    <row r="1025" spans="48:53" x14ac:dyDescent="0.2">
      <c r="AV1025" s="2" t="e">
        <f>AU1025*#REF!</f>
        <v>#REF!</v>
      </c>
      <c r="AX1025" s="2" t="e">
        <f>AW1025*#REF!</f>
        <v>#REF!</v>
      </c>
      <c r="AZ1025" s="2" t="e">
        <f>AY1025*#REF!</f>
        <v>#REF!</v>
      </c>
      <c r="BA1025" s="2" t="e">
        <f>AZ1025*#REF!</f>
        <v>#REF!</v>
      </c>
    </row>
    <row r="1026" spans="48:53" x14ac:dyDescent="0.2">
      <c r="AV1026" s="2" t="e">
        <f>AU1026*#REF!</f>
        <v>#REF!</v>
      </c>
      <c r="AX1026" s="2" t="e">
        <f>AW1026*#REF!</f>
        <v>#REF!</v>
      </c>
      <c r="AZ1026" s="2" t="e">
        <f>AY1026*#REF!</f>
        <v>#REF!</v>
      </c>
      <c r="BA1026" s="2" t="e">
        <f>AZ1026*#REF!</f>
        <v>#REF!</v>
      </c>
    </row>
    <row r="1027" spans="48:53" x14ac:dyDescent="0.2">
      <c r="AV1027" s="2" t="e">
        <f>AU1027*#REF!</f>
        <v>#REF!</v>
      </c>
      <c r="AX1027" s="2" t="e">
        <f>AW1027*#REF!</f>
        <v>#REF!</v>
      </c>
      <c r="AZ1027" s="2" t="e">
        <f>AY1027*#REF!</f>
        <v>#REF!</v>
      </c>
      <c r="BA1027" s="2" t="e">
        <f>AZ1027*#REF!</f>
        <v>#REF!</v>
      </c>
    </row>
    <row r="1028" spans="48:53" x14ac:dyDescent="0.2">
      <c r="AV1028" s="2" t="e">
        <f>AU1028*#REF!</f>
        <v>#REF!</v>
      </c>
      <c r="AX1028" s="2" t="e">
        <f>AW1028*#REF!</f>
        <v>#REF!</v>
      </c>
      <c r="AZ1028" s="2" t="e">
        <f>AY1028*#REF!</f>
        <v>#REF!</v>
      </c>
      <c r="BA1028" s="2" t="e">
        <f>AZ1028*#REF!</f>
        <v>#REF!</v>
      </c>
    </row>
    <row r="1029" spans="48:53" x14ac:dyDescent="0.2">
      <c r="AV1029" s="2" t="e">
        <f>AU1029*#REF!</f>
        <v>#REF!</v>
      </c>
      <c r="AX1029" s="2" t="e">
        <f>AW1029*#REF!</f>
        <v>#REF!</v>
      </c>
      <c r="AZ1029" s="2" t="e">
        <f>AY1029*#REF!</f>
        <v>#REF!</v>
      </c>
      <c r="BA1029" s="2" t="e">
        <f>AZ1029*#REF!</f>
        <v>#REF!</v>
      </c>
    </row>
    <row r="1030" spans="48:53" x14ac:dyDescent="0.2">
      <c r="AV1030" s="2" t="e">
        <f>AU1030*#REF!</f>
        <v>#REF!</v>
      </c>
      <c r="AX1030" s="2" t="e">
        <f>AW1030*#REF!</f>
        <v>#REF!</v>
      </c>
      <c r="AZ1030" s="2" t="e">
        <f>AY1030*#REF!</f>
        <v>#REF!</v>
      </c>
      <c r="BA1030" s="2" t="e">
        <f>AZ1030*#REF!</f>
        <v>#REF!</v>
      </c>
    </row>
    <row r="1031" spans="48:53" x14ac:dyDescent="0.2">
      <c r="AV1031" s="2" t="e">
        <f>AU1031*#REF!</f>
        <v>#REF!</v>
      </c>
      <c r="AX1031" s="2" t="e">
        <f>AW1031*#REF!</f>
        <v>#REF!</v>
      </c>
      <c r="AZ1031" s="2" t="e">
        <f>AY1031*#REF!</f>
        <v>#REF!</v>
      </c>
      <c r="BA1031" s="2" t="e">
        <f>AZ1031*#REF!</f>
        <v>#REF!</v>
      </c>
    </row>
    <row r="1032" spans="48:53" x14ac:dyDescent="0.2">
      <c r="AV1032" s="2" t="e">
        <f>AU1032*#REF!</f>
        <v>#REF!</v>
      </c>
      <c r="AX1032" s="2" t="e">
        <f>AW1032*#REF!</f>
        <v>#REF!</v>
      </c>
      <c r="AZ1032" s="2" t="e">
        <f>AY1032*#REF!</f>
        <v>#REF!</v>
      </c>
      <c r="BA1032" s="2" t="e">
        <f>AZ1032*#REF!</f>
        <v>#REF!</v>
      </c>
    </row>
    <row r="1033" spans="48:53" x14ac:dyDescent="0.2">
      <c r="AV1033" s="2" t="e">
        <f>AU1033*#REF!</f>
        <v>#REF!</v>
      </c>
      <c r="AX1033" s="2" t="e">
        <f>AW1033*#REF!</f>
        <v>#REF!</v>
      </c>
      <c r="AZ1033" s="2" t="e">
        <f>AY1033*#REF!</f>
        <v>#REF!</v>
      </c>
      <c r="BA1033" s="2" t="e">
        <f>AZ1033*#REF!</f>
        <v>#REF!</v>
      </c>
    </row>
    <row r="1034" spans="48:53" x14ac:dyDescent="0.2">
      <c r="AV1034" s="2" t="e">
        <f>AU1034*#REF!</f>
        <v>#REF!</v>
      </c>
      <c r="AX1034" s="2" t="e">
        <f>AW1034*#REF!</f>
        <v>#REF!</v>
      </c>
      <c r="AZ1034" s="2" t="e">
        <f>AY1034*#REF!</f>
        <v>#REF!</v>
      </c>
      <c r="BA1034" s="2" t="e">
        <f>AZ1034*#REF!</f>
        <v>#REF!</v>
      </c>
    </row>
    <row r="1035" spans="48:53" x14ac:dyDescent="0.2">
      <c r="AV1035" s="2" t="e">
        <f>AU1035*#REF!</f>
        <v>#REF!</v>
      </c>
      <c r="AX1035" s="2" t="e">
        <f>AW1035*#REF!</f>
        <v>#REF!</v>
      </c>
      <c r="AZ1035" s="2" t="e">
        <f>AY1035*#REF!</f>
        <v>#REF!</v>
      </c>
      <c r="BA1035" s="2" t="e">
        <f>AZ1035*#REF!</f>
        <v>#REF!</v>
      </c>
    </row>
    <row r="1036" spans="48:53" x14ac:dyDescent="0.2">
      <c r="AV1036" s="2" t="e">
        <f>AU1036*#REF!</f>
        <v>#REF!</v>
      </c>
      <c r="AX1036" s="2" t="e">
        <f>AW1036*#REF!</f>
        <v>#REF!</v>
      </c>
      <c r="AZ1036" s="2" t="e">
        <f>AY1036*#REF!</f>
        <v>#REF!</v>
      </c>
      <c r="BA1036" s="2" t="e">
        <f>AZ1036*#REF!</f>
        <v>#REF!</v>
      </c>
    </row>
    <row r="1037" spans="48:53" x14ac:dyDescent="0.2">
      <c r="AV1037" s="2" t="e">
        <f>AU1037*#REF!</f>
        <v>#REF!</v>
      </c>
      <c r="AX1037" s="2" t="e">
        <f>AW1037*#REF!</f>
        <v>#REF!</v>
      </c>
      <c r="AZ1037" s="2" t="e">
        <f>AY1037*#REF!</f>
        <v>#REF!</v>
      </c>
      <c r="BA1037" s="2" t="e">
        <f>AZ1037*#REF!</f>
        <v>#REF!</v>
      </c>
    </row>
    <row r="1038" spans="48:53" x14ac:dyDescent="0.2">
      <c r="AV1038" s="2" t="e">
        <f>AU1038*#REF!</f>
        <v>#REF!</v>
      </c>
      <c r="AX1038" s="2" t="e">
        <f>AW1038*#REF!</f>
        <v>#REF!</v>
      </c>
      <c r="AZ1038" s="2" t="e">
        <f>AY1038*#REF!</f>
        <v>#REF!</v>
      </c>
      <c r="BA1038" s="2" t="e">
        <f>AZ1038*#REF!</f>
        <v>#REF!</v>
      </c>
    </row>
    <row r="1039" spans="48:53" x14ac:dyDescent="0.2">
      <c r="AV1039" s="2" t="e">
        <f>AU1039*#REF!</f>
        <v>#REF!</v>
      </c>
      <c r="AX1039" s="2" t="e">
        <f>AW1039*#REF!</f>
        <v>#REF!</v>
      </c>
      <c r="AZ1039" s="2" t="e">
        <f>AY1039*#REF!</f>
        <v>#REF!</v>
      </c>
      <c r="BA1039" s="2" t="e">
        <f>AZ1039*#REF!</f>
        <v>#REF!</v>
      </c>
    </row>
    <row r="1040" spans="48:53" x14ac:dyDescent="0.2">
      <c r="AV1040" s="2" t="e">
        <f>AU1040*#REF!</f>
        <v>#REF!</v>
      </c>
      <c r="AX1040" s="2" t="e">
        <f>AW1040*#REF!</f>
        <v>#REF!</v>
      </c>
      <c r="AZ1040" s="2" t="e">
        <f>AY1040*#REF!</f>
        <v>#REF!</v>
      </c>
      <c r="BA1040" s="2" t="e">
        <f>AZ1040*#REF!</f>
        <v>#REF!</v>
      </c>
    </row>
    <row r="1041" spans="48:53" x14ac:dyDescent="0.2">
      <c r="AV1041" s="2" t="e">
        <f>AU1041*#REF!</f>
        <v>#REF!</v>
      </c>
      <c r="AX1041" s="2" t="e">
        <f>AW1041*#REF!</f>
        <v>#REF!</v>
      </c>
      <c r="AZ1041" s="2" t="e">
        <f>AY1041*#REF!</f>
        <v>#REF!</v>
      </c>
      <c r="BA1041" s="2" t="e">
        <f>AZ1041*#REF!</f>
        <v>#REF!</v>
      </c>
    </row>
    <row r="1042" spans="48:53" x14ac:dyDescent="0.2">
      <c r="AV1042" s="2" t="e">
        <f>AU1042*#REF!</f>
        <v>#REF!</v>
      </c>
      <c r="AX1042" s="2" t="e">
        <f>AW1042*#REF!</f>
        <v>#REF!</v>
      </c>
      <c r="AZ1042" s="2" t="e">
        <f>AY1042*#REF!</f>
        <v>#REF!</v>
      </c>
      <c r="BA1042" s="2" t="e">
        <f>AZ1042*#REF!</f>
        <v>#REF!</v>
      </c>
    </row>
    <row r="1043" spans="48:53" x14ac:dyDescent="0.2">
      <c r="AV1043" s="2" t="e">
        <f>AU1043*#REF!</f>
        <v>#REF!</v>
      </c>
      <c r="AX1043" s="2" t="e">
        <f>AW1043*#REF!</f>
        <v>#REF!</v>
      </c>
      <c r="AZ1043" s="2" t="e">
        <f>AY1043*#REF!</f>
        <v>#REF!</v>
      </c>
      <c r="BA1043" s="2" t="e">
        <f>AZ1043*#REF!</f>
        <v>#REF!</v>
      </c>
    </row>
    <row r="1044" spans="48:53" x14ac:dyDescent="0.2">
      <c r="AV1044" s="2" t="e">
        <f>AU1044*#REF!</f>
        <v>#REF!</v>
      </c>
      <c r="AX1044" s="2" t="e">
        <f>AW1044*#REF!</f>
        <v>#REF!</v>
      </c>
      <c r="AZ1044" s="2" t="e">
        <f>AY1044*#REF!</f>
        <v>#REF!</v>
      </c>
      <c r="BA1044" s="2" t="e">
        <f>AZ1044*#REF!</f>
        <v>#REF!</v>
      </c>
    </row>
    <row r="1045" spans="48:53" x14ac:dyDescent="0.2">
      <c r="AV1045" s="2" t="e">
        <f>AU1045*#REF!</f>
        <v>#REF!</v>
      </c>
      <c r="AX1045" s="2" t="e">
        <f>AW1045*#REF!</f>
        <v>#REF!</v>
      </c>
      <c r="AZ1045" s="2" t="e">
        <f>AY1045*#REF!</f>
        <v>#REF!</v>
      </c>
      <c r="BA1045" s="2" t="e">
        <f>AZ1045*#REF!</f>
        <v>#REF!</v>
      </c>
    </row>
    <row r="1046" spans="48:53" x14ac:dyDescent="0.2">
      <c r="AV1046" s="2" t="e">
        <f>AU1046*#REF!</f>
        <v>#REF!</v>
      </c>
      <c r="AX1046" s="2" t="e">
        <f>AW1046*#REF!</f>
        <v>#REF!</v>
      </c>
      <c r="AZ1046" s="2" t="e">
        <f>AY1046*#REF!</f>
        <v>#REF!</v>
      </c>
      <c r="BA1046" s="2" t="e">
        <f>AZ1046*#REF!</f>
        <v>#REF!</v>
      </c>
    </row>
    <row r="1047" spans="48:53" x14ac:dyDescent="0.2">
      <c r="AV1047" s="2" t="e">
        <f>AU1047*#REF!</f>
        <v>#REF!</v>
      </c>
      <c r="AX1047" s="2" t="e">
        <f>AW1047*#REF!</f>
        <v>#REF!</v>
      </c>
      <c r="AZ1047" s="2" t="e">
        <f>AY1047*#REF!</f>
        <v>#REF!</v>
      </c>
      <c r="BA1047" s="2" t="e">
        <f>AZ1047*#REF!</f>
        <v>#REF!</v>
      </c>
    </row>
    <row r="1048" spans="48:53" x14ac:dyDescent="0.2">
      <c r="AV1048" s="2" t="e">
        <f>AU1048*#REF!</f>
        <v>#REF!</v>
      </c>
      <c r="AX1048" s="2" t="e">
        <f>AW1048*#REF!</f>
        <v>#REF!</v>
      </c>
      <c r="AZ1048" s="2" t="e">
        <f>AY1048*#REF!</f>
        <v>#REF!</v>
      </c>
      <c r="BA1048" s="2" t="e">
        <f>AZ1048*#REF!</f>
        <v>#REF!</v>
      </c>
    </row>
    <row r="1049" spans="48:53" x14ac:dyDescent="0.2">
      <c r="AV1049" s="2" t="e">
        <f>AU1049*#REF!</f>
        <v>#REF!</v>
      </c>
      <c r="AX1049" s="2" t="e">
        <f>AW1049*#REF!</f>
        <v>#REF!</v>
      </c>
      <c r="AZ1049" s="2" t="e">
        <f>AY1049*#REF!</f>
        <v>#REF!</v>
      </c>
      <c r="BA1049" s="2" t="e">
        <f>AZ1049*#REF!</f>
        <v>#REF!</v>
      </c>
    </row>
    <row r="1050" spans="48:53" x14ac:dyDescent="0.2">
      <c r="AV1050" s="2" t="e">
        <f>AU1050*#REF!</f>
        <v>#REF!</v>
      </c>
      <c r="AX1050" s="2" t="e">
        <f>AW1050*#REF!</f>
        <v>#REF!</v>
      </c>
      <c r="AZ1050" s="2" t="e">
        <f>AY1050*#REF!</f>
        <v>#REF!</v>
      </c>
      <c r="BA1050" s="2" t="e">
        <f>AZ1050*#REF!</f>
        <v>#REF!</v>
      </c>
    </row>
    <row r="1051" spans="48:53" x14ac:dyDescent="0.2">
      <c r="AV1051" s="2" t="e">
        <f>AU1051*#REF!</f>
        <v>#REF!</v>
      </c>
      <c r="AX1051" s="2" t="e">
        <f>AW1051*#REF!</f>
        <v>#REF!</v>
      </c>
      <c r="AZ1051" s="2" t="e">
        <f>AY1051*#REF!</f>
        <v>#REF!</v>
      </c>
      <c r="BA1051" s="2" t="e">
        <f>AZ1051*#REF!</f>
        <v>#REF!</v>
      </c>
    </row>
    <row r="1052" spans="48:53" x14ac:dyDescent="0.2">
      <c r="AV1052" s="2" t="e">
        <f>AU1052*#REF!</f>
        <v>#REF!</v>
      </c>
      <c r="AX1052" s="2" t="e">
        <f>AW1052*#REF!</f>
        <v>#REF!</v>
      </c>
      <c r="AZ1052" s="2" t="e">
        <f>AY1052*#REF!</f>
        <v>#REF!</v>
      </c>
      <c r="BA1052" s="2" t="e">
        <f>AZ1052*#REF!</f>
        <v>#REF!</v>
      </c>
    </row>
    <row r="1053" spans="48:53" x14ac:dyDescent="0.2">
      <c r="AV1053" s="2" t="e">
        <f>AU1053*#REF!</f>
        <v>#REF!</v>
      </c>
      <c r="AX1053" s="2" t="e">
        <f>AW1053*#REF!</f>
        <v>#REF!</v>
      </c>
      <c r="AZ1053" s="2" t="e">
        <f>AY1053*#REF!</f>
        <v>#REF!</v>
      </c>
      <c r="BA1053" s="2" t="e">
        <f>AZ1053*#REF!</f>
        <v>#REF!</v>
      </c>
    </row>
    <row r="1054" spans="48:53" x14ac:dyDescent="0.2">
      <c r="AV1054" s="2" t="e">
        <f>AU1054*#REF!</f>
        <v>#REF!</v>
      </c>
      <c r="AX1054" s="2" t="e">
        <f>AW1054*#REF!</f>
        <v>#REF!</v>
      </c>
      <c r="AZ1054" s="2" t="e">
        <f>AY1054*#REF!</f>
        <v>#REF!</v>
      </c>
      <c r="BA1054" s="2" t="e">
        <f>AZ1054*#REF!</f>
        <v>#REF!</v>
      </c>
    </row>
    <row r="1055" spans="48:53" x14ac:dyDescent="0.2">
      <c r="AV1055" s="2" t="e">
        <f>AU1055*#REF!</f>
        <v>#REF!</v>
      </c>
      <c r="AX1055" s="2" t="e">
        <f>AW1055*#REF!</f>
        <v>#REF!</v>
      </c>
      <c r="AZ1055" s="2" t="e">
        <f>AY1055*#REF!</f>
        <v>#REF!</v>
      </c>
      <c r="BA1055" s="2" t="e">
        <f>AZ1055*#REF!</f>
        <v>#REF!</v>
      </c>
    </row>
    <row r="1056" spans="48:53" x14ac:dyDescent="0.2">
      <c r="AV1056" s="2" t="e">
        <f>AU1056*#REF!</f>
        <v>#REF!</v>
      </c>
      <c r="AX1056" s="2" t="e">
        <f>AW1056*#REF!</f>
        <v>#REF!</v>
      </c>
      <c r="AZ1056" s="2" t="e">
        <f>AY1056*#REF!</f>
        <v>#REF!</v>
      </c>
      <c r="BA1056" s="2" t="e">
        <f>AZ1056*#REF!</f>
        <v>#REF!</v>
      </c>
    </row>
    <row r="1057" spans="48:53" x14ac:dyDescent="0.2">
      <c r="AV1057" s="2" t="e">
        <f>AU1057*#REF!</f>
        <v>#REF!</v>
      </c>
      <c r="AX1057" s="2" t="e">
        <f>AW1057*#REF!</f>
        <v>#REF!</v>
      </c>
      <c r="AZ1057" s="2" t="e">
        <f>AY1057*#REF!</f>
        <v>#REF!</v>
      </c>
      <c r="BA1057" s="2" t="e">
        <f>AZ1057*#REF!</f>
        <v>#REF!</v>
      </c>
    </row>
    <row r="1058" spans="48:53" x14ac:dyDescent="0.2">
      <c r="AV1058" s="2" t="e">
        <f>AU1058*#REF!</f>
        <v>#REF!</v>
      </c>
      <c r="AX1058" s="2" t="e">
        <f>AW1058*#REF!</f>
        <v>#REF!</v>
      </c>
      <c r="AZ1058" s="2" t="e">
        <f>AY1058*#REF!</f>
        <v>#REF!</v>
      </c>
      <c r="BA1058" s="2" t="e">
        <f>AZ1058*#REF!</f>
        <v>#REF!</v>
      </c>
    </row>
    <row r="1059" spans="48:53" x14ac:dyDescent="0.2">
      <c r="AV1059" s="2" t="e">
        <f>AU1059*#REF!</f>
        <v>#REF!</v>
      </c>
      <c r="AX1059" s="2" t="e">
        <f>AW1059*#REF!</f>
        <v>#REF!</v>
      </c>
      <c r="AZ1059" s="2" t="e">
        <f>AY1059*#REF!</f>
        <v>#REF!</v>
      </c>
      <c r="BA1059" s="2" t="e">
        <f>AZ1059*#REF!</f>
        <v>#REF!</v>
      </c>
    </row>
  </sheetData>
  <mergeCells count="2">
    <mergeCell ref="D12:F12"/>
    <mergeCell ref="G12:G1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7D1B27-DF4C-46A9-A971-F193D8698A41}">
  <sheetPr>
    <tabColor rgb="FF92D050"/>
  </sheetPr>
  <dimension ref="B1:U33"/>
  <sheetViews>
    <sheetView zoomScaleNormal="100" workbookViewId="0">
      <selection activeCell="K19" sqref="K19"/>
    </sheetView>
  </sheetViews>
  <sheetFormatPr defaultColWidth="9.28515625" defaultRowHeight="12.75" x14ac:dyDescent="0.2"/>
  <cols>
    <col min="1" max="1" width="9.28515625" style="2"/>
    <col min="2" max="2" width="13.7109375" style="2" customWidth="1"/>
    <col min="3" max="3" width="17.85546875" style="2" customWidth="1"/>
    <col min="4" max="4" width="15.5703125" style="2" customWidth="1"/>
    <col min="5" max="5" width="12.42578125" style="2" customWidth="1"/>
    <col min="6" max="6" width="15.5703125" style="2" customWidth="1"/>
    <col min="7" max="7" width="10.7109375" style="2" customWidth="1"/>
    <col min="8" max="8" width="10.140625" style="2" customWidth="1"/>
    <col min="9" max="9" width="13.7109375" style="20" customWidth="1"/>
    <col min="10" max="10" width="13.85546875" style="20" customWidth="1"/>
    <col min="11" max="11" width="12.7109375" style="20" customWidth="1"/>
    <col min="12" max="12" width="10" style="20" customWidth="1"/>
    <col min="13" max="13" width="12.85546875" style="2" customWidth="1"/>
    <col min="14" max="14" width="15.5703125" style="2" bestFit="1" customWidth="1"/>
    <col min="15" max="15" width="59.5703125" style="2" bestFit="1" customWidth="1"/>
    <col min="16" max="16" width="13.7109375" style="2" customWidth="1"/>
    <col min="17" max="17" width="13.5703125" style="2" bestFit="1" customWidth="1"/>
    <col min="18" max="19" width="15.42578125" style="2" bestFit="1" customWidth="1"/>
    <col min="20" max="20" width="28.42578125" style="2" bestFit="1" customWidth="1"/>
    <col min="21" max="22" width="13.5703125" style="2" bestFit="1" customWidth="1"/>
    <col min="23" max="16384" width="9.28515625" style="2"/>
  </cols>
  <sheetData>
    <row r="1" spans="2:21" x14ac:dyDescent="0.2">
      <c r="B1" s="92" t="s">
        <v>4</v>
      </c>
    </row>
    <row r="4" spans="2:21" x14ac:dyDescent="0.2">
      <c r="B4" s="117">
        <f>Inputs!C3</f>
        <v>3.1E-2</v>
      </c>
      <c r="C4" s="12" t="str">
        <f>Inputs!B3</f>
        <v xml:space="preserve">Discount Rate </v>
      </c>
    </row>
    <row r="5" spans="2:21" x14ac:dyDescent="0.2">
      <c r="B5" s="5">
        <f>Inputs!C5</f>
        <v>2022</v>
      </c>
      <c r="C5" s="5" t="str">
        <f>Inputs!B5</f>
        <v>Discount Year</v>
      </c>
    </row>
    <row r="6" spans="2:21" x14ac:dyDescent="0.2">
      <c r="B6" s="70">
        <f>Inputs!C8</f>
        <v>2028</v>
      </c>
      <c r="C6" s="22" t="s">
        <v>39</v>
      </c>
    </row>
    <row r="7" spans="2:21" x14ac:dyDescent="0.2">
      <c r="B7" s="5">
        <f>Inputs!C6</f>
        <v>20</v>
      </c>
      <c r="C7" s="5" t="s">
        <v>40</v>
      </c>
    </row>
    <row r="8" spans="2:21" x14ac:dyDescent="0.2">
      <c r="B8" s="69">
        <f>B6+(B7-1)</f>
        <v>2047</v>
      </c>
      <c r="C8" s="22" t="s">
        <v>41</v>
      </c>
      <c r="N8" s="21"/>
    </row>
    <row r="9" spans="2:21" ht="15" x14ac:dyDescent="0.2">
      <c r="B9" s="5">
        <v>38</v>
      </c>
      <c r="C9" s="5" t="s">
        <v>42</v>
      </c>
      <c r="N9" s="21"/>
    </row>
    <row r="10" spans="2:21" ht="15" x14ac:dyDescent="0.2">
      <c r="B10" s="5">
        <v>54</v>
      </c>
      <c r="C10" s="5" t="s">
        <v>43</v>
      </c>
      <c r="N10" s="21"/>
    </row>
    <row r="11" spans="2:21" x14ac:dyDescent="0.2">
      <c r="B11" s="2">
        <v>60</v>
      </c>
      <c r="C11" s="2" t="s">
        <v>625</v>
      </c>
      <c r="D11" s="64"/>
      <c r="E11" s="64"/>
      <c r="F11" s="64"/>
      <c r="G11" s="64"/>
      <c r="H11" s="64"/>
    </row>
    <row r="12" spans="2:21" x14ac:dyDescent="0.2">
      <c r="C12" s="462" t="s">
        <v>44</v>
      </c>
      <c r="D12" s="66"/>
      <c r="E12" s="66"/>
      <c r="F12" s="66"/>
      <c r="G12" s="66"/>
      <c r="H12" s="66"/>
    </row>
    <row r="13" spans="2:21" x14ac:dyDescent="0.2">
      <c r="B13" s="407"/>
      <c r="C13" s="65"/>
      <c r="D13" s="66"/>
      <c r="E13" s="66"/>
      <c r="F13" s="66"/>
      <c r="G13" s="66"/>
      <c r="H13" s="66"/>
      <c r="T13" s="22"/>
      <c r="U13" s="20"/>
    </row>
    <row r="14" spans="2:21" x14ac:dyDescent="0.2">
      <c r="C14" s="65"/>
      <c r="D14" s="66"/>
      <c r="E14" s="66"/>
      <c r="F14" s="66"/>
      <c r="G14" s="66"/>
      <c r="H14" s="66"/>
      <c r="T14" s="22"/>
      <c r="U14" s="67"/>
    </row>
    <row r="15" spans="2:21" x14ac:dyDescent="0.2">
      <c r="D15" s="66"/>
      <c r="E15" s="66"/>
      <c r="F15" s="66"/>
      <c r="G15" s="66"/>
      <c r="H15" s="66"/>
      <c r="T15" s="68"/>
    </row>
    <row r="16" spans="2:21" x14ac:dyDescent="0.2">
      <c r="C16" s="14"/>
      <c r="D16" s="27"/>
      <c r="E16" s="27"/>
      <c r="F16" s="27"/>
      <c r="G16" s="27"/>
      <c r="H16" s="27"/>
      <c r="Q16" s="28"/>
    </row>
    <row r="17" spans="3:17" x14ac:dyDescent="0.2">
      <c r="C17" s="14" t="s">
        <v>4</v>
      </c>
      <c r="Q17" s="24"/>
    </row>
    <row r="18" spans="3:17" x14ac:dyDescent="0.2">
      <c r="E18" s="640" t="s">
        <v>678</v>
      </c>
      <c r="F18" s="640"/>
      <c r="G18" s="640"/>
      <c r="H18" s="640"/>
      <c r="I18" s="641" t="s">
        <v>624</v>
      </c>
      <c r="J18" s="642"/>
      <c r="K18" s="642"/>
      <c r="L18" s="643"/>
      <c r="N18" s="26"/>
      <c r="Q18" s="24"/>
    </row>
    <row r="19" spans="3:17" ht="25.5" x14ac:dyDescent="0.2">
      <c r="C19" s="103" t="s">
        <v>145</v>
      </c>
      <c r="D19" s="104" t="s">
        <v>33</v>
      </c>
      <c r="E19" s="116" t="s">
        <v>148</v>
      </c>
      <c r="F19" s="116" t="s">
        <v>149</v>
      </c>
      <c r="G19" s="116" t="s">
        <v>732</v>
      </c>
      <c r="H19" s="116" t="s">
        <v>679</v>
      </c>
      <c r="I19" s="95" t="s">
        <v>148</v>
      </c>
      <c r="J19" s="95" t="s">
        <v>149</v>
      </c>
      <c r="K19" s="95" t="s">
        <v>732</v>
      </c>
      <c r="L19" s="499" t="str">
        <f>H19</f>
        <v>Right-of-Way</v>
      </c>
      <c r="M19" s="95" t="s">
        <v>147</v>
      </c>
      <c r="N19" s="26"/>
    </row>
    <row r="20" spans="3:17" x14ac:dyDescent="0.2">
      <c r="C20" s="336" t="s">
        <v>265</v>
      </c>
      <c r="D20" s="77">
        <f>'8-Capital Cost '!F11</f>
        <v>5146114.8374371659</v>
      </c>
      <c r="E20" s="77">
        <f>'B.Resiliency_Cap Cost'!H7/K.Deflator!C91*K.Deflator!C89</f>
        <v>600740.84417138749</v>
      </c>
      <c r="F20" s="77">
        <f>D20-E20</f>
        <v>4545373.9932657788</v>
      </c>
      <c r="G20" s="77">
        <v>0</v>
      </c>
      <c r="H20" s="77">
        <v>0</v>
      </c>
      <c r="I20" s="77">
        <f>E20/$B$9*($B$9-$B$7)</f>
        <v>284561.45250223618</v>
      </c>
      <c r="J20" s="209">
        <f>F20/$B$10*($B$10-$B$7)</f>
        <v>2861902.143908083</v>
      </c>
      <c r="K20" s="209">
        <f>G20/$B$11*($B$11-$B$7)</f>
        <v>0</v>
      </c>
      <c r="L20" s="209">
        <f>H20</f>
        <v>0</v>
      </c>
      <c r="M20" s="77">
        <f>(SUM(I20:L20))/(1+$B$4)^($B$8-$B$5)</f>
        <v>1466749.9408508555</v>
      </c>
      <c r="N20" s="26"/>
    </row>
    <row r="21" spans="3:17" x14ac:dyDescent="0.2">
      <c r="C21" s="76" t="s">
        <v>170</v>
      </c>
      <c r="D21" s="209">
        <f>'8-Capital Cost '!J11</f>
        <v>20851600.141306944</v>
      </c>
      <c r="E21" s="77">
        <f>0</f>
        <v>0</v>
      </c>
      <c r="F21" s="209">
        <f>'J.ValleyView-CapCost'!E21+'J.ValleyView-CapCost'!E23+'J.ValleyView-CapCost'!E22</f>
        <v>20851600.141306944</v>
      </c>
      <c r="G21" s="77">
        <v>0</v>
      </c>
      <c r="H21" s="209">
        <f>'J.ValleyView-CapCost'!E20</f>
        <v>302698.87497007899</v>
      </c>
      <c r="I21" s="209">
        <f>E21/$B$9*($B$9-$B$7)</f>
        <v>0</v>
      </c>
      <c r="J21" s="209">
        <f>F21/$B$10*($B$10-$B$7)</f>
        <v>13128785.274156224</v>
      </c>
      <c r="K21" s="209">
        <f>G21/$B$11*($B$11-$B$7)</f>
        <v>0</v>
      </c>
      <c r="L21" s="209">
        <f>H21</f>
        <v>302698.87497007899</v>
      </c>
      <c r="M21" s="209">
        <f>(SUM(I21:L21))/(1+$B$4)^($B$8-$B$5)</f>
        <v>6261197.0479321312</v>
      </c>
      <c r="N21" s="26"/>
    </row>
    <row r="22" spans="3:17" x14ac:dyDescent="0.2">
      <c r="C22" s="76" t="s">
        <v>169</v>
      </c>
      <c r="D22" s="23">
        <f>SUM(E22:G22)</f>
        <v>19011507.281641684</v>
      </c>
      <c r="E22" s="77">
        <f>0</f>
        <v>0</v>
      </c>
      <c r="F22" s="77">
        <f>'8-Capital Cost '!H11</f>
        <v>16476639.835340381</v>
      </c>
      <c r="G22" s="77">
        <f>'8-Capital Cost '!H13</f>
        <v>2534867.4463013029</v>
      </c>
      <c r="H22" s="77">
        <v>0</v>
      </c>
      <c r="I22" s="209">
        <f>E22/$B$9*($B$9-$B$7)</f>
        <v>0</v>
      </c>
      <c r="J22" s="209">
        <f>F22/$B$10*($B$10-$B$7)</f>
        <v>10374180.637066167</v>
      </c>
      <c r="K22" s="209">
        <f>G22/$B$11*($B$11-$B$7)</f>
        <v>1689911.6308675352</v>
      </c>
      <c r="L22" s="209">
        <f>H22</f>
        <v>0</v>
      </c>
      <c r="M22" s="77">
        <f>(SUM(I22:L22))/(1+$B$4)^($B$8-$B$5)</f>
        <v>5623776.0515006687</v>
      </c>
      <c r="N22" s="26"/>
    </row>
    <row r="23" spans="3:17" x14ac:dyDescent="0.2">
      <c r="C23" s="336" t="s">
        <v>36</v>
      </c>
      <c r="D23" s="337"/>
      <c r="E23" s="337"/>
      <c r="F23" s="337"/>
      <c r="G23" s="337"/>
      <c r="H23" s="337"/>
      <c r="I23" s="337"/>
      <c r="J23" s="337"/>
      <c r="K23" s="337"/>
      <c r="L23" s="337"/>
      <c r="M23" s="77">
        <f>SUM(M20:M22)</f>
        <v>13351723.040283656</v>
      </c>
      <c r="N23" s="29"/>
    </row>
    <row r="24" spans="3:17" x14ac:dyDescent="0.2">
      <c r="D24" s="14"/>
      <c r="E24" s="14"/>
      <c r="F24" s="14"/>
      <c r="G24" s="14"/>
      <c r="H24" s="14"/>
      <c r="N24" s="14"/>
    </row>
    <row r="25" spans="3:17" x14ac:dyDescent="0.2">
      <c r="C25" s="65"/>
      <c r="I25" s="71"/>
      <c r="J25" s="71"/>
      <c r="K25" s="71"/>
      <c r="L25" s="71"/>
      <c r="M25" s="72"/>
      <c r="N25" s="23"/>
    </row>
    <row r="26" spans="3:17" x14ac:dyDescent="0.2">
      <c r="D26" s="23"/>
      <c r="F26" s="23"/>
      <c r="G26" s="23"/>
      <c r="H26" s="23"/>
      <c r="M26" s="14"/>
    </row>
    <row r="27" spans="3:17" x14ac:dyDescent="0.2">
      <c r="I27" s="73"/>
      <c r="J27" s="73"/>
      <c r="K27" s="73"/>
      <c r="L27" s="73"/>
      <c r="N27" s="26"/>
    </row>
    <row r="28" spans="3:17" x14ac:dyDescent="0.2">
      <c r="D28" s="10"/>
      <c r="E28" s="10"/>
      <c r="F28" s="10"/>
      <c r="G28" s="10"/>
      <c r="H28" s="10"/>
      <c r="I28" s="30"/>
      <c r="J28" s="30"/>
      <c r="K28" s="30"/>
      <c r="L28" s="30"/>
      <c r="M28" s="25"/>
    </row>
    <row r="29" spans="3:17" x14ac:dyDescent="0.2">
      <c r="D29" s="10"/>
      <c r="E29" s="10"/>
      <c r="F29" s="10"/>
      <c r="G29" s="10"/>
      <c r="H29" s="10"/>
      <c r="I29" s="67"/>
      <c r="J29" s="67"/>
      <c r="K29" s="67"/>
      <c r="L29" s="67"/>
    </row>
    <row r="30" spans="3:17" x14ac:dyDescent="0.2">
      <c r="C30" s="10"/>
      <c r="D30" s="10"/>
      <c r="E30" s="10"/>
      <c r="F30" s="10"/>
      <c r="G30" s="10"/>
      <c r="H30" s="10"/>
      <c r="I30" s="67"/>
      <c r="J30" s="67"/>
      <c r="K30" s="67"/>
      <c r="L30" s="67"/>
    </row>
    <row r="31" spans="3:17" x14ac:dyDescent="0.2">
      <c r="C31" s="10"/>
      <c r="D31" s="10"/>
      <c r="E31" s="10"/>
      <c r="F31" s="10"/>
      <c r="G31" s="10"/>
      <c r="H31" s="10"/>
      <c r="I31" s="74"/>
      <c r="J31" s="74"/>
      <c r="K31" s="74"/>
      <c r="L31" s="74"/>
    </row>
    <row r="32" spans="3:17" x14ac:dyDescent="0.2">
      <c r="C32" s="10"/>
      <c r="D32" s="10"/>
      <c r="E32" s="10"/>
      <c r="F32" s="10"/>
      <c r="G32" s="10"/>
      <c r="H32" s="10"/>
      <c r="I32" s="67"/>
      <c r="J32" s="67"/>
      <c r="K32" s="67"/>
      <c r="L32" s="67"/>
    </row>
    <row r="33" spans="9:12" x14ac:dyDescent="0.2">
      <c r="I33" s="75"/>
      <c r="J33" s="75"/>
      <c r="K33" s="75"/>
      <c r="L33" s="75"/>
    </row>
  </sheetData>
  <mergeCells count="2">
    <mergeCell ref="I18:L18"/>
    <mergeCell ref="E18:H18"/>
  </mergeCells>
  <hyperlinks>
    <hyperlink ref="C12" r:id="rId1" xr:uid="{20BEFA83-2F88-472D-B5B2-740FC25E9989}"/>
  </hyperlink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232DB-686E-4496-B9AC-A942109DAA59}">
  <sheetPr>
    <tabColor rgb="FF92D050"/>
  </sheetPr>
  <dimension ref="B1:R34"/>
  <sheetViews>
    <sheetView zoomScale="95" zoomScaleNormal="95" workbookViewId="0">
      <selection activeCell="L14" sqref="L14:L33"/>
    </sheetView>
  </sheetViews>
  <sheetFormatPr defaultRowHeight="15" x14ac:dyDescent="0.25"/>
  <cols>
    <col min="1" max="1" width="11.28515625" customWidth="1"/>
    <col min="2" max="2" width="13.28515625" customWidth="1"/>
    <col min="3" max="3" width="11.28515625" customWidth="1"/>
    <col min="4" max="4" width="9.5703125" customWidth="1"/>
    <col min="5" max="5" width="13.140625" customWidth="1"/>
    <col min="6" max="6" width="13" customWidth="1"/>
    <col min="7" max="7" width="14.5703125" customWidth="1"/>
    <col min="8" max="8" width="17" customWidth="1"/>
    <col min="9" max="9" width="18.5703125" customWidth="1"/>
    <col min="10" max="10" width="18" customWidth="1"/>
    <col min="11" max="12" width="17.5703125" customWidth="1"/>
    <col min="13" max="13" width="17.85546875" customWidth="1"/>
    <col min="14" max="14" width="14.5703125" customWidth="1"/>
    <col min="15" max="16" width="14.140625" bestFit="1" customWidth="1"/>
    <col min="17" max="17" width="19.85546875" customWidth="1"/>
    <col min="18" max="18" width="18.28515625" customWidth="1"/>
  </cols>
  <sheetData>
    <row r="1" spans="2:18" x14ac:dyDescent="0.25">
      <c r="B1" s="93" t="s">
        <v>143</v>
      </c>
    </row>
    <row r="4" spans="2:18" x14ac:dyDescent="0.25">
      <c r="B4" s="78">
        <f>Inputs!C5</f>
        <v>2022</v>
      </c>
      <c r="C4" s="5" t="str">
        <f>Inputs!B5</f>
        <v>Discount Year</v>
      </c>
    </row>
    <row r="5" spans="2:18" x14ac:dyDescent="0.25">
      <c r="B5" s="112">
        <f>Inputs!C3</f>
        <v>3.1E-2</v>
      </c>
      <c r="C5" s="5" t="str">
        <f>Inputs!B3</f>
        <v xml:space="preserve">Discount Rate </v>
      </c>
    </row>
    <row r="6" spans="2:18" x14ac:dyDescent="0.25">
      <c r="B6" s="5">
        <f>Inputs!C8</f>
        <v>2028</v>
      </c>
      <c r="C6" s="5" t="s">
        <v>23</v>
      </c>
    </row>
    <row r="7" spans="2:18" x14ac:dyDescent="0.25">
      <c r="B7" s="17">
        <f>Inputs!C60</f>
        <v>19.600000000000001</v>
      </c>
      <c r="C7" s="5" t="s">
        <v>137</v>
      </c>
    </row>
    <row r="8" spans="2:18" x14ac:dyDescent="0.25">
      <c r="B8" s="124">
        <f>Inputs!C61</f>
        <v>33.5</v>
      </c>
      <c r="C8" s="5" t="s">
        <v>573</v>
      </c>
    </row>
    <row r="9" spans="2:18" x14ac:dyDescent="0.25">
      <c r="B9">
        <f>Inputs!C62</f>
        <v>1.67</v>
      </c>
      <c r="C9" s="5" t="s">
        <v>660</v>
      </c>
    </row>
    <row r="12" spans="2:18" x14ac:dyDescent="0.25">
      <c r="C12" s="636" t="s">
        <v>30</v>
      </c>
      <c r="D12" s="637" t="s">
        <v>31</v>
      </c>
      <c r="E12" s="645" t="s">
        <v>168</v>
      </c>
      <c r="F12" s="646"/>
      <c r="G12" s="647"/>
      <c r="H12" s="604" t="s">
        <v>169</v>
      </c>
      <c r="I12" s="605"/>
      <c r="J12" s="605"/>
      <c r="K12" s="605"/>
      <c r="L12" s="605"/>
      <c r="M12" s="605"/>
      <c r="N12" s="606"/>
      <c r="O12" s="644" t="s">
        <v>170</v>
      </c>
      <c r="P12" s="644"/>
      <c r="Q12" s="644"/>
      <c r="R12" s="644"/>
    </row>
    <row r="13" spans="2:18" s="257" customFormat="1" ht="60" x14ac:dyDescent="0.25">
      <c r="C13" s="636"/>
      <c r="D13" s="637"/>
      <c r="E13" s="456" t="s">
        <v>321</v>
      </c>
      <c r="F13" s="80" t="s">
        <v>138</v>
      </c>
      <c r="G13" s="80" t="s">
        <v>210</v>
      </c>
      <c r="H13" s="457" t="s">
        <v>495</v>
      </c>
      <c r="I13" s="457" t="s">
        <v>496</v>
      </c>
      <c r="J13" s="457" t="s">
        <v>493</v>
      </c>
      <c r="K13" s="457" t="s">
        <v>494</v>
      </c>
      <c r="L13" s="457" t="s">
        <v>755</v>
      </c>
      <c r="M13" s="457" t="s">
        <v>138</v>
      </c>
      <c r="N13" s="458" t="s">
        <v>210</v>
      </c>
      <c r="O13" s="486" t="s">
        <v>493</v>
      </c>
      <c r="P13" s="486" t="s">
        <v>494</v>
      </c>
      <c r="Q13" s="486" t="s">
        <v>138</v>
      </c>
      <c r="R13" s="485" t="s">
        <v>210</v>
      </c>
    </row>
    <row r="14" spans="2:18" x14ac:dyDescent="0.25">
      <c r="C14" s="6">
        <v>1</v>
      </c>
      <c r="D14" s="7">
        <f>B6</f>
        <v>2028</v>
      </c>
      <c r="E14" s="41">
        <f>_xlfn.XLOOKUP(D14,'VHT-VMT Summary'!$D$24:$D$43,'VHT-VMT Summary'!$M$24:$M$43)</f>
        <v>1606.8342857142802</v>
      </c>
      <c r="F14" s="43">
        <f>E14*$B$7</f>
        <v>31493.951999999896</v>
      </c>
      <c r="G14" s="43">
        <f>F14/(1+$B$5)^(D14-$B$4)</f>
        <v>26222.564935766171</v>
      </c>
      <c r="H14" s="179">
        <f>_xlfn.XLOOKUP(D14,'VHT-VMT Summary'!$D$24:$D$43,'VHT-VMT Summary'!$N$24:$N$43)</f>
        <v>33435.14592679801</v>
      </c>
      <c r="I14" s="179">
        <f>_xlfn.XLOOKUP(D14,'VHT-VMT Summary'!$D$24:$D$45,'VHT-VMT Summary'!$O$24:$O$45)</f>
        <v>2167.595322513102</v>
      </c>
      <c r="J14" s="179">
        <f>_xlfn.XLOOKUP(D14,'VHT-VMT Summary'!$D$24:$D$43,'VHT-VMT Summary'!$S$24:$S$43)</f>
        <v>29220.85483818598</v>
      </c>
      <c r="K14" s="179">
        <f>_xlfn.XLOOKUP(D14,'VHT-VMT Summary'!$D$24:$D$43,'VHT-VMT Summary'!$T$24:$T$43)</f>
        <v>1889.8519874314502</v>
      </c>
      <c r="L14" s="179" cm="1">
        <f t="array" ref="L14:L33">_xlfn.XLOOKUP(,'4- TravelTimeSvgs'!D14,'VHT-VMT Summary'!$D$24:$D$43,'VHT-VMT Summary'!$W$24:$W$43)</f>
        <v>2277.22682662027</v>
      </c>
      <c r="M14" s="182">
        <f>((H14+J14)*$B$7)+((I14+K14)*$B$8+(L14*$B$7))</f>
        <v>1408615.7456785862</v>
      </c>
      <c r="N14" s="182">
        <f t="shared" ref="N14:N33" si="0">M14/(1+$B$5)^(D14-$B$4)</f>
        <v>1172844.8008239656</v>
      </c>
      <c r="O14" s="179">
        <f>_xlfn.XLOOKUP(D14,'VHT-VMT Summary'!$D$24:$D$43,'VHT-VMT Summary'!$Z$24:$Z$43)*$B$9</f>
        <v>34382.486623155732</v>
      </c>
      <c r="P14" s="179">
        <f>_xlfn.XLOOKUP(D14,'VHT-VMT Summary'!$D$24:$D$43,'VHT-VMT Summary'!$AA$24:$AA$43)</f>
        <v>2676.480994616913</v>
      </c>
      <c r="Q14" s="182">
        <f>((O14*$B$7)+((P14*$B$8)))</f>
        <v>763558.85113351897</v>
      </c>
      <c r="R14" s="182">
        <f>Q14/(1+$B$5)^(D14-$B$4)</f>
        <v>635756.08282275219</v>
      </c>
    </row>
    <row r="15" spans="2:18" x14ac:dyDescent="0.25">
      <c r="C15" s="6">
        <f>C14+1</f>
        <v>2</v>
      </c>
      <c r="D15" s="6">
        <f>D14+1</f>
        <v>2029</v>
      </c>
      <c r="E15" s="41">
        <f>_xlfn.XLOOKUP(D15,'VHT-VMT Summary'!$D$24:$D$43,'VHT-VMT Summary'!$M$24:$M$43)</f>
        <v>1622.9026285714231</v>
      </c>
      <c r="F15" s="43">
        <f t="shared" ref="F15:F33" si="1">E15*$B$7</f>
        <v>31808.891519999896</v>
      </c>
      <c r="G15" s="43">
        <f t="shared" ref="G15:G33" si="2">F15/(1+$B$5)^(D15-$B$4)</f>
        <v>25688.448676162789</v>
      </c>
      <c r="H15" s="179">
        <f>_xlfn.XLOOKUP(D15,'VHT-VMT Summary'!$D$24:$D$43,'VHT-VMT Summary'!$N$24:$N$43)</f>
        <v>33783.629416827651</v>
      </c>
      <c r="I15" s="179">
        <f>_xlfn.XLOOKUP(D15,'VHT-VMT Summary'!$D$24:$D$45,'VHT-VMT Summary'!$O$24:$O$45)</f>
        <v>2190.1874530997329</v>
      </c>
      <c r="J15" s="179">
        <f>_xlfn.XLOOKUP(D15,'VHT-VMT Summary'!$D$24:$D$43,'VHT-VMT Summary'!$S$24:$S$43)</f>
        <v>29525.414163213441</v>
      </c>
      <c r="K15" s="179">
        <f>_xlfn.XLOOKUP(D15,'VHT-VMT Summary'!$D$24:$D$43,'VHT-VMT Summary'!$T$24:$T$43)</f>
        <v>1909.5492909114889</v>
      </c>
      <c r="L15" s="179">
        <v>2480.1426927502871</v>
      </c>
      <c r="M15" s="182">
        <f t="shared" ref="M15:M33" si="3">((H15+J15)*$B$7)+((I15+K15)*$B$8+(L15*$B$7))</f>
        <v>1426809.2318710871</v>
      </c>
      <c r="N15" s="182">
        <f t="shared" si="0"/>
        <v>1152272.6499460172</v>
      </c>
      <c r="O15" s="179">
        <f>_xlfn.XLOOKUP(D15,'VHT-VMT Summary'!$D$24:$D$43,'VHT-VMT Summary'!$Z$24:$Z$43)*$B$9</f>
        <v>35073.574604281144</v>
      </c>
      <c r="P15" s="179">
        <f>_xlfn.XLOOKUP(D15,'VHT-VMT Summary'!$D$24:$D$43,'VHT-VMT Summary'!$AA$24:$AA$43)</f>
        <v>2730.2782626087119</v>
      </c>
      <c r="Q15" s="182">
        <f>((O15*$B$7)+((P15*$B$8)))</f>
        <v>778906.38404130237</v>
      </c>
      <c r="R15" s="182">
        <f t="shared" ref="R15:R33" si="4">Q15/(1+$B$5)^(D15-$B$4)</f>
        <v>629034.70425556682</v>
      </c>
    </row>
    <row r="16" spans="2:18" x14ac:dyDescent="0.25">
      <c r="C16" s="6">
        <f t="shared" ref="C16:D31" si="5">C15+1</f>
        <v>3</v>
      </c>
      <c r="D16" s="6">
        <f t="shared" si="5"/>
        <v>2030</v>
      </c>
      <c r="E16" s="41">
        <f>_xlfn.XLOOKUP(D16,'VHT-VMT Summary'!$D$24:$D$43,'VHT-VMT Summary'!$M$24:$M$43)</f>
        <v>1639.1316548571372</v>
      </c>
      <c r="F16" s="43">
        <f t="shared" si="1"/>
        <v>32126.98043519989</v>
      </c>
      <c r="G16" s="43">
        <f t="shared" si="2"/>
        <v>25165.211603224456</v>
      </c>
      <c r="H16" s="179">
        <f>_xlfn.XLOOKUP(D16,'VHT-VMT Summary'!$D$24:$D$45,'VHT-VMT Summary'!$N$24:$N$45)</f>
        <v>34135.745035249594</v>
      </c>
      <c r="I16" s="179">
        <f>_xlfn.XLOOKUP(D16,'VHT-VMT Summary'!$D$24:$D$45,'VHT-VMT Summary'!$O$24:$O$45)</f>
        <v>2213.0150540064656</v>
      </c>
      <c r="J16" s="179">
        <f>_xlfn.XLOOKUP(D16,'VHT-VMT Summary'!$D$24:$D$43,'VHT-VMT Summary'!$S$24:$S$43)</f>
        <v>29833.147809559501</v>
      </c>
      <c r="K16" s="179">
        <f>_xlfn.XLOOKUP(D16,'VHT-VMT Summary'!$D$24:$D$43,'VHT-VMT Summary'!$T$24:$T$43)</f>
        <v>1929.4518928841956</v>
      </c>
      <c r="L16" s="179">
        <v>2504.944119677788</v>
      </c>
      <c r="M16" s="182">
        <f t="shared" si="3"/>
        <v>1441659.8472247801</v>
      </c>
      <c r="N16" s="182">
        <f t="shared" si="0"/>
        <v>1129258.7919508941</v>
      </c>
      <c r="O16" s="179">
        <f>_xlfn.XLOOKUP(D16,'VHT-VMT Summary'!$D$24:$D$43,'VHT-VMT Summary'!$Z$24:$Z$43)*$B$9</f>
        <v>35778.553453827197</v>
      </c>
      <c r="P16" s="179">
        <f>_xlfn.XLOOKUP(D16,'VHT-VMT Summary'!$D$24:$D$43,'VHT-VMT Summary'!$AA$24:$AA$43)</f>
        <v>2785.1568556871475</v>
      </c>
      <c r="Q16" s="182">
        <f>((O16*$B$7)+((P16*$B$8)))</f>
        <v>794562.40236053255</v>
      </c>
      <c r="R16" s="182">
        <f t="shared" si="4"/>
        <v>622384.38584976108</v>
      </c>
    </row>
    <row r="17" spans="3:18" x14ac:dyDescent="0.25">
      <c r="C17" s="6">
        <f t="shared" si="5"/>
        <v>4</v>
      </c>
      <c r="D17" s="6">
        <f t="shared" si="5"/>
        <v>2031</v>
      </c>
      <c r="E17" s="41">
        <f>_xlfn.XLOOKUP(D17,'VHT-VMT Summary'!$D$24:$D$43,'VHT-VMT Summary'!$M$24:$M$43)</f>
        <v>1655.5229714057086</v>
      </c>
      <c r="F17" s="43">
        <f t="shared" si="1"/>
        <v>32448.250239551893</v>
      </c>
      <c r="G17" s="43">
        <f t="shared" si="2"/>
        <v>24652.632123430365</v>
      </c>
      <c r="H17" s="179">
        <f>_xlfn.XLOOKUP(D17,'VHT-VMT Summary'!$D$24:$D$45,'VHT-VMT Summary'!$N$24:$N$45)</f>
        <v>34491.530638539305</v>
      </c>
      <c r="I17" s="179">
        <f>_xlfn.XLOOKUP(D17,'VHT-VMT Summary'!$D$24:$D$45,'VHT-VMT Summary'!$O$24:$O$45)</f>
        <v>2236.0805794627199</v>
      </c>
      <c r="J17" s="179">
        <f>_xlfn.XLOOKUP(D17,'VHT-VMT Summary'!$D$24:$D$43,'VHT-VMT Summary'!$S$24:$S$43)</f>
        <v>30144.088862127555</v>
      </c>
      <c r="K17" s="179">
        <f>_xlfn.XLOOKUP(D17,'VHT-VMT Summary'!$D$24:$D$43,'VHT-VMT Summary'!$T$24:$T$43)</f>
        <v>1949.5619331079956</v>
      </c>
      <c r="L17" s="179">
        <v>2529.9935608745654</v>
      </c>
      <c r="M17" s="182">
        <f t="shared" si="3"/>
        <v>1456665.0401773311</v>
      </c>
      <c r="N17" s="182">
        <f t="shared" si="0"/>
        <v>1106704.5864550625</v>
      </c>
      <c r="O17" s="179">
        <f>_xlfn.XLOOKUP(D17,'VHT-VMT Summary'!$D$24:$D$43,'VHT-VMT Summary'!$Z$24:$Z$43)*$B$9</f>
        <v>36497.702378249131</v>
      </c>
      <c r="P17" s="179">
        <f>_xlfn.XLOOKUP(D17,'VHT-VMT Summary'!$D$24:$D$43,'VHT-VMT Summary'!$AA$24:$AA$43)</f>
        <v>2841.1385084864596</v>
      </c>
      <c r="Q17" s="182">
        <f t="shared" ref="Q17:Q33" si="6">((O17*$B$7)+((P17*$B$8)))</f>
        <v>810533.10664797947</v>
      </c>
      <c r="R17" s="182">
        <f t="shared" si="4"/>
        <v>615804.37633883755</v>
      </c>
    </row>
    <row r="18" spans="3:18" x14ac:dyDescent="0.25">
      <c r="C18" s="6">
        <f t="shared" si="5"/>
        <v>5</v>
      </c>
      <c r="D18" s="6">
        <f t="shared" si="5"/>
        <v>2032</v>
      </c>
      <c r="E18" s="41">
        <f>_xlfn.XLOOKUP(D18,'VHT-VMT Summary'!$D$24:$D$43,'VHT-VMT Summary'!$M$24:$M$43)</f>
        <v>1672.0782011197659</v>
      </c>
      <c r="F18" s="43">
        <f t="shared" si="1"/>
        <v>32772.732741947417</v>
      </c>
      <c r="G18" s="43">
        <f t="shared" si="2"/>
        <v>24150.493156803757</v>
      </c>
      <c r="H18" s="179">
        <f>_xlfn.XLOOKUP(D18,'VHT-VMT Summary'!$D$24:$D$45,'VHT-VMT Summary'!$N$24:$N$45)</f>
        <v>34851.024477737723</v>
      </c>
      <c r="I18" s="179">
        <f>_xlfn.XLOOKUP(D18,'VHT-VMT Summary'!$D$24:$D$45,'VHT-VMT Summary'!$O$24:$O$45)</f>
        <v>2259.3865092775573</v>
      </c>
      <c r="J18" s="179">
        <f>_xlfn.XLOOKUP(D18,'VHT-VMT Summary'!$D$24:$D$43,'VHT-VMT Summary'!$S$24:$S$43)</f>
        <v>30458.270750653959</v>
      </c>
      <c r="K18" s="179">
        <f>_xlfn.XLOOKUP(D18,'VHT-VMT Summary'!$D$24:$D$43,'VHT-VMT Summary'!$T$24:$T$43)</f>
        <v>1969.8815736433119</v>
      </c>
      <c r="L18" s="179">
        <v>2555.2934964833112</v>
      </c>
      <c r="M18" s="182">
        <f t="shared" si="3"/>
        <v>1471826.419785399</v>
      </c>
      <c r="N18" s="182">
        <f t="shared" si="0"/>
        <v>1084600.8527550725</v>
      </c>
      <c r="O18" s="179">
        <f>_xlfn.XLOOKUP(D18,'VHT-VMT Summary'!$D$24:$D$43,'VHT-VMT Summary'!$Z$24:$Z$43)*$B$9</f>
        <v>37231.306196051948</v>
      </c>
      <c r="P18" s="179">
        <f>_xlfn.XLOOKUP(D18,'VHT-VMT Summary'!$D$24:$D$43,'VHT-VMT Summary'!$AA$24:$AA$43)</f>
        <v>2898.2453925070372</v>
      </c>
      <c r="Q18" s="182">
        <f t="shared" si="6"/>
        <v>826824.82209160388</v>
      </c>
      <c r="R18" s="182">
        <f t="shared" si="4"/>
        <v>609293.93239888281</v>
      </c>
    </row>
    <row r="19" spans="3:18" x14ac:dyDescent="0.25">
      <c r="C19" s="6">
        <f t="shared" si="5"/>
        <v>6</v>
      </c>
      <c r="D19" s="6">
        <f t="shared" si="5"/>
        <v>2033</v>
      </c>
      <c r="E19" s="41">
        <f>_xlfn.XLOOKUP(D19,'VHT-VMT Summary'!$D$24:$D$43,'VHT-VMT Summary'!$M$24:$M$43)</f>
        <v>1688.7989831309633</v>
      </c>
      <c r="F19" s="43">
        <f t="shared" si="1"/>
        <v>33100.460069366884</v>
      </c>
      <c r="G19" s="43">
        <f t="shared" si="2"/>
        <v>23658.582044977487</v>
      </c>
      <c r="H19" s="179">
        <f>_xlfn.XLOOKUP(D19,'VHT-VMT Summary'!$D$24:$D$45,'VHT-VMT Summary'!$N$24:$N$45)</f>
        <v>35214.265202563533</v>
      </c>
      <c r="I19" s="179">
        <f>_xlfn.XLOOKUP(D19,'VHT-VMT Summary'!$D$24:$D$45,'VHT-VMT Summary'!$O$24:$O$45)</f>
        <v>2282.935349106237</v>
      </c>
      <c r="J19" s="179">
        <f>_xlfn.XLOOKUP(D19,'VHT-VMT Summary'!$D$24:$D$43,'VHT-VMT Summary'!$S$24:$S$43)</f>
        <v>30775.727253302204</v>
      </c>
      <c r="K19" s="179">
        <f>_xlfn.XLOOKUP(D19,'VHT-VMT Summary'!$D$24:$D$43,'VHT-VMT Summary'!$T$24:$T$43)</f>
        <v>1990.4129990850076</v>
      </c>
      <c r="L19" s="179">
        <v>2580.8464314481425</v>
      </c>
      <c r="M19" s="182">
        <f t="shared" si="3"/>
        <v>1487145.6118557588</v>
      </c>
      <c r="N19" s="182">
        <f t="shared" si="0"/>
        <v>1062938.5935175819</v>
      </c>
      <c r="O19" s="179">
        <f>_xlfn.XLOOKUP(D19,'VHT-VMT Summary'!$D$24:$D$43,'VHT-VMT Summary'!$Z$24:$Z$43)*$B$9</f>
        <v>37979.655450592581</v>
      </c>
      <c r="P19" s="179">
        <f>_xlfn.XLOOKUP(D19,'VHT-VMT Summary'!$D$24:$D$43,'VHT-VMT Summary'!$AA$24:$AA$43)</f>
        <v>2956.5001248964286</v>
      </c>
      <c r="Q19" s="182">
        <f t="shared" si="6"/>
        <v>843444.00101564499</v>
      </c>
      <c r="R19" s="182">
        <f t="shared" si="4"/>
        <v>602852.31856459775</v>
      </c>
    </row>
    <row r="20" spans="3:18" x14ac:dyDescent="0.25">
      <c r="C20" s="6">
        <f t="shared" si="5"/>
        <v>7</v>
      </c>
      <c r="D20" s="6">
        <f t="shared" si="5"/>
        <v>2034</v>
      </c>
      <c r="E20" s="41">
        <f>_xlfn.XLOOKUP(D20,'VHT-VMT Summary'!$D$24:$D$43,'VHT-VMT Summary'!$M$24:$M$43)</f>
        <v>1705.6869729622729</v>
      </c>
      <c r="F20" s="43">
        <f t="shared" si="1"/>
        <v>33431.464670060552</v>
      </c>
      <c r="G20" s="43">
        <f t="shared" si="2"/>
        <v>23176.690461132166</v>
      </c>
      <c r="H20" s="179">
        <f>_xlfn.XLOOKUP(D20,'VHT-VMT Summary'!$D$24:$D$45,'VHT-VMT Summary'!$N$24:$N$45)</f>
        <v>35581.291865569154</v>
      </c>
      <c r="I20" s="179">
        <f>_xlfn.XLOOKUP(D20,'VHT-VMT Summary'!$D$24:$D$45,'VHT-VMT Summary'!$O$24:$O$45)</f>
        <v>2306.7296307196739</v>
      </c>
      <c r="J20" s="179">
        <f>_xlfn.XLOOKUP(D20,'VHT-VMT Summary'!$D$24:$D$43,'VHT-VMT Summary'!$S$24:$S$43)</f>
        <v>31096.492500294433</v>
      </c>
      <c r="K20" s="179">
        <f>_xlfn.XLOOKUP(D20,'VHT-VMT Summary'!$D$24:$D$43,'VHT-VMT Summary'!$T$24:$T$43)</f>
        <v>2011.1584167972576</v>
      </c>
      <c r="L20" s="179">
        <v>2606.6548957626219</v>
      </c>
      <c r="M20" s="182">
        <f t="shared" si="3"/>
        <v>1502624.2591196909</v>
      </c>
      <c r="N20" s="182">
        <f t="shared" si="0"/>
        <v>1041708.9911167822</v>
      </c>
      <c r="O20" s="179">
        <f>_xlfn.XLOOKUP(D20,'VHT-VMT Summary'!$D$24:$D$43,'VHT-VMT Summary'!$Z$24:$Z$43)*$B$9</f>
        <v>38743.046525149497</v>
      </c>
      <c r="P20" s="179">
        <f>_xlfn.XLOOKUP(D20,'VHT-VMT Summary'!$D$24:$D$43,'VHT-VMT Summary'!$AA$24:$AA$43)</f>
        <v>3015.9257774068465</v>
      </c>
      <c r="Q20" s="182">
        <f t="shared" si="6"/>
        <v>860397.22543605953</v>
      </c>
      <c r="R20" s="182">
        <f t="shared" si="4"/>
        <v>596478.8071462136</v>
      </c>
    </row>
    <row r="21" spans="3:18" x14ac:dyDescent="0.25">
      <c r="C21" s="6">
        <f t="shared" si="5"/>
        <v>8</v>
      </c>
      <c r="D21" s="6">
        <f t="shared" si="5"/>
        <v>2035</v>
      </c>
      <c r="E21" s="41">
        <f>_xlfn.XLOOKUP(D21,'VHT-VMT Summary'!$D$24:$D$43,'VHT-VMT Summary'!$M$24:$M$43)</f>
        <v>1722.7438426918961</v>
      </c>
      <c r="F21" s="43">
        <f t="shared" si="1"/>
        <v>33765.779316761167</v>
      </c>
      <c r="G21" s="43">
        <f t="shared" si="2"/>
        <v>22704.614321768666</v>
      </c>
      <c r="H21" s="179">
        <f>_xlfn.XLOOKUP(D21,'VHT-VMT Summary'!$D$24:$D$45,'VHT-VMT Summary'!$N$24:$N$45)</f>
        <v>35952.143926338547</v>
      </c>
      <c r="I21" s="179">
        <f>_xlfn.XLOOKUP(D21,'VHT-VMT Summary'!$D$24:$D$45,'VHT-VMT Summary'!$O$24:$O$45)</f>
        <v>2330.7719122765707</v>
      </c>
      <c r="J21" s="179">
        <f>_xlfn.XLOOKUP(D21,'VHT-VMT Summary'!$D$24:$D$43,'VHT-VMT Summary'!$S$24:$S$43)</f>
        <v>31420.600977580823</v>
      </c>
      <c r="K21" s="179">
        <f>_xlfn.XLOOKUP(D21,'VHT-VMT Summary'!$D$24:$D$43,'VHT-VMT Summary'!$T$24:$T$43)</f>
        <v>2032.1200571508668</v>
      </c>
      <c r="L21" s="179">
        <v>2632.7214447202496</v>
      </c>
      <c r="M21" s="182">
        <f t="shared" si="3"/>
        <v>1518264.0214091558</v>
      </c>
      <c r="N21" s="182">
        <f t="shared" si="0"/>
        <v>1020903.4040449609</v>
      </c>
      <c r="O21" s="179">
        <f>_xlfn.XLOOKUP(D21,'VHT-VMT Summary'!$D$24:$D$43,'VHT-VMT Summary'!$Z$24:$Z$43)*$B$9</f>
        <v>39521.781760304999</v>
      </c>
      <c r="P21" s="179">
        <f>_xlfn.XLOOKUP(D21,'VHT-VMT Summary'!$D$24:$D$43,'VHT-VMT Summary'!$AA$24:$AA$43)</f>
        <v>3076.5458855327242</v>
      </c>
      <c r="Q21" s="182">
        <f t="shared" si="6"/>
        <v>877691.20966732432</v>
      </c>
      <c r="R21" s="182">
        <f t="shared" si="4"/>
        <v>590172.67814728664</v>
      </c>
    </row>
    <row r="22" spans="3:18" x14ac:dyDescent="0.25">
      <c r="C22" s="6">
        <f t="shared" si="5"/>
        <v>9</v>
      </c>
      <c r="D22" s="6">
        <f t="shared" si="5"/>
        <v>2036</v>
      </c>
      <c r="E22" s="41">
        <f>_xlfn.XLOOKUP(D22,'VHT-VMT Summary'!$D$24:$D$43,'VHT-VMT Summary'!$M$24:$M$43)</f>
        <v>1739.9712811188149</v>
      </c>
      <c r="F22" s="43">
        <f t="shared" si="1"/>
        <v>34103.437109928775</v>
      </c>
      <c r="G22" s="43">
        <f t="shared" si="2"/>
        <v>22242.153700277744</v>
      </c>
      <c r="H22" s="179">
        <f>_xlfn.XLOOKUP(D22,'VHT-VMT Summary'!$D$24:$D$45,'VHT-VMT Summary'!$N$24:$N$45)</f>
        <v>36326.861255729775</v>
      </c>
      <c r="I22" s="179">
        <f>_xlfn.XLOOKUP(D22,'VHT-VMT Summary'!$D$24:$D$45,'VHT-VMT Summary'!$O$24:$O$45)</f>
        <v>2355.0647785984793</v>
      </c>
      <c r="J22" s="179">
        <f>_xlfn.XLOOKUP(D22,'VHT-VMT Summary'!$D$24:$D$43,'VHT-VMT Summary'!$S$24:$S$43)</f>
        <v>31748.087530547211</v>
      </c>
      <c r="K22" s="179">
        <f>_xlfn.XLOOKUP(D22,'VHT-VMT Summary'!$D$24:$D$43,'VHT-VMT Summary'!$T$24:$T$43)</f>
        <v>2053.3001737630552</v>
      </c>
      <c r="L22" s="179">
        <v>2659.0486591674526</v>
      </c>
      <c r="M22" s="182">
        <f t="shared" si="3"/>
        <v>1534066.5758348226</v>
      </c>
      <c r="N22" s="182">
        <f t="shared" si="0"/>
        <v>1000513.3633947716</v>
      </c>
      <c r="O22" s="179">
        <f>_xlfn.XLOOKUP(D22,'VHT-VMT Summary'!$D$24:$D$43,'VHT-VMT Summary'!$Z$24:$Z$43)*$B$9</f>
        <v>40316.169573687126</v>
      </c>
      <c r="P22" s="179">
        <f>_xlfn.XLOOKUP(D22,'VHT-VMT Summary'!$D$24:$D$43,'VHT-VMT Summary'!$AA$24:$AA$43)</f>
        <v>3138.3844578319331</v>
      </c>
      <c r="Q22" s="182">
        <f t="shared" si="6"/>
        <v>895332.80298163742</v>
      </c>
      <c r="R22" s="182">
        <f t="shared" si="4"/>
        <v>583933.2191833629</v>
      </c>
    </row>
    <row r="23" spans="3:18" x14ac:dyDescent="0.25">
      <c r="C23" s="6">
        <f t="shared" si="5"/>
        <v>10</v>
      </c>
      <c r="D23" s="6">
        <f t="shared" si="5"/>
        <v>2037</v>
      </c>
      <c r="E23" s="41">
        <f>_xlfn.XLOOKUP(D23,'VHT-VMT Summary'!$D$24:$D$43,'VHT-VMT Summary'!$M$24:$M$43)</f>
        <v>1757.3709939300029</v>
      </c>
      <c r="F23" s="43">
        <f t="shared" si="1"/>
        <v>34444.471481028057</v>
      </c>
      <c r="G23" s="43">
        <f t="shared" si="2"/>
        <v>21789.112742270143</v>
      </c>
      <c r="H23" s="179">
        <f>_xlfn.XLOOKUP(D23,'VHT-VMT Summary'!$D$24:$D$45,'VHT-VMT Summary'!$N$24:$N$45)</f>
        <v>36705.484140162138</v>
      </c>
      <c r="I23" s="179">
        <f>_xlfn.XLOOKUP(D23,'VHT-VMT Summary'!$D$24:$D$45,'VHT-VMT Summary'!$O$24:$O$45)</f>
        <v>2379.610841447693</v>
      </c>
      <c r="J23" s="179">
        <f>_xlfn.XLOOKUP(D23,'VHT-VMT Summary'!$D$24:$D$43,'VHT-VMT Summary'!$S$24:$S$43)</f>
        <v>32078.987367761434</v>
      </c>
      <c r="K23" s="179">
        <f>_xlfn.XLOOKUP(D23,'VHT-VMT Summary'!$D$24:$D$43,'VHT-VMT Summary'!$T$24:$T$43)</f>
        <v>2074.7010437397548</v>
      </c>
      <c r="L23" s="179">
        <v>2685.6391457591271</v>
      </c>
      <c r="M23" s="182">
        <f t="shared" si="3"/>
        <v>1550033.6169659605</v>
      </c>
      <c r="N23" s="182">
        <f t="shared" si="0"/>
        <v>980530.5694117751</v>
      </c>
      <c r="O23" s="179">
        <f>_xlfn.XLOOKUP(D23,'VHT-VMT Summary'!$D$24:$D$43,'VHT-VMT Summary'!$Z$24:$Z$43)*$B$9</f>
        <v>41126.524582118225</v>
      </c>
      <c r="P23" s="179">
        <f>_xlfn.XLOOKUP(D23,'VHT-VMT Summary'!$D$24:$D$43,'VHT-VMT Summary'!$AA$24:$AA$43)</f>
        <v>3201.4659854343531</v>
      </c>
      <c r="Q23" s="182">
        <f t="shared" si="6"/>
        <v>913328.99232156808</v>
      </c>
      <c r="R23" s="182">
        <f t="shared" si="4"/>
        <v>577759.72540150175</v>
      </c>
    </row>
    <row r="24" spans="3:18" x14ac:dyDescent="0.25">
      <c r="C24" s="6">
        <f t="shared" si="5"/>
        <v>11</v>
      </c>
      <c r="D24" s="6">
        <f t="shared" si="5"/>
        <v>2038</v>
      </c>
      <c r="E24" s="41">
        <f>_xlfn.XLOOKUP(D24,'VHT-VMT Summary'!$D$24:$D$43,'VHT-VMT Summary'!$M$24:$M$43)</f>
        <v>1774.9447038693031</v>
      </c>
      <c r="F24" s="43">
        <f t="shared" si="1"/>
        <v>34788.916195838341</v>
      </c>
      <c r="G24" s="43">
        <f t="shared" si="2"/>
        <v>21345.299582631276</v>
      </c>
      <c r="H24" s="179">
        <f>_xlfn.XLOOKUP(D24,'VHT-VMT Summary'!$D$24:$D$45,'VHT-VMT Summary'!$N$24:$N$45)</f>
        <v>37088.053285946444</v>
      </c>
      <c r="I24" s="179">
        <f>_xlfn.XLOOKUP(D24,'VHT-VMT Summary'!$D$24:$D$45,'VHT-VMT Summary'!$O$24:$O$45)</f>
        <v>2404.4127398080464</v>
      </c>
      <c r="J24" s="179">
        <f>_xlfn.XLOOKUP(D24,'VHT-VMT Summary'!$D$24:$D$43,'VHT-VMT Summary'!$S$24:$S$43)</f>
        <v>32413.336064758572</v>
      </c>
      <c r="K24" s="179">
        <f>_xlfn.XLOOKUP(D24,'VHT-VMT Summary'!$D$24:$D$43,'VHT-VMT Summary'!$T$24:$T$43)</f>
        <v>2096.3249679204196</v>
      </c>
      <c r="L24" s="179">
        <v>2712.4955372167205</v>
      </c>
      <c r="M24" s="182">
        <f t="shared" si="3"/>
        <v>1566166.8570121699</v>
      </c>
      <c r="N24" s="182">
        <f t="shared" si="0"/>
        <v>960946.88811581733</v>
      </c>
      <c r="O24" s="179">
        <f>_xlfn.XLOOKUP(D24,'VHT-VMT Summary'!$D$24:$D$43,'VHT-VMT Summary'!$Z$24:$Z$43)*$B$9</f>
        <v>41953.167726218824</v>
      </c>
      <c r="P24" s="179">
        <f>_xlfn.XLOOKUP(D24,'VHT-VMT Summary'!$D$24:$D$43,'VHT-VMT Summary'!$AA$24:$AA$43)</f>
        <v>3265.8154517415842</v>
      </c>
      <c r="Q24" s="182">
        <f t="shared" si="6"/>
        <v>931686.90506723209</v>
      </c>
      <c r="R24" s="182">
        <f t="shared" si="4"/>
        <v>571651.49940065201</v>
      </c>
    </row>
    <row r="25" spans="3:18" x14ac:dyDescent="0.25">
      <c r="C25" s="6">
        <f t="shared" si="5"/>
        <v>12</v>
      </c>
      <c r="D25" s="6">
        <f t="shared" si="5"/>
        <v>2039</v>
      </c>
      <c r="E25" s="41">
        <f>_xlfn.XLOOKUP(D25,'VHT-VMT Summary'!$D$24:$D$43,'VHT-VMT Summary'!$M$24:$M$43)</f>
        <v>1792.6941509079966</v>
      </c>
      <c r="F25" s="43">
        <f t="shared" si="1"/>
        <v>35136.805357796737</v>
      </c>
      <c r="G25" s="43">
        <f t="shared" si="2"/>
        <v>20910.526264265372</v>
      </c>
      <c r="H25" s="179">
        <f>_xlfn.XLOOKUP(D25,'VHT-VMT Summary'!$D$24:$D$45,'VHT-VMT Summary'!$N$24:$N$45)</f>
        <v>37474.609823662468</v>
      </c>
      <c r="I25" s="179">
        <f>_xlfn.XLOOKUP(D25,'VHT-VMT Summary'!$D$24:$D$45,'VHT-VMT Summary'!$O$24:$O$45)</f>
        <v>2429.4731401686304</v>
      </c>
      <c r="J25" s="179">
        <f>_xlfn.XLOOKUP(D25,'VHT-VMT Summary'!$D$24:$D$43,'VHT-VMT Summary'!$S$24:$S$43)</f>
        <v>32751.169567865752</v>
      </c>
      <c r="K25" s="179">
        <f>_xlfn.XLOOKUP(D25,'VHT-VMT Summary'!$D$24:$D$43,'VHT-VMT Summary'!$T$24:$T$43)</f>
        <v>2118.1742711253933</v>
      </c>
      <c r="L25" s="179">
        <v>2739.6204925888887</v>
      </c>
      <c r="M25" s="182">
        <f t="shared" si="3"/>
        <v>1582468.0260070453</v>
      </c>
      <c r="N25" s="182">
        <f t="shared" si="0"/>
        <v>941754.34798991727</v>
      </c>
      <c r="O25" s="179">
        <f>_xlfn.XLOOKUP(D25,'VHT-VMT Summary'!$D$24:$D$43,'VHT-VMT Summary'!$Z$24:$Z$43)*$B$9</f>
        <v>42796.426397515825</v>
      </c>
      <c r="P25" s="179">
        <f>_xlfn.XLOOKUP(D25,'VHT-VMT Summary'!$D$24:$D$43,'VHT-VMT Summary'!$AA$24:$AA$43)</f>
        <v>3331.4583423215909</v>
      </c>
      <c r="Q25" s="182">
        <f t="shared" si="6"/>
        <v>950413.81185908359</v>
      </c>
      <c r="R25" s="182">
        <f t="shared" si="4"/>
        <v>565607.85115286638</v>
      </c>
    </row>
    <row r="26" spans="3:18" x14ac:dyDescent="0.25">
      <c r="C26" s="6">
        <f t="shared" si="5"/>
        <v>13</v>
      </c>
      <c r="D26" s="6">
        <f t="shared" si="5"/>
        <v>2040</v>
      </c>
      <c r="E26" s="41">
        <f>_xlfn.XLOOKUP(D26,'VHT-VMT Summary'!$D$24:$D$43,'VHT-VMT Summary'!$M$24:$M$43)</f>
        <v>1810.6210924170766</v>
      </c>
      <c r="F26" s="43">
        <f t="shared" si="1"/>
        <v>35488.173411374708</v>
      </c>
      <c r="G26" s="43">
        <f t="shared" si="2"/>
        <v>20484.608658494693</v>
      </c>
      <c r="H26" s="179">
        <f>_xlfn.XLOOKUP(D26,'VHT-VMT Summary'!$D$24:$D$45,'VHT-VMT Summary'!$N$24:$N$45)</f>
        <v>37865.195312579963</v>
      </c>
      <c r="I26" s="179">
        <f>_xlfn.XLOOKUP(D26,'VHT-VMT Summary'!$D$24:$D$45,'VHT-VMT Summary'!$O$24:$O$45)</f>
        <v>2454.7947368104583</v>
      </c>
      <c r="J26" s="179">
        <f>_xlfn.XLOOKUP(D26,'VHT-VMT Summary'!$D$24:$D$43,'VHT-VMT Summary'!$S$24:$S$43)</f>
        <v>33092.524198066843</v>
      </c>
      <c r="K26" s="179">
        <f>_xlfn.XLOOKUP(D26,'VHT-VMT Summary'!$D$24:$D$43,'VHT-VMT Summary'!$T$24:$T$43)</f>
        <v>2140.2513024058549</v>
      </c>
      <c r="L26" s="179">
        <v>2767.0166975147768</v>
      </c>
      <c r="M26" s="182">
        <f t="shared" si="3"/>
        <v>1598938.8719937135</v>
      </c>
      <c r="N26" s="182">
        <f t="shared" si="0"/>
        <v>922945.13673526898</v>
      </c>
      <c r="O26" s="179">
        <f>_xlfn.XLOOKUP(D26,'VHT-VMT Summary'!$D$24:$D$43,'VHT-VMT Summary'!$Z$24:$Z$43)*$B$9</f>
        <v>43656.634568105888</v>
      </c>
      <c r="P26" s="179">
        <f>_xlfn.XLOOKUP(D26,'VHT-VMT Summary'!$D$24:$D$43,'VHT-VMT Summary'!$AA$24:$AA$43)</f>
        <v>3398.4206550022564</v>
      </c>
      <c r="Q26" s="182">
        <f t="shared" si="6"/>
        <v>969517.12947745109</v>
      </c>
      <c r="R26" s="182">
        <f t="shared" si="4"/>
        <v>559628.0979253531</v>
      </c>
    </row>
    <row r="27" spans="3:18" x14ac:dyDescent="0.25">
      <c r="C27" s="6">
        <f t="shared" si="5"/>
        <v>14</v>
      </c>
      <c r="D27" s="6">
        <f t="shared" si="5"/>
        <v>2041</v>
      </c>
      <c r="E27" s="41">
        <f>_xlfn.XLOOKUP(D27,'VHT-VMT Summary'!$D$24:$D$43,'VHT-VMT Summary'!$M$24:$M$43)</f>
        <v>1828.7273033412471</v>
      </c>
      <c r="F27" s="43">
        <f t="shared" si="1"/>
        <v>35843.055145488448</v>
      </c>
      <c r="G27" s="43">
        <f t="shared" si="2"/>
        <v>20067.366387080157</v>
      </c>
      <c r="H27" s="179">
        <f>_xlfn.XLOOKUP(D27,'VHT-VMT Summary'!$D$24:$D$45,'VHT-VMT Summary'!$N$24:$N$45)</f>
        <v>38259.851745127708</v>
      </c>
      <c r="I27" s="179">
        <f>_xlfn.XLOOKUP(D27,'VHT-VMT Summary'!$D$24:$D$45,'VHT-VMT Summary'!$O$24:$O$45)</f>
        <v>2480.3802520961704</v>
      </c>
      <c r="J27" s="179">
        <f>_xlfn.XLOOKUP(D27,'VHT-VMT Summary'!$D$24:$D$43,'VHT-VMT Summary'!$S$24:$S$43)</f>
        <v>33437.436654907338</v>
      </c>
      <c r="K27" s="179">
        <f>_xlfn.XLOOKUP(D27,'VHT-VMT Summary'!$D$24:$D$43,'VHT-VMT Summary'!$T$24:$T$43)</f>
        <v>2162.558435296371</v>
      </c>
      <c r="L27" s="179">
        <v>2794.6868644899259</v>
      </c>
      <c r="M27" s="182">
        <f t="shared" si="3"/>
        <v>1615581.1612123398</v>
      </c>
      <c r="N27" s="182">
        <f t="shared" si="0"/>
        <v>904511.59809107915</v>
      </c>
      <c r="O27" s="179">
        <f>_xlfn.XLOOKUP(D27,'VHT-VMT Summary'!$D$24:$D$43,'VHT-VMT Summary'!$Z$24:$Z$43)*$B$9</f>
        <v>44534.1329229248</v>
      </c>
      <c r="P27" s="179">
        <f>_xlfn.XLOOKUP(D27,'VHT-VMT Summary'!$D$24:$D$43,'VHT-VMT Summary'!$AA$24:$AA$43)</f>
        <v>3466.7289101678002</v>
      </c>
      <c r="Q27" s="182">
        <f t="shared" si="6"/>
        <v>989004.42377994745</v>
      </c>
      <c r="R27" s="182">
        <f t="shared" si="4"/>
        <v>553711.56420334871</v>
      </c>
    </row>
    <row r="28" spans="3:18" x14ac:dyDescent="0.25">
      <c r="C28" s="6">
        <f t="shared" si="5"/>
        <v>15</v>
      </c>
      <c r="D28" s="6">
        <f t="shared" si="5"/>
        <v>2042</v>
      </c>
      <c r="E28" s="41">
        <f>_xlfn.XLOOKUP(D28,'VHT-VMT Summary'!$D$24:$D$43,'VHT-VMT Summary'!$M$24:$M$43)</f>
        <v>1847.0145763746598</v>
      </c>
      <c r="F28" s="43">
        <f t="shared" si="1"/>
        <v>36201.485696943331</v>
      </c>
      <c r="G28" s="43">
        <f t="shared" si="2"/>
        <v>19658.62274583022</v>
      </c>
      <c r="H28" s="179">
        <f>_xlfn.XLOOKUP(D28,'VHT-VMT Summary'!$D$24:$D$45,'VHT-VMT Summary'!$N$24:$N$45)</f>
        <v>38658.621551407254</v>
      </c>
      <c r="I28" s="179">
        <f>_xlfn.XLOOKUP(D28,'VHT-VMT Summary'!$D$24:$D$45,'VHT-VMT Summary'!$O$24:$O$45)</f>
        <v>2506.2324367626697</v>
      </c>
      <c r="J28" s="179">
        <f>_xlfn.XLOOKUP(D28,'VHT-VMT Summary'!$D$24:$D$43,'VHT-VMT Summary'!$S$24:$S$43)</f>
        <v>33785.944020439943</v>
      </c>
      <c r="K28" s="179">
        <f>_xlfn.XLOOKUP(D28,'VHT-VMT Summary'!$D$24:$D$43,'VHT-VMT Summary'!$T$24:$T$43)</f>
        <v>2185.0980680700691</v>
      </c>
      <c r="L28" s="179">
        <v>2822.6337331348259</v>
      </c>
      <c r="M28" s="182">
        <f t="shared" si="3"/>
        <v>1632396.6782895445</v>
      </c>
      <c r="N28" s="182">
        <f t="shared" si="0"/>
        <v>886446.22871790337</v>
      </c>
      <c r="O28" s="179">
        <f>_xlfn.XLOOKUP(D28,'VHT-VMT Summary'!$D$24:$D$43,'VHT-VMT Summary'!$Z$24:$Z$43)*$B$9</f>
        <v>45429.268994675593</v>
      </c>
      <c r="P28" s="179">
        <f>_xlfn.XLOOKUP(D28,'VHT-VMT Summary'!$D$24:$D$43,'VHT-VMT Summary'!$AA$24:$AA$43)</f>
        <v>3536.4101612621726</v>
      </c>
      <c r="Q28" s="182">
        <f t="shared" si="6"/>
        <v>1008883.4126979245</v>
      </c>
      <c r="R28" s="182">
        <f t="shared" si="4"/>
        <v>547857.58161380806</v>
      </c>
    </row>
    <row r="29" spans="3:18" x14ac:dyDescent="0.25">
      <c r="C29" s="6">
        <f t="shared" si="5"/>
        <v>16</v>
      </c>
      <c r="D29" s="6">
        <f t="shared" si="5"/>
        <v>2043</v>
      </c>
      <c r="E29" s="41">
        <f>_xlfn.XLOOKUP(D29,'VHT-VMT Summary'!$D$24:$D$43,'VHT-VMT Summary'!$M$24:$M$43)</f>
        <v>1865.4847221384066</v>
      </c>
      <c r="F29" s="43">
        <f t="shared" si="1"/>
        <v>36563.500553912774</v>
      </c>
      <c r="G29" s="43">
        <f t="shared" si="2"/>
        <v>19258.204629765787</v>
      </c>
      <c r="H29" s="179">
        <f>_xlfn.XLOOKUP(D29,'VHT-VMT Summary'!$D$24:$D$45,'VHT-VMT Summary'!$N$24:$N$45)</f>
        <v>39061.54760375536</v>
      </c>
      <c r="I29" s="179">
        <f>_xlfn.XLOOKUP(D29,'VHT-VMT Summary'!$D$24:$D$45,'VHT-VMT Summary'!$O$24:$O$45)</f>
        <v>2532.3540702169003</v>
      </c>
      <c r="J29" s="179">
        <f>_xlfn.XLOOKUP(D29,'VHT-VMT Summary'!$D$24:$D$43,'VHT-VMT Summary'!$S$24:$S$43)</f>
        <v>34138.083763211383</v>
      </c>
      <c r="K29" s="179">
        <f>_xlfn.XLOOKUP(D29,'VHT-VMT Summary'!$D$24:$D$43,'VHT-VMT Summary'!$T$24:$T$43)</f>
        <v>2207.872623996494</v>
      </c>
      <c r="L29" s="179">
        <v>2850.8600704661731</v>
      </c>
      <c r="M29" s="182">
        <f t="shared" si="3"/>
        <v>1649387.226429834</v>
      </c>
      <c r="N29" s="182">
        <f t="shared" si="0"/>
        <v>868741.67514325678</v>
      </c>
      <c r="O29" s="179">
        <f>_xlfn.XLOOKUP(D29,'VHT-VMT Summary'!$D$24:$D$43,'VHT-VMT Summary'!$Z$24:$Z$43)*$B$9</f>
        <v>46342.397301468591</v>
      </c>
      <c r="P29" s="179">
        <f>_xlfn.XLOOKUP(D29,'VHT-VMT Summary'!$D$24:$D$43,'VHT-VMT Summary'!$AA$24:$AA$43)</f>
        <v>3607.4920055035418</v>
      </c>
      <c r="Q29" s="182">
        <f t="shared" si="6"/>
        <v>1029161.9692931531</v>
      </c>
      <c r="R29" s="182">
        <f t="shared" si="4"/>
        <v>542065.48884989892</v>
      </c>
    </row>
    <row r="30" spans="3:18" x14ac:dyDescent="0.25">
      <c r="C30" s="6">
        <f t="shared" si="5"/>
        <v>17</v>
      </c>
      <c r="D30" s="6">
        <f t="shared" si="5"/>
        <v>2044</v>
      </c>
      <c r="E30" s="41">
        <f>_xlfn.XLOOKUP(D30,'VHT-VMT Summary'!$D$24:$D$43,'VHT-VMT Summary'!$M$24:$M$43)</f>
        <v>1884.1395693597906</v>
      </c>
      <c r="F30" s="43">
        <f t="shared" si="1"/>
        <v>36929.135559451897</v>
      </c>
      <c r="G30" s="43">
        <f t="shared" si="2"/>
        <v>18865.942459809354</v>
      </c>
      <c r="H30" s="179">
        <f>_xlfn.XLOOKUP(D30,'VHT-VMT Summary'!$D$24:$D$45,'VHT-VMT Summary'!$N$24:$N$45)</f>
        <v>39468.673221352954</v>
      </c>
      <c r="I30" s="179">
        <f>_xlfn.XLOOKUP(D30,'VHT-VMT Summary'!$D$24:$D$45,'VHT-VMT Summary'!$O$24:$O$45)</f>
        <v>2558.7479608346357</v>
      </c>
      <c r="J30" s="179">
        <f>_xlfn.XLOOKUP(D30,'VHT-VMT Summary'!$D$24:$D$43,'VHT-VMT Summary'!$S$24:$S$43)</f>
        <v>34493.893742290689</v>
      </c>
      <c r="K30" s="179">
        <f>_xlfn.XLOOKUP(D30,'VHT-VMT Summary'!$D$24:$D$43,'VHT-VMT Summary'!$T$24:$T$43)</f>
        <v>2230.8845516021247</v>
      </c>
      <c r="L30" s="179">
        <v>2879.3686711708324</v>
      </c>
      <c r="M30" s="182">
        <f t="shared" si="3"/>
        <v>1666554.6276089954</v>
      </c>
      <c r="N30" s="182">
        <f t="shared" si="0"/>
        <v>851390.73076821736</v>
      </c>
      <c r="O30" s="179">
        <f>_xlfn.XLOOKUP(D30,'VHT-VMT Summary'!$D$24:$D$43,'VHT-VMT Summary'!$Z$24:$Z$43)*$B$9</f>
        <v>47273.8794872281</v>
      </c>
      <c r="P30" s="179">
        <f>_xlfn.XLOOKUP(D30,'VHT-VMT Summary'!$D$24:$D$43,'VHT-VMT Summary'!$AA$24:$AA$43)</f>
        <v>3680.0025948141633</v>
      </c>
      <c r="Q30" s="182">
        <f t="shared" si="6"/>
        <v>1049848.1248759453</v>
      </c>
      <c r="R30" s="182">
        <f t="shared" si="4"/>
        <v>536334.63159629656</v>
      </c>
    </row>
    <row r="31" spans="3:18" x14ac:dyDescent="0.25">
      <c r="C31" s="6">
        <f t="shared" si="5"/>
        <v>18</v>
      </c>
      <c r="D31" s="6">
        <f t="shared" si="5"/>
        <v>2045</v>
      </c>
      <c r="E31" s="41">
        <f>_xlfn.XLOOKUP(D31,'VHT-VMT Summary'!$D$24:$D$43,'VHT-VMT Summary'!$M$24:$M$43)</f>
        <v>1902.9809650533884</v>
      </c>
      <c r="F31" s="43">
        <f t="shared" si="1"/>
        <v>37298.426915046417</v>
      </c>
      <c r="G31" s="43">
        <f t="shared" si="2"/>
        <v>18481.670110967458</v>
      </c>
      <c r="H31" s="179">
        <f>_xlfn.XLOOKUP(D31,'VHT-VMT Summary'!$D$24:$D$45,'VHT-VMT Summary'!$N$24:$N$45)</f>
        <v>39880.042174882554</v>
      </c>
      <c r="I31" s="179">
        <f>_xlfn.XLOOKUP(D31,'VHT-VMT Summary'!$D$24:$D$45,'VHT-VMT Summary'!$O$24:$O$45)</f>
        <v>2585.4169462624277</v>
      </c>
      <c r="J31" s="179">
        <f>_xlfn.XLOOKUP(D31,'VHT-VMT Summary'!$D$24:$D$43,'VHT-VMT Summary'!$S$24:$S$43)</f>
        <v>34853.412211339448</v>
      </c>
      <c r="K31" s="179">
        <f>_xlfn.XLOOKUP(D31,'VHT-VMT Summary'!$D$24:$D$43,'VHT-VMT Summary'!$T$24:$T$43)</f>
        <v>2254.1363249336232</v>
      </c>
      <c r="L31" s="179">
        <v>2908.1623578825383</v>
      </c>
      <c r="M31" s="182">
        <f t="shared" si="3"/>
        <v>1683900.7227695168</v>
      </c>
      <c r="N31" s="182">
        <f t="shared" si="0"/>
        <v>834386.33293382544</v>
      </c>
      <c r="O31" s="179">
        <f>_xlfn.XLOOKUP(D31,'VHT-VMT Summary'!$D$24:$D$43,'VHT-VMT Summary'!$Z$24:$Z$43)*$B$9</f>
        <v>48224.084464921376</v>
      </c>
      <c r="P31" s="179">
        <f>_xlfn.XLOOKUP(D31,'VHT-VMT Summary'!$D$24:$D$43,'VHT-VMT Summary'!$AA$24:$AA$43)</f>
        <v>3753.9706469699277</v>
      </c>
      <c r="Q31" s="182">
        <f t="shared" si="6"/>
        <v>1070950.0721859515</v>
      </c>
      <c r="R31" s="182">
        <f t="shared" si="4"/>
        <v>530664.36245526874</v>
      </c>
    </row>
    <row r="32" spans="3:18" x14ac:dyDescent="0.25">
      <c r="C32" s="6">
        <f t="shared" ref="C32:D33" si="7">C31+1</f>
        <v>19</v>
      </c>
      <c r="D32" s="6">
        <f t="shared" si="7"/>
        <v>2046</v>
      </c>
      <c r="E32" s="41">
        <f>_xlfn.XLOOKUP(D32,'VHT-VMT Summary'!$D$24:$D$43,'VHT-VMT Summary'!$M$24:$M$43)</f>
        <v>1922.0107747039224</v>
      </c>
      <c r="F32" s="43">
        <f t="shared" si="1"/>
        <v>37671.411184196884</v>
      </c>
      <c r="G32" s="43">
        <f t="shared" si="2"/>
        <v>18105.224841975883</v>
      </c>
      <c r="H32" s="179">
        <f>_xlfn.XLOOKUP(D32,'VHT-VMT Summary'!$D$24:$D$45,'VHT-VMT Summary'!$N$24:$N$45)</f>
        <v>40295.698691233963</v>
      </c>
      <c r="I32" s="179">
        <f>_xlfn.XLOOKUP(D32,'VHT-VMT Summary'!$D$24:$D$45,'VHT-VMT Summary'!$O$24:$O$45)</f>
        <v>2612.3638937226792</v>
      </c>
      <c r="J32" s="179">
        <f>_xlfn.XLOOKUP(D32,'VHT-VMT Summary'!$D$24:$D$43,'VHT-VMT Summary'!$S$24:$S$43)</f>
        <v>35216.67782272456</v>
      </c>
      <c r="K32" s="179">
        <f>_xlfn.XLOOKUP(D32,'VHT-VMT Summary'!$D$24:$D$43,'VHT-VMT Summary'!$T$24:$T$43)</f>
        <v>2277.6304438238249</v>
      </c>
      <c r="L32" s="179">
        <v>2937.2439814613645</v>
      </c>
      <c r="M32" s="182">
        <f t="shared" si="3"/>
        <v>1701427.3720180381</v>
      </c>
      <c r="N32" s="182">
        <f t="shared" si="0"/>
        <v>817721.56004607747</v>
      </c>
      <c r="O32" s="179">
        <f>_xlfn.XLOOKUP(D32,'VHT-VMT Summary'!$D$24:$D$43,'VHT-VMT Summary'!$Z$24:$Z$43)*$B$9</f>
        <v>49193.388562666318</v>
      </c>
      <c r="P32" s="179">
        <f>_xlfn.XLOOKUP(D32,'VHT-VMT Summary'!$D$24:$D$43,'VHT-VMT Summary'!$AA$24:$AA$43)</f>
        <v>3829.4254569740256</v>
      </c>
      <c r="Q32" s="182">
        <f t="shared" si="6"/>
        <v>1092476.1686368897</v>
      </c>
      <c r="R32" s="182">
        <f t="shared" si="4"/>
        <v>525054.04087354022</v>
      </c>
    </row>
    <row r="33" spans="3:18" x14ac:dyDescent="0.25">
      <c r="C33" s="6">
        <f t="shared" si="7"/>
        <v>20</v>
      </c>
      <c r="D33" s="6">
        <f t="shared" si="7"/>
        <v>2047</v>
      </c>
      <c r="E33" s="41">
        <f>_xlfn.XLOOKUP(D33,'VHT-VMT Summary'!$D$24:$D$43,'VHT-VMT Summary'!$M$24:$M$43)</f>
        <v>1941.2308824509616</v>
      </c>
      <c r="F33" s="43">
        <f t="shared" si="1"/>
        <v>38048.125296038852</v>
      </c>
      <c r="G33" s="43">
        <f t="shared" si="2"/>
        <v>17736.447226377928</v>
      </c>
      <c r="H33" s="179">
        <f>_xlfn.XLOOKUP(D33,'VHT-VMT Summary'!$D$24:$D$45,'VHT-VMT Summary'!$N$24:$N$45)</f>
        <v>40715.687458259214</v>
      </c>
      <c r="I33" s="179">
        <f>_xlfn.XLOOKUP(D33,'VHT-VMT Summary'!$D$24:$D$45,'VHT-VMT Summary'!$O$24:$O$45)</f>
        <v>2639.5917003219088</v>
      </c>
      <c r="J33" s="179">
        <f>_xlfn.XLOOKUP(D33,'VHT-VMT Summary'!$D$24:$D$43,'VHT-VMT Summary'!$S$24:$S$43)</f>
        <v>35583.729631673777</v>
      </c>
      <c r="K33" s="179">
        <f>_xlfn.XLOOKUP(D33,'VHT-VMT Summary'!$D$24:$D$43,'VHT-VMT Summary'!$T$24:$T$43)</f>
        <v>2301.369434160496</v>
      </c>
      <c r="L33" s="179">
        <v>2966.6164212759795</v>
      </c>
      <c r="M33" s="182">
        <f t="shared" si="3"/>
        <v>1719136.4548248565</v>
      </c>
      <c r="N33" s="182">
        <f t="shared" si="0"/>
        <v>801389.62875834329</v>
      </c>
      <c r="O33" s="179">
        <f>_xlfn.XLOOKUP(D33,'VHT-VMT Summary'!$D$24:$D$43,'VHT-VMT Summary'!$Z$24:$Z$43)*$B$9</f>
        <v>50182.175672775913</v>
      </c>
      <c r="P33" s="179">
        <f>_xlfn.XLOOKUP(D33,'VHT-VMT Summary'!$D$24:$D$43,'VHT-VMT Summary'!$AA$24:$AA$43)</f>
        <v>3906.3969086592028</v>
      </c>
      <c r="Q33" s="182">
        <f t="shared" si="6"/>
        <v>1114434.9396264912</v>
      </c>
      <c r="R33" s="182">
        <f t="shared" si="4"/>
        <v>519503.03306993051</v>
      </c>
    </row>
    <row r="34" spans="3:18" x14ac:dyDescent="0.25">
      <c r="D34" s="181" t="s">
        <v>36</v>
      </c>
      <c r="E34" s="3"/>
      <c r="F34" s="44">
        <f>SUM(F14:F33)</f>
        <v>693465.45489993272</v>
      </c>
      <c r="G34" s="44">
        <f>SUM(G14:G33)</f>
        <v>434364.41667301184</v>
      </c>
      <c r="H34" s="3"/>
      <c r="I34" s="3"/>
      <c r="J34" s="3"/>
      <c r="K34" s="3"/>
      <c r="L34" s="3"/>
      <c r="M34" s="44">
        <f>SUM(M14:M33)</f>
        <v>31213668.368088629</v>
      </c>
      <c r="N34" s="44">
        <f>SUM(N14:N33)</f>
        <v>19542510.73071659</v>
      </c>
      <c r="O34" s="3"/>
      <c r="P34" s="3"/>
      <c r="Q34" s="44">
        <f>SUM(Q14:Q33)</f>
        <v>18570956.755197242</v>
      </c>
      <c r="R34" s="44">
        <f>SUM(R14:R33)</f>
        <v>11515548.38124973</v>
      </c>
    </row>
  </sheetData>
  <mergeCells count="5">
    <mergeCell ref="C12:C13"/>
    <mergeCell ref="D12:D13"/>
    <mergeCell ref="H12:N12"/>
    <mergeCell ref="O12:R12"/>
    <mergeCell ref="E12:G1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DFCC6-0516-4A44-99E7-528373B8EDCE}">
  <sheetPr>
    <tabColor rgb="FF92D050"/>
  </sheetPr>
  <dimension ref="B1:V206"/>
  <sheetViews>
    <sheetView zoomScale="96" zoomScaleNormal="96" workbookViewId="0">
      <pane ySplit="15" topLeftCell="A98" activePane="bottomLeft" state="frozen"/>
      <selection pane="bottomLeft" activeCell="Q117" sqref="Q117"/>
    </sheetView>
  </sheetViews>
  <sheetFormatPr defaultColWidth="9.28515625" defaultRowHeight="12.75" x14ac:dyDescent="0.2"/>
  <cols>
    <col min="1" max="1" width="12.42578125" style="2" bestFit="1" customWidth="1"/>
    <col min="2" max="2" width="13.42578125" style="2" customWidth="1"/>
    <col min="3" max="5" width="13" style="2" customWidth="1"/>
    <col min="6" max="6" width="15.85546875" style="2" customWidth="1"/>
    <col min="7" max="7" width="15.42578125" style="2" customWidth="1"/>
    <col min="8" max="8" width="14.85546875" style="2" customWidth="1"/>
    <col min="9" max="9" width="15.5703125" style="2" customWidth="1"/>
    <col min="10" max="10" width="11.42578125" style="2" customWidth="1"/>
    <col min="11" max="11" width="14.5703125" style="2" customWidth="1"/>
    <col min="12" max="12" width="15.140625" style="2" customWidth="1"/>
    <col min="13" max="13" width="17.5703125" style="2" customWidth="1"/>
    <col min="14" max="14" width="13.85546875" style="2" customWidth="1"/>
    <col min="15" max="15" width="17.28515625" style="2" customWidth="1"/>
    <col min="16" max="16" width="17" style="2" customWidth="1"/>
    <col min="17" max="18" width="14.42578125" style="2" customWidth="1"/>
    <col min="19" max="20" width="9.28515625" style="2"/>
    <col min="21" max="22" width="0" style="2" hidden="1" customWidth="1"/>
    <col min="23" max="16384" width="9.28515625" style="2"/>
  </cols>
  <sheetData>
    <row r="1" spans="2:17" x14ac:dyDescent="0.2">
      <c r="B1" s="92" t="s">
        <v>25</v>
      </c>
    </row>
    <row r="3" spans="2:17" ht="18.75" customHeight="1" x14ac:dyDescent="0.2">
      <c r="K3" s="675" t="s">
        <v>145</v>
      </c>
      <c r="L3" s="675" t="s">
        <v>690</v>
      </c>
      <c r="M3" s="665" t="s">
        <v>686</v>
      </c>
      <c r="N3" s="665"/>
    </row>
    <row r="4" spans="2:17" ht="43.5" customHeight="1" x14ac:dyDescent="0.2">
      <c r="B4" s="117">
        <f>Inputs!C3</f>
        <v>3.1E-2</v>
      </c>
      <c r="C4" s="12" t="str">
        <f>Inputs!B3</f>
        <v xml:space="preserve">Discount Rate </v>
      </c>
      <c r="D4" s="12"/>
      <c r="E4" s="12"/>
      <c r="K4" s="676"/>
      <c r="L4" s="676"/>
      <c r="M4" s="410" t="s">
        <v>684</v>
      </c>
      <c r="N4" s="410" t="s">
        <v>685</v>
      </c>
    </row>
    <row r="5" spans="2:17" x14ac:dyDescent="0.2">
      <c r="B5" s="12">
        <f>Inputs!C4</f>
        <v>0.02</v>
      </c>
      <c r="C5" s="12" t="str">
        <f>Inputs!B4</f>
        <v xml:space="preserve">Discount Rate </v>
      </c>
      <c r="D5" s="12"/>
      <c r="E5" s="12"/>
      <c r="K5" s="6" t="s">
        <v>265</v>
      </c>
      <c r="L5" s="6" t="s">
        <v>691</v>
      </c>
      <c r="M5" s="13">
        <f>SUM(M24:M43)</f>
        <v>11486922.919874504</v>
      </c>
      <c r="N5" s="13">
        <f>SUM(N24:N43)</f>
        <v>1715530.1091419922</v>
      </c>
      <c r="P5" s="500"/>
      <c r="Q5" s="500"/>
    </row>
    <row r="6" spans="2:17" x14ac:dyDescent="0.2">
      <c r="B6" s="5">
        <f>Inputs!C5</f>
        <v>2022</v>
      </c>
      <c r="C6" s="5" t="str">
        <f>Inputs!B5</f>
        <v>Discount Year</v>
      </c>
      <c r="D6" s="5"/>
      <c r="E6" s="5"/>
      <c r="K6" s="6" t="s">
        <v>265</v>
      </c>
      <c r="L6" s="2" t="s">
        <v>692</v>
      </c>
      <c r="M6" s="13">
        <f>SUM(O24:O43)</f>
        <v>402784.35066489741</v>
      </c>
      <c r="N6" s="13">
        <f>SUM(P24:P43)</f>
        <v>141856.28839049887</v>
      </c>
      <c r="P6" s="500"/>
      <c r="Q6" s="500"/>
    </row>
    <row r="7" spans="2:17" x14ac:dyDescent="0.2">
      <c r="B7" s="5">
        <f>Inputs!C8</f>
        <v>2028</v>
      </c>
      <c r="C7" s="5" t="str">
        <f>Inputs!B8</f>
        <v>Operations Start Year</v>
      </c>
      <c r="D7" s="5"/>
      <c r="E7" s="5"/>
      <c r="K7" s="6" t="s">
        <v>169</v>
      </c>
      <c r="L7" s="6" t="s">
        <v>200</v>
      </c>
      <c r="M7" s="19">
        <f>Q71</f>
        <v>94415.228411250748</v>
      </c>
      <c r="N7" s="19">
        <f>R71</f>
        <v>1579.0947969997878</v>
      </c>
      <c r="P7" s="500"/>
      <c r="Q7" s="500"/>
    </row>
    <row r="8" spans="2:17" x14ac:dyDescent="0.2">
      <c r="B8" s="18">
        <f>Inputs!C85</f>
        <v>2202</v>
      </c>
      <c r="C8" s="2" t="s">
        <v>505</v>
      </c>
      <c r="K8" s="6" t="s">
        <v>169</v>
      </c>
      <c r="L8" s="6" t="s">
        <v>201</v>
      </c>
      <c r="M8" s="19">
        <f>Q98</f>
        <v>25662.058166527862</v>
      </c>
      <c r="N8" s="19">
        <f>R98</f>
        <v>5949.6400502031647</v>
      </c>
      <c r="P8" s="500"/>
      <c r="Q8" s="500"/>
    </row>
    <row r="9" spans="2:17" x14ac:dyDescent="0.2">
      <c r="B9" s="18">
        <f>Inputs!C86</f>
        <v>280</v>
      </c>
      <c r="C9" s="2" t="s">
        <v>506</v>
      </c>
      <c r="K9" s="6" t="s">
        <v>169</v>
      </c>
      <c r="L9" s="6" t="str">
        <f>L5</f>
        <v>Freight Train</v>
      </c>
      <c r="M9" s="13">
        <f>M125-M10</f>
        <v>1297175.8400110679</v>
      </c>
      <c r="N9" s="13">
        <f>N125-N10</f>
        <v>164019.41490369954</v>
      </c>
      <c r="P9" s="500"/>
      <c r="Q9" s="500"/>
    </row>
    <row r="10" spans="2:17" x14ac:dyDescent="0.2">
      <c r="B10" s="18">
        <f>Inputs!C87</f>
        <v>727</v>
      </c>
      <c r="C10" s="2" t="s">
        <v>150</v>
      </c>
      <c r="H10" s="32"/>
      <c r="K10" s="6" t="s">
        <v>169</v>
      </c>
      <c r="L10" s="2" t="s">
        <v>692</v>
      </c>
      <c r="M10" s="13">
        <f>U125</f>
        <v>94629.281238747237</v>
      </c>
      <c r="N10" s="13">
        <f>V125</f>
        <v>42655.483986156665</v>
      </c>
      <c r="P10" s="500"/>
      <c r="Q10" s="500"/>
    </row>
    <row r="11" spans="2:17" x14ac:dyDescent="0.2">
      <c r="B11" s="18">
        <f>Inputs!C88</f>
        <v>218</v>
      </c>
      <c r="C11" s="2" t="s">
        <v>151</v>
      </c>
      <c r="K11" s="6" t="s">
        <v>170</v>
      </c>
      <c r="L11" s="6" t="s">
        <v>200</v>
      </c>
      <c r="M11" s="19">
        <f>Q153</f>
        <v>650284.92175013002</v>
      </c>
      <c r="N11" s="19">
        <f>R153</f>
        <v>11992.250943844714</v>
      </c>
      <c r="P11" s="500"/>
      <c r="Q11" s="500"/>
    </row>
    <row r="12" spans="2:17" x14ac:dyDescent="0.2">
      <c r="B12" s="18">
        <f>Inputs!C89</f>
        <v>749</v>
      </c>
      <c r="C12" s="2" t="s">
        <v>510</v>
      </c>
      <c r="K12" s="6" t="s">
        <v>170</v>
      </c>
      <c r="L12" s="6" t="s">
        <v>201</v>
      </c>
      <c r="M12" s="19">
        <f>Q180</f>
        <v>391535.43256070919</v>
      </c>
      <c r="N12" s="19">
        <f>R180</f>
        <v>90555.135359152497</v>
      </c>
      <c r="P12" s="500"/>
      <c r="Q12" s="500"/>
    </row>
    <row r="13" spans="2:17" x14ac:dyDescent="0.2">
      <c r="B13" s="18">
        <f>Inputs!C90</f>
        <v>28</v>
      </c>
      <c r="C13" s="2" t="s">
        <v>511</v>
      </c>
      <c r="K13" s="6" t="s">
        <v>170</v>
      </c>
      <c r="L13" s="6" t="str">
        <f>L5</f>
        <v>Freight Train</v>
      </c>
      <c r="M13" s="19">
        <f>G206</f>
        <v>635119.14521231712</v>
      </c>
      <c r="N13" s="19">
        <f>H206</f>
        <v>94852.731589162504</v>
      </c>
    </row>
    <row r="14" spans="2:17" x14ac:dyDescent="0.2">
      <c r="B14" s="5">
        <f>Inputs!C9</f>
        <v>365</v>
      </c>
      <c r="C14" s="2" t="s">
        <v>46</v>
      </c>
    </row>
    <row r="15" spans="2:17" x14ac:dyDescent="0.2">
      <c r="B15" s="409">
        <f>Inputs!C92</f>
        <v>1000000</v>
      </c>
      <c r="C15" s="2" t="s">
        <v>308</v>
      </c>
    </row>
    <row r="16" spans="2:17" x14ac:dyDescent="0.2">
      <c r="B16" s="5"/>
    </row>
    <row r="17" spans="2:16" x14ac:dyDescent="0.2">
      <c r="B17" s="5"/>
    </row>
    <row r="18" spans="2:16" x14ac:dyDescent="0.2">
      <c r="B18" s="5"/>
    </row>
    <row r="19" spans="2:16" x14ac:dyDescent="0.2">
      <c r="B19" s="5"/>
    </row>
    <row r="20" spans="2:16" ht="13.5" thickBot="1" x14ac:dyDescent="0.25"/>
    <row r="21" spans="2:16" ht="14.45" customHeight="1" x14ac:dyDescent="0.2">
      <c r="B21" s="671"/>
      <c r="C21" s="672"/>
      <c r="D21" s="669" t="s">
        <v>265</v>
      </c>
      <c r="E21" s="669"/>
      <c r="F21" s="669"/>
      <c r="G21" s="669"/>
      <c r="H21" s="669"/>
      <c r="I21" s="669"/>
      <c r="J21" s="669"/>
      <c r="K21" s="670"/>
    </row>
    <row r="22" spans="2:16" ht="13.5" thickBot="1" x14ac:dyDescent="0.25">
      <c r="B22" s="673"/>
      <c r="C22" s="674"/>
      <c r="D22" s="668" t="s">
        <v>156</v>
      </c>
      <c r="E22" s="668"/>
      <c r="F22" s="666" t="s">
        <v>157</v>
      </c>
      <c r="G22" s="666"/>
      <c r="H22" s="666"/>
      <c r="I22" s="666"/>
      <c r="J22" s="666"/>
      <c r="K22" s="667"/>
    </row>
    <row r="23" spans="2:16" ht="58.15" customHeight="1" x14ac:dyDescent="0.2">
      <c r="B23" s="81" t="s">
        <v>30</v>
      </c>
      <c r="C23" s="34" t="s">
        <v>31</v>
      </c>
      <c r="D23" s="121" t="s">
        <v>507</v>
      </c>
      <c r="E23" s="94" t="s">
        <v>122</v>
      </c>
      <c r="F23" s="119" t="s">
        <v>508</v>
      </c>
      <c r="G23" s="119" t="s">
        <v>509</v>
      </c>
      <c r="H23" s="119" t="s">
        <v>152</v>
      </c>
      <c r="I23" s="120" t="s">
        <v>153</v>
      </c>
      <c r="J23" s="119" t="s">
        <v>154</v>
      </c>
      <c r="K23" s="122" t="s">
        <v>155</v>
      </c>
      <c r="M23" s="502" t="s">
        <v>121</v>
      </c>
      <c r="N23" s="502" t="s">
        <v>121</v>
      </c>
      <c r="O23" s="502" t="s">
        <v>692</v>
      </c>
      <c r="P23" s="502" t="s">
        <v>692</v>
      </c>
    </row>
    <row r="24" spans="2:16" x14ac:dyDescent="0.2">
      <c r="B24" s="16">
        <v>1</v>
      </c>
      <c r="C24" s="7">
        <f>B7</f>
        <v>2028</v>
      </c>
      <c r="D24" s="118">
        <f>_xlfn.XLOOKUP(C24,'VHT-VMT Summary'!$D$24:$D$43,'VHT-VMT Summary'!$G$24:$G$43)</f>
        <v>378.23290909090792</v>
      </c>
      <c r="E24" s="7">
        <f>_xlfn.XLOOKUP(C24,'VHT-VMT Summary'!$D$24:$D$43,'VHT-VMT Summary'!$J$24:$J$43)</f>
        <v>40.170857142857002</v>
      </c>
      <c r="F24" s="13">
        <f>D24*$B$8</f>
        <v>832868.86581817921</v>
      </c>
      <c r="G24" s="13">
        <f>D24*$B$9</f>
        <v>105905.21454545422</v>
      </c>
      <c r="H24" s="13">
        <f>E24*$B$10</f>
        <v>29204.213142857039</v>
      </c>
      <c r="I24" s="13">
        <f>E24*$B$11</f>
        <v>8757.2468571428271</v>
      </c>
      <c r="J24" s="13">
        <f>(F24+H24)/(1+$B$4)^(C24-$B$6)</f>
        <v>717781.22010320355</v>
      </c>
      <c r="K24" s="60">
        <f>(G24+I24)/(1+$B$5)^(C24-$B$6)</f>
        <v>101816.984336535</v>
      </c>
      <c r="M24" s="503">
        <f>(F24)/(1+$B$4)^(C24-$B$6)</f>
        <v>693465.14266914479</v>
      </c>
      <c r="N24" s="503">
        <f>(G24)/(1+$B$5)^(C24-$B$6)</f>
        <v>94040.79974065219</v>
      </c>
      <c r="O24" s="504">
        <f>(H24)/(1+$B$4)^(C24-$B$6)</f>
        <v>24316.077434058676</v>
      </c>
      <c r="P24" s="504">
        <f>(I24)/(1+$B$5)^(C24-$B$6)</f>
        <v>7776.1845958828017</v>
      </c>
    </row>
    <row r="25" spans="2:16" x14ac:dyDescent="0.2">
      <c r="B25" s="35">
        <f>B24+1</f>
        <v>2</v>
      </c>
      <c r="C25" s="7">
        <f>C24+1</f>
        <v>2029</v>
      </c>
      <c r="D25" s="118">
        <f>_xlfn.XLOOKUP(C25,'VHT-VMT Summary'!$D$24:$D$43,'VHT-VMT Summary'!$G$24:$G$43)</f>
        <v>382.01523818181704</v>
      </c>
      <c r="E25" s="7">
        <f>_xlfn.XLOOKUP(C25,'VHT-VMT Summary'!$D$24:$D$43,'VHT-VMT Summary'!$J$24:$J$43)</f>
        <v>40.572565714285574</v>
      </c>
      <c r="F25" s="13">
        <f t="shared" ref="F25:F43" si="0">D25*$B$8</f>
        <v>841197.55447636114</v>
      </c>
      <c r="G25" s="13">
        <f t="shared" ref="G25:G43" si="1">D25*$B$9</f>
        <v>106964.26669090877</v>
      </c>
      <c r="H25" s="13">
        <f t="shared" ref="H25:H43" si="2">E25*$B$10</f>
        <v>29496.255274285613</v>
      </c>
      <c r="I25" s="13">
        <f t="shared" ref="I25:I43" si="3">E25*$B$11</f>
        <v>8844.8193257142557</v>
      </c>
      <c r="J25" s="13">
        <f t="shared" ref="J25:J43" si="4">(F25+H25)/(1+$B$4)^(C25-$B$6)</f>
        <v>703161.04006230424</v>
      </c>
      <c r="K25" s="60">
        <f t="shared" ref="K25:K43" si="5">(G25+I25)/(1+$B$5)^(C25-$B$6)</f>
        <v>100818.77860774547</v>
      </c>
      <c r="M25" s="503">
        <f t="shared" ref="M25:M43" si="6">(F25)/(1+$B$4)^(C25-$B$6)</f>
        <v>679340.24645570945</v>
      </c>
      <c r="N25" s="503">
        <f t="shared" ref="N25:N43" si="7">(G25)/(1+$B$5)^(C25-$B$6)</f>
        <v>93118.831115743858</v>
      </c>
      <c r="O25" s="504">
        <f t="shared" ref="O25:O43" si="8">(H25)/(1+$B$4)^(C25-$B$6)</f>
        <v>23820.793606594827</v>
      </c>
      <c r="P25" s="504">
        <f t="shared" ref="P25:P43" si="9">(I25)/(1+$B$5)^(C25-$B$6)</f>
        <v>7699.9474920016</v>
      </c>
    </row>
    <row r="26" spans="2:16" x14ac:dyDescent="0.2">
      <c r="B26" s="35">
        <f t="shared" ref="B26:C39" si="10">B25+1</f>
        <v>3</v>
      </c>
      <c r="C26" s="7">
        <f t="shared" si="10"/>
        <v>2030</v>
      </c>
      <c r="D26" s="118">
        <f>_xlfn.XLOOKUP(C26,'VHT-VMT Summary'!$D$24:$D$43,'VHT-VMT Summary'!$G$24:$G$43)</f>
        <v>385.8353905636352</v>
      </c>
      <c r="E26" s="7">
        <f>_xlfn.XLOOKUP(C26,'VHT-VMT Summary'!$D$24:$D$43,'VHT-VMT Summary'!$J$24:$J$43)</f>
        <v>40.978291371428433</v>
      </c>
      <c r="F26" s="13">
        <f t="shared" si="0"/>
        <v>849609.53002112475</v>
      </c>
      <c r="G26" s="13">
        <f t="shared" si="1"/>
        <v>108033.90935781786</v>
      </c>
      <c r="H26" s="13">
        <f t="shared" si="2"/>
        <v>29791.217827028471</v>
      </c>
      <c r="I26" s="13">
        <f t="shared" si="3"/>
        <v>8933.2675189713991</v>
      </c>
      <c r="J26" s="13">
        <f t="shared" si="4"/>
        <v>688838.65224338253</v>
      </c>
      <c r="K26" s="60">
        <f t="shared" si="5"/>
        <v>99830.359209630289</v>
      </c>
      <c r="M26" s="503">
        <f t="shared" si="6"/>
        <v>665503.05423886178</v>
      </c>
      <c r="N26" s="503">
        <f t="shared" si="7"/>
        <v>92205.901398922841</v>
      </c>
      <c r="O26" s="504">
        <f t="shared" si="8"/>
        <v>23335.598004520638</v>
      </c>
      <c r="P26" s="504">
        <f t="shared" si="9"/>
        <v>7624.4578107074667</v>
      </c>
    </row>
    <row r="27" spans="2:16" x14ac:dyDescent="0.2">
      <c r="B27" s="35">
        <f t="shared" si="10"/>
        <v>4</v>
      </c>
      <c r="C27" s="7">
        <f t="shared" si="10"/>
        <v>2031</v>
      </c>
      <c r="D27" s="118">
        <f>_xlfn.XLOOKUP(C27,'VHT-VMT Summary'!$D$24:$D$43,'VHT-VMT Summary'!$G$24:$G$43)</f>
        <v>389.69374446927156</v>
      </c>
      <c r="E27" s="7">
        <f>_xlfn.XLOOKUP(C27,'VHT-VMT Summary'!$D$24:$D$43,'VHT-VMT Summary'!$J$24:$J$43)</f>
        <v>41.388074285142721</v>
      </c>
      <c r="F27" s="13">
        <f t="shared" si="0"/>
        <v>858105.62532133597</v>
      </c>
      <c r="G27" s="13">
        <f t="shared" si="1"/>
        <v>109114.24845139604</v>
      </c>
      <c r="H27" s="13">
        <f t="shared" si="2"/>
        <v>30089.130005298757</v>
      </c>
      <c r="I27" s="13">
        <f t="shared" si="3"/>
        <v>9022.6001941611139</v>
      </c>
      <c r="J27" s="13">
        <f t="shared" si="4"/>
        <v>674807.99104346882</v>
      </c>
      <c r="K27" s="60">
        <f t="shared" si="5"/>
        <v>98851.630197771185</v>
      </c>
      <c r="M27" s="503">
        <f t="shared" si="6"/>
        <v>651947.70589840016</v>
      </c>
      <c r="N27" s="503">
        <f t="shared" si="7"/>
        <v>91301.921973443197</v>
      </c>
      <c r="O27" s="504">
        <f t="shared" si="8"/>
        <v>22860.285145068719</v>
      </c>
      <c r="P27" s="504">
        <f t="shared" si="9"/>
        <v>7549.7082243279829</v>
      </c>
    </row>
    <row r="28" spans="2:16" x14ac:dyDescent="0.2">
      <c r="B28" s="35">
        <f t="shared" si="10"/>
        <v>5</v>
      </c>
      <c r="C28" s="7">
        <f t="shared" si="10"/>
        <v>2032</v>
      </c>
      <c r="D28" s="118">
        <f>_xlfn.XLOOKUP(C28,'VHT-VMT Summary'!$D$24:$D$43,'VHT-VMT Summary'!$G$24:$G$43)</f>
        <v>393.59068191396432</v>
      </c>
      <c r="E28" s="7">
        <f>_xlfn.XLOOKUP(C28,'VHT-VMT Summary'!$D$24:$D$43,'VHT-VMT Summary'!$J$24:$J$43)</f>
        <v>41.801955027994147</v>
      </c>
      <c r="F28" s="13">
        <f t="shared" si="0"/>
        <v>866686.68157454941</v>
      </c>
      <c r="G28" s="13">
        <f t="shared" si="1"/>
        <v>110205.39093591001</v>
      </c>
      <c r="H28" s="13">
        <f t="shared" si="2"/>
        <v>30390.021305351744</v>
      </c>
      <c r="I28" s="13">
        <f t="shared" si="3"/>
        <v>9112.8261961027238</v>
      </c>
      <c r="J28" s="13">
        <f t="shared" si="4"/>
        <v>661063.11440727802</v>
      </c>
      <c r="K28" s="60">
        <f t="shared" si="5"/>
        <v>97882.496568381277</v>
      </c>
      <c r="M28" s="503">
        <f t="shared" si="6"/>
        <v>638668.46067641536</v>
      </c>
      <c r="N28" s="503">
        <f t="shared" si="7"/>
        <v>90406.80509135063</v>
      </c>
      <c r="O28" s="504">
        <f t="shared" si="8"/>
        <v>22394.653730862665</v>
      </c>
      <c r="P28" s="504">
        <f t="shared" si="9"/>
        <v>7475.6914770306475</v>
      </c>
    </row>
    <row r="29" spans="2:16" x14ac:dyDescent="0.2">
      <c r="B29" s="35">
        <f t="shared" si="10"/>
        <v>6</v>
      </c>
      <c r="C29" s="7">
        <f t="shared" si="10"/>
        <v>2033</v>
      </c>
      <c r="D29" s="118">
        <f>_xlfn.XLOOKUP(C29,'VHT-VMT Summary'!$D$24:$D$43,'VHT-VMT Summary'!$G$24:$G$43)</f>
        <v>397.52658873310395</v>
      </c>
      <c r="E29" s="7">
        <f>_xlfn.XLOOKUP(C29,'VHT-VMT Summary'!$D$24:$D$43,'VHT-VMT Summary'!$J$24:$J$43)</f>
        <v>42.219974578274091</v>
      </c>
      <c r="F29" s="13">
        <f t="shared" si="0"/>
        <v>875353.54839029489</v>
      </c>
      <c r="G29" s="13">
        <f t="shared" si="1"/>
        <v>111307.4448452691</v>
      </c>
      <c r="H29" s="13">
        <f t="shared" si="2"/>
        <v>30693.921518405263</v>
      </c>
      <c r="I29" s="13">
        <f t="shared" si="3"/>
        <v>9203.9544580637521</v>
      </c>
      <c r="J29" s="13">
        <f t="shared" si="4"/>
        <v>647598.20131071855</v>
      </c>
      <c r="K29" s="60">
        <f t="shared" si="5"/>
        <v>96922.864249083417</v>
      </c>
      <c r="M29" s="503">
        <f t="shared" si="6"/>
        <v>625659.69474605191</v>
      </c>
      <c r="N29" s="503">
        <f t="shared" si="7"/>
        <v>89520.46386496484</v>
      </c>
      <c r="O29" s="504">
        <f t="shared" si="8"/>
        <v>21938.506564666626</v>
      </c>
      <c r="P29" s="504">
        <f t="shared" si="9"/>
        <v>7402.400384118585</v>
      </c>
    </row>
    <row r="30" spans="2:16" x14ac:dyDescent="0.2">
      <c r="B30" s="35">
        <f t="shared" si="10"/>
        <v>7</v>
      </c>
      <c r="C30" s="7">
        <f t="shared" si="10"/>
        <v>2034</v>
      </c>
      <c r="D30" s="118">
        <f>_xlfn.XLOOKUP(C30,'VHT-VMT Summary'!$D$24:$D$43,'VHT-VMT Summary'!$G$24:$G$43)</f>
        <v>401.50185462043498</v>
      </c>
      <c r="E30" s="7">
        <f>_xlfn.XLOOKUP(C30,'VHT-VMT Summary'!$D$24:$D$43,'VHT-VMT Summary'!$J$24:$J$43)</f>
        <v>42.642174324056825</v>
      </c>
      <c r="F30" s="13">
        <f t="shared" si="0"/>
        <v>884107.08387419779</v>
      </c>
      <c r="G30" s="13">
        <f t="shared" si="1"/>
        <v>112420.51929372179</v>
      </c>
      <c r="H30" s="13">
        <f t="shared" si="2"/>
        <v>31000.86073358931</v>
      </c>
      <c r="I30" s="13">
        <f t="shared" si="3"/>
        <v>9295.9940026443874</v>
      </c>
      <c r="J30" s="13">
        <f t="shared" si="4"/>
        <v>634407.54929566011</v>
      </c>
      <c r="K30" s="60">
        <f t="shared" si="5"/>
        <v>95972.640089778666</v>
      </c>
      <c r="M30" s="503">
        <f t="shared" si="6"/>
        <v>612915.8988297889</v>
      </c>
      <c r="N30" s="503">
        <f t="shared" si="7"/>
        <v>88642.81225844557</v>
      </c>
      <c r="O30" s="504">
        <f t="shared" si="8"/>
        <v>21491.65046587128</v>
      </c>
      <c r="P30" s="504">
        <f t="shared" si="9"/>
        <v>7329.8278313331057</v>
      </c>
    </row>
    <row r="31" spans="2:16" x14ac:dyDescent="0.2">
      <c r="B31" s="35">
        <f t="shared" si="10"/>
        <v>8</v>
      </c>
      <c r="C31" s="7">
        <f t="shared" si="10"/>
        <v>2035</v>
      </c>
      <c r="D31" s="118">
        <f>_xlfn.XLOOKUP(C31,'VHT-VMT Summary'!$D$24:$D$43,'VHT-VMT Summary'!$G$24:$G$43)</f>
        <v>405.51687316663936</v>
      </c>
      <c r="E31" s="7">
        <f>_xlfn.XLOOKUP(C31,'VHT-VMT Summary'!$D$24:$D$43,'VHT-VMT Summary'!$J$24:$J$43)</f>
        <v>43.068596067297399</v>
      </c>
      <c r="F31" s="13">
        <f t="shared" si="0"/>
        <v>892948.15471293987</v>
      </c>
      <c r="G31" s="13">
        <f t="shared" si="1"/>
        <v>113544.72448665902</v>
      </c>
      <c r="H31" s="13">
        <f t="shared" si="2"/>
        <v>31310.869340925208</v>
      </c>
      <c r="I31" s="13">
        <f t="shared" si="3"/>
        <v>9388.9539426708325</v>
      </c>
      <c r="J31" s="13">
        <f t="shared" si="4"/>
        <v>621485.57205491455</v>
      </c>
      <c r="K31" s="60">
        <f t="shared" si="5"/>
        <v>95031.731853604389</v>
      </c>
      <c r="M31" s="503">
        <f t="shared" si="6"/>
        <v>600431.67586623365</v>
      </c>
      <c r="N31" s="503">
        <f t="shared" si="7"/>
        <v>87773.765079441218</v>
      </c>
      <c r="O31" s="504">
        <f t="shared" si="8"/>
        <v>21053.89618868089</v>
      </c>
      <c r="P31" s="504">
        <f t="shared" si="9"/>
        <v>7257.9667741631747</v>
      </c>
    </row>
    <row r="32" spans="2:16" x14ac:dyDescent="0.2">
      <c r="B32" s="35">
        <f t="shared" si="10"/>
        <v>9</v>
      </c>
      <c r="C32" s="7">
        <f t="shared" si="10"/>
        <v>2036</v>
      </c>
      <c r="D32" s="118">
        <f>_xlfn.XLOOKUP(C32,'VHT-VMT Summary'!$D$24:$D$43,'VHT-VMT Summary'!$G$24:$G$43)</f>
        <v>409.57204189830577</v>
      </c>
      <c r="E32" s="7">
        <f>_xlfn.XLOOKUP(C32,'VHT-VMT Summary'!$D$24:$D$43,'VHT-VMT Summary'!$J$24:$J$43)</f>
        <v>43.499282027970374</v>
      </c>
      <c r="F32" s="13">
        <f t="shared" si="0"/>
        <v>901877.63626006932</v>
      </c>
      <c r="G32" s="13">
        <f t="shared" si="1"/>
        <v>114680.17173152561</v>
      </c>
      <c r="H32" s="13">
        <f t="shared" si="2"/>
        <v>31623.978034334461</v>
      </c>
      <c r="I32" s="13">
        <f t="shared" si="3"/>
        <v>9482.8434820975417</v>
      </c>
      <c r="J32" s="13">
        <f t="shared" si="4"/>
        <v>608826.7970664053</v>
      </c>
      <c r="K32" s="60">
        <f t="shared" si="5"/>
        <v>94100.048207980799</v>
      </c>
      <c r="M32" s="503">
        <f t="shared" si="6"/>
        <v>588201.73872443847</v>
      </c>
      <c r="N32" s="503">
        <f t="shared" si="7"/>
        <v>86913.237970819231</v>
      </c>
      <c r="O32" s="504">
        <f t="shared" si="8"/>
        <v>20625.058341966731</v>
      </c>
      <c r="P32" s="504">
        <f t="shared" si="9"/>
        <v>7186.8102371615751</v>
      </c>
    </row>
    <row r="33" spans="2:18" x14ac:dyDescent="0.2">
      <c r="B33" s="35">
        <f t="shared" si="10"/>
        <v>10</v>
      </c>
      <c r="C33" s="7">
        <f t="shared" si="10"/>
        <v>2037</v>
      </c>
      <c r="D33" s="118">
        <f>_xlfn.XLOOKUP(C33,'VHT-VMT Summary'!$D$24:$D$43,'VHT-VMT Summary'!$G$24:$G$43)</f>
        <v>413.66776231728875</v>
      </c>
      <c r="E33" s="7">
        <f>_xlfn.XLOOKUP(C33,'VHT-VMT Summary'!$D$24:$D$43,'VHT-VMT Summary'!$J$24:$J$43)</f>
        <v>43.93427484825007</v>
      </c>
      <c r="F33" s="13">
        <f t="shared" si="0"/>
        <v>910896.41262266983</v>
      </c>
      <c r="G33" s="13">
        <f t="shared" si="1"/>
        <v>115826.97344884084</v>
      </c>
      <c r="H33" s="13">
        <f t="shared" si="2"/>
        <v>31940.217814677802</v>
      </c>
      <c r="I33" s="13">
        <f t="shared" si="3"/>
        <v>9577.6719169185144</v>
      </c>
      <c r="J33" s="13">
        <f t="shared" si="4"/>
        <v>596425.86327552784</v>
      </c>
      <c r="K33" s="60">
        <f t="shared" si="5"/>
        <v>93177.498715745707</v>
      </c>
      <c r="M33" s="503">
        <f t="shared" si="6"/>
        <v>576220.90796477476</v>
      </c>
      <c r="N33" s="503">
        <f t="shared" si="7"/>
        <v>86061.147402477873</v>
      </c>
      <c r="O33" s="504">
        <f t="shared" si="8"/>
        <v>20204.955310753056</v>
      </c>
      <c r="P33" s="504">
        <f t="shared" si="9"/>
        <v>7116.3513132678336</v>
      </c>
    </row>
    <row r="34" spans="2:18" x14ac:dyDescent="0.2">
      <c r="B34" s="35">
        <f t="shared" si="10"/>
        <v>11</v>
      </c>
      <c r="C34" s="7">
        <f t="shared" si="10"/>
        <v>2038</v>
      </c>
      <c r="D34" s="118">
        <f>_xlfn.XLOOKUP(C34,'VHT-VMT Summary'!$D$24:$D$43,'VHT-VMT Summary'!$G$24:$G$43)</f>
        <v>417.80443994046163</v>
      </c>
      <c r="E34" s="7">
        <f>_xlfn.XLOOKUP(C34,'VHT-VMT Summary'!$D$24:$D$43,'VHT-VMT Summary'!$J$24:$J$43)</f>
        <v>44.373617596732579</v>
      </c>
      <c r="F34" s="13">
        <f t="shared" si="0"/>
        <v>920005.37674889655</v>
      </c>
      <c r="G34" s="13">
        <f t="shared" si="1"/>
        <v>116985.24318332926</v>
      </c>
      <c r="H34" s="13">
        <f t="shared" si="2"/>
        <v>32259.619992824584</v>
      </c>
      <c r="I34" s="13">
        <f t="shared" si="3"/>
        <v>9673.4486360877017</v>
      </c>
      <c r="J34" s="13">
        <f t="shared" si="4"/>
        <v>584277.51882471691</v>
      </c>
      <c r="K34" s="60">
        <f t="shared" si="5"/>
        <v>92263.993826375648</v>
      </c>
      <c r="M34" s="503">
        <f t="shared" si="6"/>
        <v>564484.10964541463</v>
      </c>
      <c r="N34" s="503">
        <f t="shared" si="7"/>
        <v>85217.410663237883</v>
      </c>
      <c r="O34" s="504">
        <f t="shared" si="8"/>
        <v>19793.409179302216</v>
      </c>
      <c r="P34" s="504">
        <f t="shared" si="9"/>
        <v>7046.5831631377578</v>
      </c>
    </row>
    <row r="35" spans="2:18" x14ac:dyDescent="0.2">
      <c r="B35" s="35">
        <f t="shared" si="10"/>
        <v>12</v>
      </c>
      <c r="C35" s="7">
        <f t="shared" si="10"/>
        <v>2039</v>
      </c>
      <c r="D35" s="118">
        <f>_xlfn.XLOOKUP(C35,'VHT-VMT Summary'!$D$24:$D$43,'VHT-VMT Summary'!$G$24:$G$43)</f>
        <v>421.98248433986623</v>
      </c>
      <c r="E35" s="7">
        <f>_xlfn.XLOOKUP(C35,'VHT-VMT Summary'!$D$24:$D$43,'VHT-VMT Summary'!$J$24:$J$43)</f>
        <v>44.81735377269991</v>
      </c>
      <c r="F35" s="13">
        <f t="shared" si="0"/>
        <v>929205.43051638547</v>
      </c>
      <c r="G35" s="13">
        <f t="shared" si="1"/>
        <v>118155.09561516254</v>
      </c>
      <c r="H35" s="13">
        <f t="shared" si="2"/>
        <v>32582.216192752836</v>
      </c>
      <c r="I35" s="13">
        <f t="shared" si="3"/>
        <v>9770.1831224485795</v>
      </c>
      <c r="J35" s="13">
        <f t="shared" si="4"/>
        <v>572376.61882925709</v>
      </c>
      <c r="K35" s="60">
        <f t="shared" si="5"/>
        <v>91359.44486729351</v>
      </c>
      <c r="M35" s="503">
        <f t="shared" si="6"/>
        <v>552986.37317349063</v>
      </c>
      <c r="N35" s="503">
        <f t="shared" si="7"/>
        <v>84381.945852813966</v>
      </c>
      <c r="O35" s="504">
        <f t="shared" si="8"/>
        <v>19390.245655766485</v>
      </c>
      <c r="P35" s="504">
        <f t="shared" si="9"/>
        <v>6977.4990144795438</v>
      </c>
    </row>
    <row r="36" spans="2:18" x14ac:dyDescent="0.2">
      <c r="B36" s="35">
        <f t="shared" si="10"/>
        <v>13</v>
      </c>
      <c r="C36" s="7">
        <f t="shared" si="10"/>
        <v>2040</v>
      </c>
      <c r="D36" s="118">
        <f>_xlfn.XLOOKUP(C36,'VHT-VMT Summary'!$D$24:$D$43,'VHT-VMT Summary'!$G$24:$G$43)</f>
        <v>426.20230918326479</v>
      </c>
      <c r="E36" s="7">
        <f>_xlfn.XLOOKUP(C36,'VHT-VMT Summary'!$D$24:$D$43,'VHT-VMT Summary'!$J$24:$J$43)</f>
        <v>45.265527310426911</v>
      </c>
      <c r="F36" s="13">
        <f t="shared" si="0"/>
        <v>938497.48482154903</v>
      </c>
      <c r="G36" s="13">
        <f t="shared" si="1"/>
        <v>119336.64657131414</v>
      </c>
      <c r="H36" s="13">
        <f t="shared" si="2"/>
        <v>32908.038354680364</v>
      </c>
      <c r="I36" s="13">
        <f t="shared" si="3"/>
        <v>9867.8849536730668</v>
      </c>
      <c r="J36" s="13">
        <f t="shared" si="4"/>
        <v>560718.1231983992</v>
      </c>
      <c r="K36" s="60">
        <f t="shared" si="5"/>
        <v>90463.764035261222</v>
      </c>
      <c r="M36" s="503">
        <f t="shared" si="6"/>
        <v>541722.8292000246</v>
      </c>
      <c r="N36" s="503">
        <f t="shared" si="7"/>
        <v>83554.671873864805</v>
      </c>
      <c r="O36" s="504">
        <f t="shared" si="8"/>
        <v>18995.293998374538</v>
      </c>
      <c r="P36" s="504">
        <f t="shared" si="9"/>
        <v>6909.0921613964128</v>
      </c>
    </row>
    <row r="37" spans="2:18" x14ac:dyDescent="0.2">
      <c r="B37" s="35">
        <f t="shared" si="10"/>
        <v>14</v>
      </c>
      <c r="C37" s="7">
        <f t="shared" si="10"/>
        <v>2041</v>
      </c>
      <c r="D37" s="118">
        <f>_xlfn.XLOOKUP(C37,'VHT-VMT Summary'!$D$24:$D$43,'VHT-VMT Summary'!$G$24:$G$43)</f>
        <v>430.46433227509749</v>
      </c>
      <c r="E37" s="7">
        <f>_xlfn.XLOOKUP(C37,'VHT-VMT Summary'!$D$24:$D$43,'VHT-VMT Summary'!$J$24:$J$43)</f>
        <v>45.718182583531181</v>
      </c>
      <c r="F37" s="13">
        <f t="shared" si="0"/>
        <v>947882.45966976462</v>
      </c>
      <c r="G37" s="13">
        <f t="shared" si="1"/>
        <v>120530.0130370273</v>
      </c>
      <c r="H37" s="13">
        <f t="shared" si="2"/>
        <v>33237.118738227167</v>
      </c>
      <c r="I37" s="13">
        <f t="shared" si="3"/>
        <v>9966.5638032097977</v>
      </c>
      <c r="J37" s="13">
        <f t="shared" si="4"/>
        <v>549297.09450085671</v>
      </c>
      <c r="K37" s="60">
        <f t="shared" si="5"/>
        <v>89576.864387856709</v>
      </c>
      <c r="M37" s="503">
        <f t="shared" si="6"/>
        <v>530688.70755773527</v>
      </c>
      <c r="N37" s="503">
        <f t="shared" si="7"/>
        <v>82735.508424121042</v>
      </c>
      <c r="O37" s="504">
        <f t="shared" si="8"/>
        <v>18608.386943121521</v>
      </c>
      <c r="P37" s="504">
        <f t="shared" si="9"/>
        <v>6841.3559637356648</v>
      </c>
    </row>
    <row r="38" spans="2:18" x14ac:dyDescent="0.2">
      <c r="B38" s="35">
        <f t="shared" si="10"/>
        <v>15</v>
      </c>
      <c r="C38" s="7">
        <f t="shared" si="10"/>
        <v>2042</v>
      </c>
      <c r="D38" s="118">
        <f>_xlfn.XLOOKUP(C38,'VHT-VMT Summary'!$D$24:$D$43,'VHT-VMT Summary'!$G$24:$G$43)</f>
        <v>434.76897559784834</v>
      </c>
      <c r="E38" s="7">
        <f>_xlfn.XLOOKUP(C38,'VHT-VMT Summary'!$D$24:$D$43,'VHT-VMT Summary'!$J$24:$J$43)</f>
        <v>46.175364409366495</v>
      </c>
      <c r="F38" s="13">
        <f t="shared" si="0"/>
        <v>957361.28426646208</v>
      </c>
      <c r="G38" s="13">
        <f t="shared" si="1"/>
        <v>121735.31316739753</v>
      </c>
      <c r="H38" s="13">
        <f t="shared" si="2"/>
        <v>33569.489925609443</v>
      </c>
      <c r="I38" s="13">
        <f t="shared" si="3"/>
        <v>10066.229441241896</v>
      </c>
      <c r="J38" s="13">
        <f t="shared" si="4"/>
        <v>538108.69587377808</v>
      </c>
      <c r="K38" s="60">
        <f t="shared" si="5"/>
        <v>88698.659835034545</v>
      </c>
      <c r="M38" s="503">
        <f t="shared" si="6"/>
        <v>519879.33524084621</v>
      </c>
      <c r="N38" s="503">
        <f t="shared" si="7"/>
        <v>81924.375988590415</v>
      </c>
      <c r="O38" s="504">
        <f t="shared" si="8"/>
        <v>18229.36063293185</v>
      </c>
      <c r="P38" s="504">
        <f t="shared" si="9"/>
        <v>6774.2838464441375</v>
      </c>
    </row>
    <row r="39" spans="2:18" x14ac:dyDescent="0.2">
      <c r="B39" s="35">
        <f t="shared" si="10"/>
        <v>16</v>
      </c>
      <c r="C39" s="7">
        <f t="shared" si="10"/>
        <v>2043</v>
      </c>
      <c r="D39" s="118">
        <f>_xlfn.XLOOKUP(C39,'VHT-VMT Summary'!$D$24:$D$43,'VHT-VMT Summary'!$G$24:$G$43)</f>
        <v>439.11666535382676</v>
      </c>
      <c r="E39" s="7">
        <f>_xlfn.XLOOKUP(C39,'VHT-VMT Summary'!$D$24:$D$43,'VHT-VMT Summary'!$J$24:$J$43)</f>
        <v>46.637118053460156</v>
      </c>
      <c r="F39" s="13">
        <f t="shared" si="0"/>
        <v>966934.89710912656</v>
      </c>
      <c r="G39" s="13">
        <f t="shared" si="1"/>
        <v>122952.6662990715</v>
      </c>
      <c r="H39" s="13">
        <f t="shared" si="2"/>
        <v>33905.184824865537</v>
      </c>
      <c r="I39" s="13">
        <f t="shared" si="3"/>
        <v>10166.891735654313</v>
      </c>
      <c r="J39" s="13">
        <f t="shared" si="4"/>
        <v>527148.18897431216</v>
      </c>
      <c r="K39" s="60">
        <f t="shared" si="5"/>
        <v>87829.065130769508</v>
      </c>
      <c r="M39" s="503">
        <f t="shared" si="6"/>
        <v>509290.13442604715</v>
      </c>
      <c r="N39" s="503">
        <f t="shared" si="7"/>
        <v>81121.195831839519</v>
      </c>
      <c r="O39" s="504">
        <f t="shared" si="8"/>
        <v>17858.054548264954</v>
      </c>
      <c r="P39" s="504">
        <f t="shared" si="9"/>
        <v>6707.8692989299789</v>
      </c>
    </row>
    <row r="40" spans="2:18" x14ac:dyDescent="0.2">
      <c r="B40" s="35">
        <f>B39+1</f>
        <v>17</v>
      </c>
      <c r="C40" s="7">
        <f>C39+1</f>
        <v>2044</v>
      </c>
      <c r="D40" s="118">
        <f>_xlfn.XLOOKUP(C40,'VHT-VMT Summary'!$D$24:$D$43,'VHT-VMT Summary'!$G$24:$G$43)</f>
        <v>443.50783200736498</v>
      </c>
      <c r="E40" s="7">
        <f>_xlfn.XLOOKUP(C40,'VHT-VMT Summary'!$D$24:$D$43,'VHT-VMT Summary'!$J$24:$J$43)</f>
        <v>47.103489233994765</v>
      </c>
      <c r="F40" s="13">
        <f t="shared" si="0"/>
        <v>976604.24608021765</v>
      </c>
      <c r="G40" s="13">
        <f t="shared" si="1"/>
        <v>124182.1929620622</v>
      </c>
      <c r="H40" s="13">
        <f t="shared" si="2"/>
        <v>34244.236673114196</v>
      </c>
      <c r="I40" s="13">
        <f t="shared" si="3"/>
        <v>10268.560653010858</v>
      </c>
      <c r="J40" s="13">
        <f t="shared" si="4"/>
        <v>516410.93197289546</v>
      </c>
      <c r="K40" s="60">
        <f t="shared" si="5"/>
        <v>86967.995864781551</v>
      </c>
      <c r="M40" s="503">
        <f t="shared" si="6"/>
        <v>498916.62053376099</v>
      </c>
      <c r="N40" s="503">
        <f t="shared" si="7"/>
        <v>80325.889990350886</v>
      </c>
      <c r="O40" s="504">
        <f t="shared" si="8"/>
        <v>17494.311439134439</v>
      </c>
      <c r="P40" s="504">
        <f t="shared" si="9"/>
        <v>6642.1058744306665</v>
      </c>
    </row>
    <row r="41" spans="2:18" x14ac:dyDescent="0.2">
      <c r="B41" s="35">
        <f t="shared" ref="B41:C43" si="11">B40+1</f>
        <v>18</v>
      </c>
      <c r="C41" s="7">
        <f t="shared" si="11"/>
        <v>2045</v>
      </c>
      <c r="D41" s="118">
        <f>_xlfn.XLOOKUP(C41,'VHT-VMT Summary'!$D$24:$D$43,'VHT-VMT Summary'!$G$24:$G$43)</f>
        <v>447.94291032743854</v>
      </c>
      <c r="E41" s="7">
        <f>_xlfn.XLOOKUP(C41,'VHT-VMT Summary'!$D$24:$D$43,'VHT-VMT Summary'!$J$24:$J$43)</f>
        <v>47.574524126334708</v>
      </c>
      <c r="F41" s="13">
        <f t="shared" si="0"/>
        <v>986370.28854101966</v>
      </c>
      <c r="G41" s="13">
        <f t="shared" si="1"/>
        <v>125424.01489168279</v>
      </c>
      <c r="H41" s="13">
        <f t="shared" si="2"/>
        <v>34586.67903984533</v>
      </c>
      <c r="I41" s="13">
        <f t="shared" si="3"/>
        <v>10371.246259540967</v>
      </c>
      <c r="J41" s="13">
        <f t="shared" si="4"/>
        <v>505892.37758741446</v>
      </c>
      <c r="K41" s="60">
        <f t="shared" si="5"/>
        <v>86115.368454342519</v>
      </c>
      <c r="M41" s="503">
        <f t="shared" si="6"/>
        <v>488754.40032890253</v>
      </c>
      <c r="N41" s="503">
        <f t="shared" si="7"/>
        <v>79538.381264955286</v>
      </c>
      <c r="O41" s="504">
        <f t="shared" si="8"/>
        <v>17137.977258511914</v>
      </c>
      <c r="P41" s="504">
        <f t="shared" si="9"/>
        <v>6576.9871893872296</v>
      </c>
    </row>
    <row r="42" spans="2:18" x14ac:dyDescent="0.2">
      <c r="B42" s="35">
        <f t="shared" si="11"/>
        <v>19</v>
      </c>
      <c r="C42" s="7">
        <f t="shared" si="11"/>
        <v>2046</v>
      </c>
      <c r="D42" s="118">
        <f>_xlfn.XLOOKUP(C42,'VHT-VMT Summary'!$D$24:$D$43,'VHT-VMT Summary'!$G$24:$G$43)</f>
        <v>452.4223394307129</v>
      </c>
      <c r="E42" s="7">
        <f>_xlfn.XLOOKUP(C42,'VHT-VMT Summary'!$D$24:$D$43,'VHT-VMT Summary'!$J$24:$J$43)</f>
        <v>48.050269367598055</v>
      </c>
      <c r="F42" s="13">
        <f t="shared" si="0"/>
        <v>996233.99142642983</v>
      </c>
      <c r="G42" s="13">
        <f t="shared" si="1"/>
        <v>126678.25504059962</v>
      </c>
      <c r="H42" s="13">
        <f t="shared" si="2"/>
        <v>34932.545830243784</v>
      </c>
      <c r="I42" s="13">
        <f t="shared" si="3"/>
        <v>10474.958722136376</v>
      </c>
      <c r="J42" s="13">
        <f t="shared" si="4"/>
        <v>495588.07115740894</v>
      </c>
      <c r="K42" s="60">
        <f t="shared" si="5"/>
        <v>85271.100136162684</v>
      </c>
      <c r="M42" s="503">
        <f t="shared" si="6"/>
        <v>478799.17006032163</v>
      </c>
      <c r="N42" s="503">
        <f t="shared" si="7"/>
        <v>78758.59321333807</v>
      </c>
      <c r="O42" s="504">
        <f t="shared" si="8"/>
        <v>16788.901097087328</v>
      </c>
      <c r="P42" s="504">
        <f t="shared" si="9"/>
        <v>6512.5069228246093</v>
      </c>
    </row>
    <row r="43" spans="2:18" x14ac:dyDescent="0.2">
      <c r="B43" s="35">
        <f t="shared" si="11"/>
        <v>20</v>
      </c>
      <c r="C43" s="7">
        <f t="shared" si="11"/>
        <v>2047</v>
      </c>
      <c r="D43" s="7">
        <f>_xlfn.XLOOKUP(C43,'VHT-VMT Summary'!$D$24:$D$43,'VHT-VMT Summary'!$G$24:$G$43)</f>
        <v>456.9465628250199</v>
      </c>
      <c r="E43" s="7">
        <f>_xlfn.XLOOKUP(C43,'VHT-VMT Summary'!$D$24:$D$43,'VHT-VMT Summary'!$J$24:$J$43)</f>
        <v>48.530772061274043</v>
      </c>
      <c r="F43" s="13">
        <f t="shared" si="0"/>
        <v>1006196.3313406939</v>
      </c>
      <c r="G43" s="13">
        <f t="shared" si="1"/>
        <v>127945.03759100557</v>
      </c>
      <c r="H43" s="13">
        <f t="shared" si="2"/>
        <v>35281.87128854623</v>
      </c>
      <c r="I43" s="13">
        <f t="shared" si="3"/>
        <v>10579.708309357742</v>
      </c>
      <c r="J43" s="13">
        <f t="shared" si="4"/>
        <v>485493.64875750046</v>
      </c>
      <c r="K43" s="60">
        <f t="shared" si="5"/>
        <v>84435.108958357145</v>
      </c>
      <c r="M43" s="503">
        <f t="shared" si="6"/>
        <v>469046.71363814233</v>
      </c>
      <c r="N43" s="503">
        <f t="shared" si="7"/>
        <v>77986.450142619055</v>
      </c>
      <c r="O43" s="504">
        <f t="shared" si="8"/>
        <v>16446.935119358102</v>
      </c>
      <c r="P43" s="504">
        <f t="shared" si="9"/>
        <v>6448.6588157380947</v>
      </c>
    </row>
    <row r="44" spans="2:18" ht="13.5" thickBot="1" x14ac:dyDescent="0.25">
      <c r="B44" s="36"/>
      <c r="C44" s="37" t="s">
        <v>45</v>
      </c>
      <c r="D44" s="37"/>
      <c r="E44" s="37"/>
      <c r="F44" s="61">
        <f>SUM(F24:F43)</f>
        <v>18338942.88359227</v>
      </c>
      <c r="G44" s="61">
        <f t="shared" ref="G44:I44" si="12">SUM(G24:G43)</f>
        <v>2331927.3421461559</v>
      </c>
      <c r="H44" s="61">
        <f t="shared" si="12"/>
        <v>643047.68585746305</v>
      </c>
      <c r="I44" s="61">
        <f t="shared" si="12"/>
        <v>192825.85353084863</v>
      </c>
      <c r="J44" s="61">
        <f>SUM(J24:J43)</f>
        <v>11889707.270539403</v>
      </c>
      <c r="K44" s="62">
        <f>SUM(K24:K43)</f>
        <v>1857386.3975324915</v>
      </c>
    </row>
    <row r="48" spans="2:18" x14ac:dyDescent="0.2">
      <c r="B48" s="657"/>
      <c r="C48" s="657"/>
      <c r="D48" s="660" t="s">
        <v>169</v>
      </c>
      <c r="E48" s="660"/>
      <c r="F48" s="660"/>
      <c r="G48" s="660"/>
      <c r="H48" s="660"/>
      <c r="I48" s="660"/>
      <c r="J48" s="660"/>
      <c r="K48" s="660"/>
      <c r="L48" s="660"/>
      <c r="M48" s="660"/>
      <c r="N48" s="660"/>
      <c r="O48" s="660"/>
      <c r="P48" s="660"/>
      <c r="Q48" s="660"/>
      <c r="R48" s="660"/>
    </row>
    <row r="49" spans="2:18" ht="18" customHeight="1" x14ac:dyDescent="0.2">
      <c r="B49" s="664"/>
      <c r="C49" s="661" t="s">
        <v>31</v>
      </c>
      <c r="D49" s="662" t="s">
        <v>266</v>
      </c>
      <c r="E49" s="651" t="s">
        <v>267</v>
      </c>
      <c r="F49" s="652"/>
      <c r="G49" s="652"/>
      <c r="H49" s="653"/>
      <c r="I49" s="651" t="s">
        <v>268</v>
      </c>
      <c r="J49" s="652"/>
      <c r="K49" s="652"/>
      <c r="L49" s="653"/>
      <c r="M49" s="651" t="s">
        <v>269</v>
      </c>
      <c r="N49" s="652"/>
      <c r="O49" s="652"/>
      <c r="P49" s="653"/>
      <c r="Q49" s="651" t="s">
        <v>270</v>
      </c>
      <c r="R49" s="653"/>
    </row>
    <row r="50" spans="2:18" ht="30" x14ac:dyDescent="0.2">
      <c r="B50" s="664"/>
      <c r="C50" s="662"/>
      <c r="D50" s="663"/>
      <c r="E50" s="275" t="s">
        <v>275</v>
      </c>
      <c r="F50" s="276" t="s">
        <v>272</v>
      </c>
      <c r="G50" s="276" t="s">
        <v>273</v>
      </c>
      <c r="H50" s="274" t="s">
        <v>274</v>
      </c>
      <c r="I50" s="275" t="s">
        <v>275</v>
      </c>
      <c r="J50" s="276" t="s">
        <v>272</v>
      </c>
      <c r="K50" s="276" t="s">
        <v>273</v>
      </c>
      <c r="L50" s="274" t="s">
        <v>274</v>
      </c>
      <c r="M50" s="275" t="s">
        <v>275</v>
      </c>
      <c r="N50" s="276" t="s">
        <v>272</v>
      </c>
      <c r="O50" s="276" t="s">
        <v>273</v>
      </c>
      <c r="P50" s="274" t="s">
        <v>274</v>
      </c>
      <c r="Q50" s="274" t="s">
        <v>276</v>
      </c>
      <c r="R50" s="274" t="s">
        <v>277</v>
      </c>
    </row>
    <row r="51" spans="2:18" ht="15" x14ac:dyDescent="0.25">
      <c r="B51" s="248">
        <v>1</v>
      </c>
      <c r="C51" s="7">
        <f>C24</f>
        <v>2028</v>
      </c>
      <c r="D51" s="195">
        <f>_xlfn.XLOOKUP(C51,'VHT-VMT Summary'!$D$24:$D$43,'VHT-VMT Summary'!$Q$24:$Q$43)</f>
        <v>87767.736535559656</v>
      </c>
      <c r="E51" s="249">
        <f>_xlfn.XLOOKUP(C51,'L.Emission Rates'!$F$7:$F$39,'L.Emission Rates'!$I$7:$I$39)</f>
        <v>2.3232695917749499E-2</v>
      </c>
      <c r="F51" s="249">
        <f>_xlfn.XLOOKUP(C51,'L.Emission Rates'!$F$7:$F$39,'L.Emission Rates'!$G$7:$G$39)</f>
        <v>229.28247402013099</v>
      </c>
      <c r="G51" s="249">
        <f>_xlfn.XLOOKUP(C51,'L.Emission Rates'!$F$7:$F$39,'L.Emission Rates'!$H$7:$H$39)</f>
        <v>1.09569726008347E-3</v>
      </c>
      <c r="H51" s="249">
        <f>_xlfn.XLOOKUP(C51,'L.Emission Rates'!$F$7:$F$39,'L.Emission Rates'!$J$7:$J$39)</f>
        <v>2.2689359496322198E-3</v>
      </c>
      <c r="I51" s="250">
        <f>D51*E51/$B$15</f>
        <v>2.0390811343198104E-3</v>
      </c>
      <c r="J51" s="250">
        <f>D51*F51/$B$15</f>
        <v>20.123603772020157</v>
      </c>
      <c r="K51" s="250">
        <f>D51*G51/$B$15</f>
        <v>9.6166868445740573E-5</v>
      </c>
      <c r="L51" s="250">
        <f>D51*H51/$B$15</f>
        <v>1.9913937264338051E-4</v>
      </c>
      <c r="M51" s="182">
        <f>_xlfn.XLOOKUP(C51,Inputs!$B$125:$B$153,Inputs!$C$125:$C$153)*I51</f>
        <v>43.432428161011963</v>
      </c>
      <c r="N51" s="182">
        <f>_xlfn.XLOOKUP(C51,Inputs!$B$95:$B$123,Inputs!$C$95:$C$123)*J51</f>
        <v>5030.9009430050392</v>
      </c>
      <c r="O51" s="182">
        <f>_xlfn.XLOOKUP(C51,Inputs!$B$155:$B$183,Inputs!$C$155:$C$183)*K51</f>
        <v>99.10957462018024</v>
      </c>
      <c r="P51" s="182">
        <f>_xlfn.XLOOKUP(C51,Inputs!$B$185:$B$213,Inputs!$C$185:$C$213)*L51</f>
        <v>11.689481174166437</v>
      </c>
      <c r="Q51" s="251">
        <f>N51/(1+$B$5)^(C51-$B$6)</f>
        <v>4467.296064002001</v>
      </c>
      <c r="R51" s="182">
        <f>SUM(M51,O51,P51)/(1+$B$4)^(C51-$B$6)</f>
        <v>128.4165640170844</v>
      </c>
    </row>
    <row r="52" spans="2:18" ht="15" x14ac:dyDescent="0.25">
      <c r="B52" s="248">
        <v>2</v>
      </c>
      <c r="C52" s="7">
        <f t="shared" ref="C52:C70" si="13">C25</f>
        <v>2029</v>
      </c>
      <c r="D52" s="195">
        <f>_xlfn.XLOOKUP(C52,'VHT-VMT Summary'!$D$24:$D$43,'VHT-VMT Summary'!$Q$24:$Q$43)</f>
        <v>88682.510683902714</v>
      </c>
      <c r="E52" s="249">
        <f>_xlfn.XLOOKUP(C52,'L.Emission Rates'!$F$7:$F$39,'L.Emission Rates'!$I$7:$I$39)</f>
        <v>2.2060359419102601E-2</v>
      </c>
      <c r="F52" s="249">
        <f>_xlfn.XLOOKUP(C52,'L.Emission Rates'!$F$7:$F$39,'L.Emission Rates'!$G$7:$G$39)</f>
        <v>224.51166699054801</v>
      </c>
      <c r="G52" s="249">
        <f>_xlfn.XLOOKUP(C52,'L.Emission Rates'!$F$7:$F$39,'L.Emission Rates'!$H$7:$H$39)</f>
        <v>1.0280259406775199E-3</v>
      </c>
      <c r="H52" s="249">
        <f>_xlfn.XLOOKUP(C52,'L.Emission Rates'!$F$7:$F$39,'L.Emission Rates'!$J$7:$J$39)</f>
        <v>2.22172494659135E-3</v>
      </c>
      <c r="I52" s="250">
        <f t="shared" ref="I52:I70" si="14">D52*E52/$B$15</f>
        <v>1.9563680598753005E-3</v>
      </c>
      <c r="J52" s="250">
        <f t="shared" ref="J52:J70" si="15">D52*F52/$B$15</f>
        <v>19.91025830655008</v>
      </c>
      <c r="K52" s="250">
        <f t="shared" ref="K52:K70" si="16">D52*G52/$B$15</f>
        <v>9.1167921467463303E-5</v>
      </c>
      <c r="L52" s="250">
        <f t="shared" ref="L52:L70" si="17">D52*H52/$B$15</f>
        <v>1.970281463127806E-4</v>
      </c>
      <c r="M52" s="182">
        <f>_xlfn.XLOOKUP(C52,Inputs!$B$125:$B$153,Inputs!$C$125:$C$153)*I52</f>
        <v>42.453186899294018</v>
      </c>
      <c r="N52" s="182">
        <f>_xlfn.XLOOKUP(C52,Inputs!$B$95:$B$123,Inputs!$C$95:$C$123)*J52</f>
        <v>5037.2953515571699</v>
      </c>
      <c r="O52" s="182">
        <f>_xlfn.XLOOKUP(C52,Inputs!$B$155:$B$183,Inputs!$C$155:$C$183)*K52</f>
        <v>95.689850372249481</v>
      </c>
      <c r="P52" s="182">
        <f>_xlfn.XLOOKUP(C52,Inputs!$B$185:$B$213,Inputs!$C$185:$C$213)*L52</f>
        <v>11.841391593398114</v>
      </c>
      <c r="Q52" s="251">
        <f t="shared" ref="Q52:Q70" si="18">N52/(1+$B$5)^(C52-$B$7)</f>
        <v>4938.5248544678134</v>
      </c>
      <c r="R52" s="182">
        <f t="shared" ref="R52:R70" si="19">SUM(M52,O52,P52)/(1+$B$4)^(C52-$B$6)</f>
        <v>121.12548155593993</v>
      </c>
    </row>
    <row r="53" spans="2:18" ht="15" x14ac:dyDescent="0.25">
      <c r="B53" s="248">
        <v>3</v>
      </c>
      <c r="C53" s="7">
        <f t="shared" si="13"/>
        <v>2030</v>
      </c>
      <c r="D53" s="195">
        <f>_xlfn.XLOOKUP(C53,'VHT-VMT Summary'!$D$24:$D$43,'VHT-VMT Summary'!$Q$24:$Q$43)</f>
        <v>89606.819221253681</v>
      </c>
      <c r="E53" s="249">
        <f>_xlfn.XLOOKUP(C53,'L.Emission Rates'!$F$7:$F$39,'L.Emission Rates'!$I$7:$I$39)</f>
        <v>2.1133265321873301E-2</v>
      </c>
      <c r="F53" s="249">
        <f>_xlfn.XLOOKUP(C53,'L.Emission Rates'!$F$7:$F$39,'L.Emission Rates'!$G$7:$G$39)</f>
        <v>220.28375214264901</v>
      </c>
      <c r="G53" s="249">
        <f>_xlfn.XLOOKUP(C53,'L.Emission Rates'!$F$7:$F$39,'L.Emission Rates'!$H$7:$H$39)</f>
        <v>9.6473851483935E-4</v>
      </c>
      <c r="H53" s="249">
        <f>_xlfn.XLOOKUP(C53,'L.Emission Rates'!$F$7:$F$39,'L.Emission Rates'!$J$7:$J$39)</f>
        <v>2.17988630178704E-3</v>
      </c>
      <c r="I53" s="250">
        <f t="shared" si="14"/>
        <v>1.8936846852518905E-3</v>
      </c>
      <c r="J53" s="250">
        <f t="shared" si="15"/>
        <v>19.738926355625804</v>
      </c>
      <c r="K53" s="250">
        <f>D53*G53/$B$15</f>
        <v>8.6447149694990406E-5</v>
      </c>
      <c r="L53" s="250">
        <f>D53*H53/$B$15</f>
        <v>1.9533267776711854E-4</v>
      </c>
      <c r="M53" s="182">
        <f>_xlfn.XLOOKUP(C53,Inputs!$B$125:$B$153,Inputs!$C$125:$C$153)*I53</f>
        <v>41.661063075541591</v>
      </c>
      <c r="N53" s="182">
        <f>_xlfn.XLOOKUP(C53,Inputs!$B$95:$B$123,Inputs!$C$95:$C$123)*J53</f>
        <v>5072.9040733958318</v>
      </c>
      <c r="O53" s="182">
        <f>_xlfn.XLOOKUP(C53,Inputs!$B$155:$B$183,Inputs!$C$155:$C$183)*K53</f>
        <v>92.412003023944749</v>
      </c>
      <c r="P53" s="182">
        <f>_xlfn.XLOOKUP(C53,Inputs!$B$185:$B$213,Inputs!$C$185:$C$213)*L53</f>
        <v>12.01295968267779</v>
      </c>
      <c r="Q53" s="251">
        <f t="shared" si="18"/>
        <v>4875.9170255630834</v>
      </c>
      <c r="R53" s="182">
        <f t="shared" si="19"/>
        <v>114.42985619197333</v>
      </c>
    </row>
    <row r="54" spans="2:18" ht="15" x14ac:dyDescent="0.25">
      <c r="B54" s="248">
        <v>4</v>
      </c>
      <c r="C54" s="7">
        <f t="shared" si="13"/>
        <v>2031</v>
      </c>
      <c r="D54" s="195">
        <f>_xlfn.XLOOKUP(C54,'VHT-VMT Summary'!$D$24:$D$43,'VHT-VMT Summary'!$Q$24:$Q$43)</f>
        <v>90540.761521402252</v>
      </c>
      <c r="E54" s="249">
        <f>_xlfn.XLOOKUP(C54,'L.Emission Rates'!$F$7:$F$39,'L.Emission Rates'!$I$7:$I$39)</f>
        <v>2.0397990449639899E-2</v>
      </c>
      <c r="F54" s="249">
        <f>_xlfn.XLOOKUP(C54,'L.Emission Rates'!$F$7:$F$39,'L.Emission Rates'!$G$7:$G$39)</f>
        <v>216.64085829948499</v>
      </c>
      <c r="G54" s="249">
        <f>_xlfn.XLOOKUP(C54,'L.Emission Rates'!$F$7:$F$39,'L.Emission Rates'!$H$7:$H$39)</f>
        <v>9.0811274492167402E-4</v>
      </c>
      <c r="H54" s="249">
        <f>_xlfn.XLOOKUP(C54,'L.Emission Rates'!$F$7:$F$39,'L.Emission Rates'!$J$7:$J$39)</f>
        <v>2.1438369140753498E-3</v>
      </c>
      <c r="I54" s="250">
        <f t="shared" si="14"/>
        <v>1.8468495888166866E-3</v>
      </c>
      <c r="J54" s="250">
        <f t="shared" si="15"/>
        <v>19.614828287085565</v>
      </c>
      <c r="K54" s="250">
        <f t="shared" si="16"/>
        <v>8.2221219472499281E-5</v>
      </c>
      <c r="L54" s="250">
        <f t="shared" si="17"/>
        <v>1.941046267780752E-4</v>
      </c>
      <c r="M54" s="182">
        <f>_xlfn.XLOOKUP(C54,Inputs!$B$125:$B$153,Inputs!$C$125:$C$153)*I54</f>
        <v>40.630690953967104</v>
      </c>
      <c r="N54" s="182">
        <f>_xlfn.XLOOKUP(C54,Inputs!$B$95:$B$123,Inputs!$C$95:$C$123)*J54</f>
        <v>5139.085011216418</v>
      </c>
      <c r="O54" s="182">
        <f>_xlfn.XLOOKUP(C54,Inputs!$B$155:$B$183,Inputs!$C$155:$C$183)*K54</f>
        <v>87.894483616101738</v>
      </c>
      <c r="P54" s="182">
        <f>_xlfn.XLOOKUP(C54,Inputs!$B$185:$B$213,Inputs!$C$185:$C$213)*L54</f>
        <v>11.937434546851625</v>
      </c>
      <c r="Q54" s="251">
        <f t="shared" si="18"/>
        <v>4842.6745852051799</v>
      </c>
      <c r="R54" s="182">
        <f t="shared" si="19"/>
        <v>106.71678762621798</v>
      </c>
    </row>
    <row r="55" spans="2:18" ht="15" x14ac:dyDescent="0.25">
      <c r="B55" s="248">
        <v>5</v>
      </c>
      <c r="C55" s="7">
        <f t="shared" si="13"/>
        <v>2032</v>
      </c>
      <c r="D55" s="195">
        <f>_xlfn.XLOOKUP(C55,'VHT-VMT Summary'!$D$24:$D$43,'VHT-VMT Summary'!$Q$24:$Q$43)</f>
        <v>91484.437993878135</v>
      </c>
      <c r="E55" s="249">
        <f>_xlfn.XLOOKUP(C55,'L.Emission Rates'!$F$7:$F$39,'L.Emission Rates'!$I$7:$I$39)</f>
        <v>1.9791278252926099E-2</v>
      </c>
      <c r="F55" s="249">
        <f>_xlfn.XLOOKUP(C55,'L.Emission Rates'!$F$7:$F$39,'L.Emission Rates'!$G$7:$G$39)</f>
        <v>213.35806379999801</v>
      </c>
      <c r="G55" s="249">
        <f>_xlfn.XLOOKUP(C55,'L.Emission Rates'!$F$7:$F$39,'L.Emission Rates'!$H$7:$H$39)</f>
        <v>8.5318555424496601E-4</v>
      </c>
      <c r="H55" s="249">
        <f>_xlfn.XLOOKUP(C55,'L.Emission Rates'!$F$7:$F$39,'L.Emission Rates'!$J$7:$J$39)</f>
        <v>2.11135100128601E-3</v>
      </c>
      <c r="I55" s="250">
        <f t="shared" si="14"/>
        <v>1.8105939681494064E-3</v>
      </c>
      <c r="J55" s="250">
        <f t="shared" si="15"/>
        <v>19.51894255820481</v>
      </c>
      <c r="K55" s="250">
        <f t="shared" si="16"/>
        <v>7.8053200934596144E-5</v>
      </c>
      <c r="L55" s="250">
        <f t="shared" si="17"/>
        <v>1.931557597604625E-4</v>
      </c>
      <c r="M55" s="182">
        <f>_xlfn.XLOOKUP(C55,Inputs!$B$125:$B$153,Inputs!$C$125:$C$153)*I55</f>
        <v>39.833067299286945</v>
      </c>
      <c r="N55" s="182">
        <f>_xlfn.XLOOKUP(C55,Inputs!$B$95:$B$123,Inputs!$C$95:$C$123)*J55</f>
        <v>5172.5197779242744</v>
      </c>
      <c r="O55" s="182">
        <f>_xlfn.XLOOKUP(C55,Inputs!$B$155:$B$183,Inputs!$C$155:$C$183)*K55</f>
        <v>83.438871799083273</v>
      </c>
      <c r="P55" s="182">
        <f>_xlfn.XLOOKUP(C55,Inputs!$B$185:$B$213,Inputs!$C$185:$C$213)*L55</f>
        <v>11.879079225268443</v>
      </c>
      <c r="Q55" s="251">
        <f t="shared" si="18"/>
        <v>4778.6087378670218</v>
      </c>
      <c r="R55" s="182">
        <f t="shared" si="19"/>
        <v>99.593884002916496</v>
      </c>
    </row>
    <row r="56" spans="2:18" ht="15" x14ac:dyDescent="0.25">
      <c r="B56" s="248">
        <v>6</v>
      </c>
      <c r="C56" s="7">
        <f t="shared" si="13"/>
        <v>2033</v>
      </c>
      <c r="D56" s="195">
        <f>_xlfn.XLOOKUP(C56,'VHT-VMT Summary'!$D$24:$D$43,'VHT-VMT Summary'!$Q$24:$Q$43)</f>
        <v>92437.950094746615</v>
      </c>
      <c r="E56" s="249">
        <f>_xlfn.XLOOKUP(C56,'L.Emission Rates'!$F$7:$F$39,'L.Emission Rates'!$I$7:$I$39)</f>
        <v>1.9308038146933399E-2</v>
      </c>
      <c r="F56" s="249">
        <f>_xlfn.XLOOKUP(C56,'L.Emission Rates'!$F$7:$F$39,'L.Emission Rates'!$G$7:$G$39)</f>
        <v>210.488086859097</v>
      </c>
      <c r="G56" s="249">
        <f>_xlfn.XLOOKUP(C56,'L.Emission Rates'!$F$7:$F$39,'L.Emission Rates'!$H$7:$H$39)</f>
        <v>8.0260758319345403E-4</v>
      </c>
      <c r="H56" s="249">
        <f>_xlfn.XLOOKUP(C56,'L.Emission Rates'!$F$7:$F$39,'L.Emission Rates'!$J$7:$J$39)</f>
        <v>2.0829502528919002E-3</v>
      </c>
      <c r="I56" s="250">
        <f t="shared" si="14"/>
        <v>1.7847954666536934E-3</v>
      </c>
      <c r="J56" s="250">
        <f t="shared" si="15"/>
        <v>19.457087268619897</v>
      </c>
      <c r="K56" s="250">
        <f t="shared" si="16"/>
        <v>7.4191399720901705E-5</v>
      </c>
      <c r="L56" s="250">
        <f t="shared" si="17"/>
        <v>1.9254365152666131E-4</v>
      </c>
      <c r="M56" s="182">
        <f>_xlfn.XLOOKUP(C56,Inputs!$B$125:$B$153,Inputs!$C$125:$C$153)*I56</f>
        <v>39.265500266381252</v>
      </c>
      <c r="N56" s="182">
        <f>_xlfn.XLOOKUP(C56,Inputs!$B$95:$B$123,Inputs!$C$95:$C$123)*J56</f>
        <v>5253.4135625273721</v>
      </c>
      <c r="O56" s="182">
        <f>_xlfn.XLOOKUP(C56,Inputs!$B$155:$B$183,Inputs!$C$155:$C$183)*K56</f>
        <v>79.310606301643915</v>
      </c>
      <c r="P56" s="182">
        <f>_xlfn.XLOOKUP(C56,Inputs!$B$185:$B$213,Inputs!$C$185:$C$213)*L56</f>
        <v>11.841434568889671</v>
      </c>
      <c r="Q56" s="251">
        <f t="shared" si="18"/>
        <v>4758.1785203593799</v>
      </c>
      <c r="R56" s="182">
        <f t="shared" si="19"/>
        <v>93.216048678049191</v>
      </c>
    </row>
    <row r="57" spans="2:18" ht="15" x14ac:dyDescent="0.25">
      <c r="B57" s="248">
        <v>7</v>
      </c>
      <c r="C57" s="7">
        <f t="shared" si="13"/>
        <v>2034</v>
      </c>
      <c r="D57" s="195">
        <f>_xlfn.XLOOKUP(C57,'VHT-VMT Summary'!$D$24:$D$43,'VHT-VMT Summary'!$Q$24:$Q$43)</f>
        <v>93401.400337515923</v>
      </c>
      <c r="E57" s="249">
        <f>_xlfn.XLOOKUP(C57,'L.Emission Rates'!$F$7:$F$39,'L.Emission Rates'!$I$7:$I$39)</f>
        <v>1.8909915829823799E-2</v>
      </c>
      <c r="F57" s="249">
        <f>_xlfn.XLOOKUP(C57,'L.Emission Rates'!$F$7:$F$39,'L.Emission Rates'!$G$7:$G$39)</f>
        <v>207.99002728986201</v>
      </c>
      <c r="G57" s="249">
        <f>_xlfn.XLOOKUP(C57,'L.Emission Rates'!$F$7:$F$39,'L.Emission Rates'!$H$7:$H$39)</f>
        <v>7.56137084129319E-4</v>
      </c>
      <c r="H57" s="249">
        <f>_xlfn.XLOOKUP(C57,'L.Emission Rates'!$F$7:$F$39,'L.Emission Rates'!$J$7:$J$39)</f>
        <v>2.0582299283874602E-3</v>
      </c>
      <c r="I57" s="250">
        <f t="shared" si="14"/>
        <v>1.7662126187701023E-3</v>
      </c>
      <c r="J57" s="250">
        <f t="shared" si="15"/>
        <v>19.426559805111264</v>
      </c>
      <c r="K57" s="250">
        <f t="shared" si="16"/>
        <v>7.0624262504804481E-5</v>
      </c>
      <c r="L57" s="250">
        <f t="shared" si="17"/>
        <v>1.9224155752797391E-4</v>
      </c>
      <c r="M57" s="182">
        <f>_xlfn.XLOOKUP(C57,Inputs!$B$125:$B$153,Inputs!$C$125:$C$153)*I57</f>
        <v>38.856677612942249</v>
      </c>
      <c r="N57" s="182">
        <f>_xlfn.XLOOKUP(C57,Inputs!$B$95:$B$123,Inputs!$C$95:$C$123)*J57</f>
        <v>5322.8773866004867</v>
      </c>
      <c r="O57" s="182">
        <f>_xlfn.XLOOKUP(C57,Inputs!$B$155:$B$183,Inputs!$C$155:$C$183)*K57</f>
        <v>75.497336617635995</v>
      </c>
      <c r="P57" s="182">
        <f>_xlfn.XLOOKUP(C57,Inputs!$B$185:$B$213,Inputs!$C$185:$C$213)*L57</f>
        <v>11.822855787970395</v>
      </c>
      <c r="Q57" s="251">
        <f t="shared" si="18"/>
        <v>4726.5627901872595</v>
      </c>
      <c r="R57" s="182">
        <f t="shared" si="19"/>
        <v>87.473351485952492</v>
      </c>
    </row>
    <row r="58" spans="2:18" ht="15" x14ac:dyDescent="0.25">
      <c r="B58" s="248">
        <v>8</v>
      </c>
      <c r="C58" s="7">
        <f t="shared" si="13"/>
        <v>2035</v>
      </c>
      <c r="D58" s="195">
        <f>_xlfn.XLOOKUP(C58,'VHT-VMT Summary'!$D$24:$D$43,'VHT-VMT Summary'!$Q$24:$Q$43)</f>
        <v>94374.892304158886</v>
      </c>
      <c r="E58" s="249">
        <f>_xlfn.XLOOKUP(C58,'L.Emission Rates'!$F$7:$F$39,'L.Emission Rates'!$I$7:$I$39)</f>
        <v>1.8571750545887399E-2</v>
      </c>
      <c r="F58" s="249">
        <f>_xlfn.XLOOKUP(C58,'L.Emission Rates'!$F$7:$F$39,'L.Emission Rates'!$G$7:$G$39)</f>
        <v>205.83143835107299</v>
      </c>
      <c r="G58" s="249">
        <f>_xlfn.XLOOKUP(C58,'L.Emission Rates'!$F$7:$F$39,'L.Emission Rates'!$H$7:$H$39)</f>
        <v>7.1371009475872105E-4</v>
      </c>
      <c r="H58" s="249">
        <f>_xlfn.XLOOKUP(C58,'L.Emission Rates'!$F$7:$F$39,'L.Emission Rates'!$J$7:$J$39)</f>
        <v>2.0368689409651598E-3</v>
      </c>
      <c r="I58" s="250">
        <f t="shared" si="14"/>
        <v>1.7527069576678273E-3</v>
      </c>
      <c r="J58" s="250">
        <f t="shared" si="15"/>
        <v>19.425319827192631</v>
      </c>
      <c r="K58" s="250">
        <f t="shared" si="16"/>
        <v>6.7356313329245345E-5</v>
      </c>
      <c r="L58" s="250">
        <f t="shared" si="17"/>
        <v>1.9222928694127313E-4</v>
      </c>
      <c r="M58" s="182">
        <f>_xlfn.XLOOKUP(C58,Inputs!$B$125:$B$153,Inputs!$C$125:$C$153)*I58</f>
        <v>38.559553068692203</v>
      </c>
      <c r="N58" s="182">
        <f>_xlfn.XLOOKUP(C58,Inputs!$B$95:$B$123,Inputs!$C$95:$C$123)*J58</f>
        <v>5400.2389119595509</v>
      </c>
      <c r="O58" s="182">
        <f>_xlfn.XLOOKUP(C58,Inputs!$B$155:$B$183,Inputs!$C$155:$C$183)*K58</f>
        <v>72.003898948963268</v>
      </c>
      <c r="P58" s="182">
        <f>_xlfn.XLOOKUP(C58,Inputs!$B$185:$B$213,Inputs!$C$185:$C$213)*L58</f>
        <v>11.822101146888297</v>
      </c>
      <c r="Q58" s="251">
        <f t="shared" si="18"/>
        <v>4701.2329517533144</v>
      </c>
      <c r="R58" s="182">
        <f t="shared" si="19"/>
        <v>82.29387383865118</v>
      </c>
    </row>
    <row r="59" spans="2:18" ht="15" x14ac:dyDescent="0.25">
      <c r="B59" s="248">
        <v>9</v>
      </c>
      <c r="C59" s="7">
        <f t="shared" si="13"/>
        <v>2036</v>
      </c>
      <c r="D59" s="195">
        <f>_xlfn.XLOOKUP(C59,'VHT-VMT Summary'!$D$24:$D$43,'VHT-VMT Summary'!$Q$24:$Q$43)</f>
        <v>95358.530656248826</v>
      </c>
      <c r="E59" s="249">
        <f>_xlfn.XLOOKUP(C59,'L.Emission Rates'!$F$7:$F$39,'L.Emission Rates'!$I$7:$I$39)</f>
        <v>1.82935377805204E-2</v>
      </c>
      <c r="F59" s="249">
        <f>_xlfn.XLOOKUP(C59,'L.Emission Rates'!$F$7:$F$39,'L.Emission Rates'!$G$7:$G$39)</f>
        <v>203.98952167109701</v>
      </c>
      <c r="G59" s="249">
        <f>_xlfn.XLOOKUP(C59,'L.Emission Rates'!$F$7:$F$39,'L.Emission Rates'!$H$7:$H$39)</f>
        <v>6.7657175340892297E-4</v>
      </c>
      <c r="H59" s="249">
        <f>_xlfn.XLOOKUP(C59,'L.Emission Rates'!$F$7:$F$39,'L.Emission Rates'!$J$7:$J$39)</f>
        <v>2.0186416822560701E-3</v>
      </c>
      <c r="I59" s="250">
        <f t="shared" si="14"/>
        <v>1.7444448832550005E-3</v>
      </c>
      <c r="J59" s="250">
        <f t="shared" si="15"/>
        <v>19.452141055826839</v>
      </c>
      <c r="K59" s="250">
        <f t="shared" si="16"/>
        <v>6.4516888288596803E-5</v>
      </c>
      <c r="L59" s="250">
        <f t="shared" si="17"/>
        <v>1.9249470474139716E-4</v>
      </c>
      <c r="M59" s="182">
        <f>_xlfn.XLOOKUP(C59,Inputs!$B$125:$B$153,Inputs!$C$125:$C$153)*I59</f>
        <v>38.37778743161001</v>
      </c>
      <c r="N59" s="182">
        <f>_xlfn.XLOOKUP(C59,Inputs!$B$95:$B$123,Inputs!$C$95:$C$123)*J59</f>
        <v>5485.5037777431689</v>
      </c>
      <c r="O59" s="182">
        <f>_xlfn.XLOOKUP(C59,Inputs!$B$155:$B$183,Inputs!$C$155:$C$183)*K59</f>
        <v>68.968553580509976</v>
      </c>
      <c r="P59" s="182">
        <f>_xlfn.XLOOKUP(C59,Inputs!$B$185:$B$213,Inputs!$C$185:$C$213)*L59</f>
        <v>11.838424341595925</v>
      </c>
      <c r="Q59" s="251">
        <f t="shared" si="18"/>
        <v>4681.8246554307771</v>
      </c>
      <c r="R59" s="182">
        <f t="shared" si="19"/>
        <v>77.731926585109633</v>
      </c>
    </row>
    <row r="60" spans="2:18" ht="15" x14ac:dyDescent="0.25">
      <c r="B60" s="248">
        <v>10</v>
      </c>
      <c r="C60" s="7">
        <f t="shared" si="13"/>
        <v>2037</v>
      </c>
      <c r="D60" s="195">
        <f>_xlfn.XLOOKUP(C60,'VHT-VMT Summary'!$D$24:$D$43,'VHT-VMT Summary'!$Q$24:$Q$43)</f>
        <v>96352.421146212306</v>
      </c>
      <c r="E60" s="249">
        <f>_xlfn.XLOOKUP(C60,'L.Emission Rates'!$F$7:$F$39,'L.Emission Rates'!$I$7:$I$39)</f>
        <v>1.8084741018732E-2</v>
      </c>
      <c r="F60" s="249">
        <f>_xlfn.XLOOKUP(C60,'L.Emission Rates'!$F$7:$F$39,'L.Emission Rates'!$G$7:$G$39)</f>
        <v>202.42450799248701</v>
      </c>
      <c r="G60" s="249">
        <f>_xlfn.XLOOKUP(C60,'L.Emission Rates'!$F$7:$F$39,'L.Emission Rates'!$H$7:$H$39)</f>
        <v>6.4362760981215598E-4</v>
      </c>
      <c r="H60" s="249">
        <f>_xlfn.XLOOKUP(C60,'L.Emission Rates'!$F$7:$F$39,'L.Emission Rates'!$J$7:$J$39)</f>
        <v>2.0031546032185702E-3</v>
      </c>
      <c r="I60" s="250">
        <f t="shared" si="14"/>
        <v>1.7425085829570462E-3</v>
      </c>
      <c r="J60" s="250">
        <f t="shared" si="15"/>
        <v>19.504091444406928</v>
      </c>
      <c r="K60" s="250">
        <f t="shared" si="16"/>
        <v>6.2015078521950859E-5</v>
      </c>
      <c r="L60" s="250">
        <f t="shared" si="17"/>
        <v>1.9300879595028948E-4</v>
      </c>
      <c r="M60" s="182">
        <f>_xlfn.XLOOKUP(C60,Inputs!$B$125:$B$153,Inputs!$C$125:$C$153)*I60</f>
        <v>38.335188825055013</v>
      </c>
      <c r="N60" s="182">
        <f>_xlfn.XLOOKUP(C60,Inputs!$B$95:$B$123,Inputs!$C$95:$C$123)*J60</f>
        <v>5597.6742445447881</v>
      </c>
      <c r="O60" s="182">
        <f>_xlfn.XLOOKUP(C60,Inputs!$B$155:$B$183,Inputs!$C$155:$C$183)*K60</f>
        <v>66.294118939965472</v>
      </c>
      <c r="P60" s="182">
        <f>_xlfn.XLOOKUP(C60,Inputs!$B$185:$B$213,Inputs!$C$185:$C$213)*L60</f>
        <v>11.870040950942803</v>
      </c>
      <c r="Q60" s="251">
        <f t="shared" si="18"/>
        <v>4683.8834007626065</v>
      </c>
      <c r="R60" s="182">
        <f t="shared" si="19"/>
        <v>73.695932450910846</v>
      </c>
    </row>
    <row r="61" spans="2:18" ht="15" x14ac:dyDescent="0.25">
      <c r="B61" s="248">
        <v>11</v>
      </c>
      <c r="C61" s="7">
        <f t="shared" si="13"/>
        <v>2038</v>
      </c>
      <c r="D61" s="195">
        <f>_xlfn.XLOOKUP(C61,'VHT-VMT Summary'!$D$24:$D$43,'VHT-VMT Summary'!$Q$24:$Q$43)</f>
        <v>97356.670628698528</v>
      </c>
      <c r="E61" s="249">
        <f>_xlfn.XLOOKUP(C61,'L.Emission Rates'!$F$7:$F$39,'L.Emission Rates'!$I$7:$I$39)</f>
        <v>1.79186404820465E-2</v>
      </c>
      <c r="F61" s="249">
        <f>_xlfn.XLOOKUP(C61,'L.Emission Rates'!$F$7:$F$39,'L.Emission Rates'!$G$7:$G$39)</f>
        <v>201.112274631491</v>
      </c>
      <c r="G61" s="249">
        <f>_xlfn.XLOOKUP(C61,'L.Emission Rates'!$F$7:$F$39,'L.Emission Rates'!$H$7:$H$39)</f>
        <v>6.1480548179549896E-4</v>
      </c>
      <c r="H61" s="249">
        <f>_xlfn.XLOOKUP(C61,'L.Emission Rates'!$F$7:$F$39,'L.Emission Rates'!$J$7:$J$39)</f>
        <v>1.9901689903417301E-3</v>
      </c>
      <c r="I61" s="250">
        <f t="shared" si="14"/>
        <v>1.7444991795246649E-3</v>
      </c>
      <c r="J61" s="250">
        <f t="shared" si="15"/>
        <v>19.579621480686434</v>
      </c>
      <c r="K61" s="250">
        <f t="shared" si="16"/>
        <v>5.9855414791882701E-5</v>
      </c>
      <c r="L61" s="250">
        <f t="shared" si="17"/>
        <v>1.9375622688814931E-4</v>
      </c>
      <c r="M61" s="182">
        <f>_xlfn.XLOOKUP(C61,Inputs!$B$125:$B$153,Inputs!$C$125:$C$153)*I61</f>
        <v>38.378981949542627</v>
      </c>
      <c r="N61" s="182">
        <f>_xlfn.XLOOKUP(C61,Inputs!$B$95:$B$123,Inputs!$C$95:$C$123)*J61</f>
        <v>5678.0902293990657</v>
      </c>
      <c r="O61" s="182">
        <f>_xlfn.XLOOKUP(C61,Inputs!$B$155:$B$183,Inputs!$C$155:$C$183)*K61</f>
        <v>63.985438412522605</v>
      </c>
      <c r="P61" s="182">
        <f>_xlfn.XLOOKUP(C61,Inputs!$B$185:$B$213,Inputs!$C$185:$C$213)*L61</f>
        <v>11.916007953621182</v>
      </c>
      <c r="Q61" s="251">
        <f t="shared" si="18"/>
        <v>4658.011666225254</v>
      </c>
      <c r="R61" s="182">
        <f t="shared" si="19"/>
        <v>70.118596540859016</v>
      </c>
    </row>
    <row r="62" spans="2:18" ht="15" x14ac:dyDescent="0.25">
      <c r="B62" s="248">
        <v>12</v>
      </c>
      <c r="C62" s="7">
        <f t="shared" si="13"/>
        <v>2039</v>
      </c>
      <c r="D62" s="195">
        <f>_xlfn.XLOOKUP(C62,'VHT-VMT Summary'!$D$24:$D$43,'VHT-VMT Summary'!$Q$24:$Q$43)</f>
        <v>98371.387072067184</v>
      </c>
      <c r="E62" s="249">
        <f>_xlfn.XLOOKUP(C62,'L.Emission Rates'!$F$7:$F$39,'L.Emission Rates'!$I$7:$I$39)</f>
        <v>1.7783441219911E-2</v>
      </c>
      <c r="F62" s="249">
        <f>_xlfn.XLOOKUP(C62,'L.Emission Rates'!$F$7:$F$39,'L.Emission Rates'!$G$7:$G$39)</f>
        <v>200.022125249353</v>
      </c>
      <c r="G62" s="249">
        <f>_xlfn.XLOOKUP(C62,'L.Emission Rates'!$F$7:$F$39,'L.Emission Rates'!$H$7:$H$39)</f>
        <v>5.8985819258051096E-4</v>
      </c>
      <c r="H62" s="249">
        <f>_xlfn.XLOOKUP(C62,'L.Emission Rates'!$F$7:$F$39,'L.Emission Rates'!$J$7:$J$39)</f>
        <v>1.97938107846938E-3</v>
      </c>
      <c r="I62" s="250">
        <f t="shared" si="14"/>
        <v>1.7493817797172195E-3</v>
      </c>
      <c r="J62" s="250">
        <f t="shared" si="15"/>
        <v>19.676453905881605</v>
      </c>
      <c r="K62" s="250">
        <f t="shared" si="16"/>
        <v>5.802516857996739E-5</v>
      </c>
      <c r="L62" s="250">
        <f t="shared" si="17"/>
        <v>1.9471446223323717E-4</v>
      </c>
      <c r="M62" s="182">
        <f>_xlfn.XLOOKUP(C62,Inputs!$B$125:$B$153,Inputs!$C$125:$C$153)*I62</f>
        <v>38.486399153778827</v>
      </c>
      <c r="N62" s="182">
        <f>_xlfn.XLOOKUP(C62,Inputs!$B$95:$B$123,Inputs!$C$95:$C$123)*J62</f>
        <v>5784.8774483291918</v>
      </c>
      <c r="O62" s="182">
        <f>_xlfn.XLOOKUP(C62,Inputs!$B$155:$B$183,Inputs!$C$155:$C$183)*K62</f>
        <v>62.028905211985141</v>
      </c>
      <c r="P62" s="182">
        <f>_xlfn.XLOOKUP(C62,Inputs!$B$185:$B$213,Inputs!$C$185:$C$213)*L62</f>
        <v>11.974939427344086</v>
      </c>
      <c r="Q62" s="251">
        <f t="shared" si="18"/>
        <v>4652.56311737547</v>
      </c>
      <c r="R62" s="182">
        <f t="shared" si="19"/>
        <v>66.944907863897441</v>
      </c>
    </row>
    <row r="63" spans="2:18" ht="15" x14ac:dyDescent="0.25">
      <c r="B63" s="248">
        <v>13</v>
      </c>
      <c r="C63" s="7">
        <f t="shared" si="13"/>
        <v>2040</v>
      </c>
      <c r="D63" s="195">
        <f>_xlfn.XLOOKUP(C63,'VHT-VMT Summary'!$D$24:$D$43,'VHT-VMT Summary'!$Q$24:$Q$43)</f>
        <v>99396.679569996806</v>
      </c>
      <c r="E63" s="249">
        <f>_xlfn.XLOOKUP(C63,'L.Emission Rates'!$F$7:$F$39,'L.Emission Rates'!$I$7:$I$39)</f>
        <v>1.7663479736877302E-2</v>
      </c>
      <c r="F63" s="249">
        <f>_xlfn.XLOOKUP(C63,'L.Emission Rates'!$F$7:$F$39,'L.Emission Rates'!$G$7:$G$39)</f>
        <v>199.123637819745</v>
      </c>
      <c r="G63" s="249">
        <f>_xlfn.XLOOKUP(C63,'L.Emission Rates'!$F$7:$F$39,'L.Emission Rates'!$H$7:$H$39)</f>
        <v>5.6849608973333896E-4</v>
      </c>
      <c r="H63" s="249">
        <f>_xlfn.XLOOKUP(C63,'L.Emission Rates'!$F$7:$F$39,'L.Emission Rates'!$J$7:$J$39)</f>
        <v>1.9704898169892199E-3</v>
      </c>
      <c r="I63" s="250">
        <f t="shared" si="14"/>
        <v>1.7556912354975245E-3</v>
      </c>
      <c r="J63" s="250">
        <f t="shared" si="15"/>
        <v>19.792228423181292</v>
      </c>
      <c r="K63" s="250">
        <f t="shared" si="16"/>
        <v>5.6506623668020843E-5</v>
      </c>
      <c r="L63" s="250">
        <f t="shared" si="17"/>
        <v>1.9586014493521917E-4</v>
      </c>
      <c r="M63" s="182">
        <f>_xlfn.XLOOKUP(C63,Inputs!$B$125:$B$153,Inputs!$C$125:$C$153)*I63</f>
        <v>38.625207180945537</v>
      </c>
      <c r="N63" s="182">
        <f>_xlfn.XLOOKUP(C63,Inputs!$B$95:$B$123,Inputs!$C$95:$C$123)*J63</f>
        <v>5917.876298531206</v>
      </c>
      <c r="O63" s="182">
        <f>_xlfn.XLOOKUP(C63,Inputs!$B$155:$B$183,Inputs!$C$155:$C$183)*K63</f>
        <v>60.405580701114282</v>
      </c>
      <c r="P63" s="182">
        <f>_xlfn.XLOOKUP(C63,Inputs!$B$185:$B$213,Inputs!$C$185:$C$213)*L63</f>
        <v>12.045398913515978</v>
      </c>
      <c r="Q63" s="251">
        <f t="shared" si="18"/>
        <v>4666.2050753282892</v>
      </c>
      <c r="R63" s="182">
        <f t="shared" si="19"/>
        <v>64.115788418006545</v>
      </c>
    </row>
    <row r="64" spans="2:18" ht="15" x14ac:dyDescent="0.25">
      <c r="B64" s="248">
        <v>14</v>
      </c>
      <c r="C64" s="7">
        <f t="shared" si="13"/>
        <v>2041</v>
      </c>
      <c r="D64" s="195">
        <f>_xlfn.XLOOKUP(C64,'VHT-VMT Summary'!$D$24:$D$43,'VHT-VMT Summary'!$Q$24:$Q$43)</f>
        <v>100432.65835321328</v>
      </c>
      <c r="E64" s="249">
        <f>_xlfn.XLOOKUP(C64,'L.Emission Rates'!$F$7:$F$39,'L.Emission Rates'!$I$7:$I$39)</f>
        <v>1.75655003570434E-2</v>
      </c>
      <c r="F64" s="249">
        <f>_xlfn.XLOOKUP(C64,'L.Emission Rates'!$F$7:$F$39,'L.Emission Rates'!$G$7:$G$39)</f>
        <v>198.39419857880699</v>
      </c>
      <c r="G64" s="249">
        <f>_xlfn.XLOOKUP(C64,'L.Emission Rates'!$F$7:$F$39,'L.Emission Rates'!$H$7:$H$39)</f>
        <v>5.5126000621422697E-4</v>
      </c>
      <c r="H64" s="249">
        <f>_xlfn.XLOOKUP(C64,'L.Emission Rates'!$F$7:$F$39,'L.Emission Rates'!$J$7:$J$39)</f>
        <v>1.9632714243758699E-3</v>
      </c>
      <c r="I64" s="250">
        <f t="shared" si="14"/>
        <v>1.7641498961621855E-3</v>
      </c>
      <c r="J64" s="250">
        <f t="shared" si="15"/>
        <v>19.925256765124871</v>
      </c>
      <c r="K64" s="250">
        <f t="shared" si="16"/>
        <v>5.5364507867903691E-5</v>
      </c>
      <c r="L64" s="250">
        <f t="shared" si="17"/>
        <v>1.9717656821896813E-4</v>
      </c>
      <c r="M64" s="182">
        <f>_xlfn.XLOOKUP(C64,Inputs!$B$125:$B$153,Inputs!$C$125:$C$153)*I64</f>
        <v>38.811297715568081</v>
      </c>
      <c r="N64" s="182">
        <f>_xlfn.XLOOKUP(C64,Inputs!$B$95:$B$123,Inputs!$C$95:$C$123)*J64</f>
        <v>6037.3527998328364</v>
      </c>
      <c r="O64" s="182">
        <f>_xlfn.XLOOKUP(C64,Inputs!$B$155:$B$183,Inputs!$C$155:$C$183)*K64</f>
        <v>59.184658910789047</v>
      </c>
      <c r="P64" s="182">
        <f>_xlfn.XLOOKUP(C64,Inputs!$B$185:$B$213,Inputs!$C$185:$C$213)*L64</f>
        <v>12.12635894546654</v>
      </c>
      <c r="Q64" s="251">
        <f t="shared" si="18"/>
        <v>4667.0700796539195</v>
      </c>
      <c r="R64" s="182">
        <f t="shared" si="19"/>
        <v>61.653919985434129</v>
      </c>
    </row>
    <row r="65" spans="2:18" ht="15" x14ac:dyDescent="0.25">
      <c r="B65" s="248">
        <v>15</v>
      </c>
      <c r="C65" s="7">
        <f t="shared" si="13"/>
        <v>2042</v>
      </c>
      <c r="D65" s="195">
        <f>_xlfn.XLOOKUP(C65,'VHT-VMT Summary'!$D$24:$D$43,'VHT-VMT Summary'!$Q$24:$Q$43)</f>
        <v>101479.43480134086</v>
      </c>
      <c r="E65" s="249">
        <f>_xlfn.XLOOKUP(C65,'L.Emission Rates'!$F$7:$F$39,'L.Emission Rates'!$I$7:$I$39)</f>
        <v>1.74935068110336E-2</v>
      </c>
      <c r="F65" s="249">
        <f>_xlfn.XLOOKUP(C65,'L.Emission Rates'!$F$7:$F$39,'L.Emission Rates'!$G$7:$G$39)</f>
        <v>197.805366780719</v>
      </c>
      <c r="G65" s="249">
        <f>_xlfn.XLOOKUP(C65,'L.Emission Rates'!$F$7:$F$39,'L.Emission Rates'!$H$7:$H$39)</f>
        <v>5.3694916054526501E-4</v>
      </c>
      <c r="H65" s="249">
        <f>_xlfn.XLOOKUP(C65,'L.Emission Rates'!$F$7:$F$39,'L.Emission Rates'!$J$7:$J$39)</f>
        <v>1.95744445639379E-3</v>
      </c>
      <c r="I65" s="250">
        <f t="shared" si="14"/>
        <v>1.7752311838770967E-3</v>
      </c>
      <c r="J65" s="250">
        <f t="shared" si="15"/>
        <v>20.073176821579288</v>
      </c>
      <c r="K65" s="250">
        <f t="shared" si="16"/>
        <v>5.4489297329187929E-5</v>
      </c>
      <c r="L65" s="250">
        <f t="shared" si="17"/>
        <v>1.9864035708985973E-4</v>
      </c>
      <c r="M65" s="182">
        <f>_xlfn.XLOOKUP(C65,Inputs!$B$125:$B$153,Inputs!$C$125:$C$153)*I65</f>
        <v>39.055086045296129</v>
      </c>
      <c r="N65" s="182">
        <f>_xlfn.XLOOKUP(C65,Inputs!$B$95:$B$123,Inputs!$C$95:$C$123)*J65</f>
        <v>6182.5384610464207</v>
      </c>
      <c r="O65" s="182">
        <f>_xlfn.XLOOKUP(C65,Inputs!$B$155:$B$183,Inputs!$C$155:$C$183)*K65</f>
        <v>58.249058844901896</v>
      </c>
      <c r="P65" s="182">
        <f>_xlfn.XLOOKUP(C65,Inputs!$B$185:$B$213,Inputs!$C$185:$C$213)*L65</f>
        <v>12.216381961026373</v>
      </c>
      <c r="Q65" s="251">
        <f t="shared" si="18"/>
        <v>4685.5914881836015</v>
      </c>
      <c r="R65" s="182">
        <f t="shared" si="19"/>
        <v>59.473324888281567</v>
      </c>
    </row>
    <row r="66" spans="2:18" ht="15" x14ac:dyDescent="0.25">
      <c r="B66" s="248">
        <v>16</v>
      </c>
      <c r="C66" s="7">
        <f t="shared" si="13"/>
        <v>2043</v>
      </c>
      <c r="D66" s="195">
        <f>_xlfn.XLOOKUP(C66,'VHT-VMT Summary'!$D$24:$D$43,'VHT-VMT Summary'!$Q$24:$Q$43)</f>
        <v>102537.12145487689</v>
      </c>
      <c r="E66" s="249">
        <f>_xlfn.XLOOKUP(C66,'L.Emission Rates'!$F$7:$F$39,'L.Emission Rates'!$I$7:$I$39)</f>
        <v>1.7452557245909699E-2</v>
      </c>
      <c r="F66" s="249">
        <f>_xlfn.XLOOKUP(C66,'L.Emission Rates'!$F$7:$F$39,'L.Emission Rates'!$G$7:$G$39)</f>
        <v>197.33527139894099</v>
      </c>
      <c r="G66" s="249">
        <f>_xlfn.XLOOKUP(C66,'L.Emission Rates'!$F$7:$F$39,'L.Emission Rates'!$H$7:$H$39)</f>
        <v>5.25199776650435E-4</v>
      </c>
      <c r="H66" s="249">
        <f>_xlfn.XLOOKUP(C66,'L.Emission Rates'!$F$7:$F$39,'L.Emission Rates'!$J$7:$J$39)</f>
        <v>1.9527924815054801E-3</v>
      </c>
      <c r="I66" s="250">
        <f t="shared" si="14"/>
        <v>1.7895349820220346E-3</v>
      </c>
      <c r="J66" s="250">
        <f t="shared" si="15"/>
        <v>20.234190690764308</v>
      </c>
      <c r="K66" s="250">
        <f t="shared" si="16"/>
        <v>5.3852473286479871E-5</v>
      </c>
      <c r="L66" s="250">
        <f t="shared" si="17"/>
        <v>2.0023371985229783E-4</v>
      </c>
      <c r="M66" s="182">
        <f>_xlfn.XLOOKUP(C66,Inputs!$B$125:$B$153,Inputs!$C$125:$C$153)*I66</f>
        <v>39.369769604484759</v>
      </c>
      <c r="N66" s="182">
        <f>_xlfn.XLOOKUP(C66,Inputs!$B$95:$B$123,Inputs!$C$95:$C$123)*J66</f>
        <v>6313.0674955184641</v>
      </c>
      <c r="O66" s="182">
        <f>_xlfn.XLOOKUP(C66,Inputs!$B$155:$B$183,Inputs!$C$155:$C$183)*K66</f>
        <v>57.568293943246985</v>
      </c>
      <c r="P66" s="182">
        <f>_xlfn.XLOOKUP(C66,Inputs!$B$185:$B$213,Inputs!$C$185:$C$213)*L66</f>
        <v>12.314373770916315</v>
      </c>
      <c r="Q66" s="251">
        <f t="shared" si="18"/>
        <v>4690.7021405819496</v>
      </c>
      <c r="R66" s="182">
        <f t="shared" si="19"/>
        <v>57.54388289712125</v>
      </c>
    </row>
    <row r="67" spans="2:18" ht="15" x14ac:dyDescent="0.25">
      <c r="B67" s="248">
        <v>17</v>
      </c>
      <c r="C67" s="7">
        <f t="shared" si="13"/>
        <v>2044</v>
      </c>
      <c r="D67" s="195">
        <f>_xlfn.XLOOKUP(C67,'VHT-VMT Summary'!$D$24:$D$43,'VHT-VMT Summary'!$Q$24:$Q$43)</f>
        <v>103605.8320272913</v>
      </c>
      <c r="E67" s="249">
        <f>_xlfn.XLOOKUP(C67,'L.Emission Rates'!$F$7:$F$39,'L.Emission Rates'!$I$7:$I$39)</f>
        <v>1.7440100713888799E-2</v>
      </c>
      <c r="F67" s="249">
        <f>_xlfn.XLOOKUP(C67,'L.Emission Rates'!$F$7:$F$39,'L.Emission Rates'!$G$7:$G$39)</f>
        <v>196.96323049831099</v>
      </c>
      <c r="G67" s="249">
        <f>_xlfn.XLOOKUP(C67,'L.Emission Rates'!$F$7:$F$39,'L.Emission Rates'!$H$7:$H$39)</f>
        <v>5.1566419204797603E-4</v>
      </c>
      <c r="H67" s="249">
        <f>_xlfn.XLOOKUP(C67,'L.Emission Rates'!$F$7:$F$39,'L.Emission Rates'!$J$7:$J$39)</f>
        <v>1.9491108351965701E-3</v>
      </c>
      <c r="I67" s="250">
        <f t="shared" si="14"/>
        <v>1.806896145102206E-3</v>
      </c>
      <c r="J67" s="250">
        <f t="shared" si="15"/>
        <v>20.406539374560666</v>
      </c>
      <c r="K67" s="250">
        <f t="shared" si="16"/>
        <v>5.3425817663811487E-5</v>
      </c>
      <c r="L67" s="250">
        <f t="shared" si="17"/>
        <v>2.019392497939493E-4</v>
      </c>
      <c r="M67" s="182">
        <f>_xlfn.XLOOKUP(C67,Inputs!$B$125:$B$153,Inputs!$C$125:$C$153)*I67</f>
        <v>39.751715192248533</v>
      </c>
      <c r="N67" s="182">
        <f>_xlfn.XLOOKUP(C67,Inputs!$B$95:$B$123,Inputs!$C$95:$C$123)*J67</f>
        <v>6468.8729817357307</v>
      </c>
      <c r="O67" s="182">
        <f>_xlfn.XLOOKUP(C67,Inputs!$B$155:$B$183,Inputs!$C$155:$C$183)*K67</f>
        <v>57.112199082614481</v>
      </c>
      <c r="P67" s="182">
        <f>_xlfn.XLOOKUP(C67,Inputs!$B$185:$B$213,Inputs!$C$185:$C$213)*L67</f>
        <v>12.419263862327881</v>
      </c>
      <c r="Q67" s="251">
        <f t="shared" si="18"/>
        <v>4712.2234429945102</v>
      </c>
      <c r="R67" s="182">
        <f t="shared" si="19"/>
        <v>55.829363978536065</v>
      </c>
    </row>
    <row r="68" spans="2:18" ht="15" x14ac:dyDescent="0.25">
      <c r="B68" s="248">
        <v>18</v>
      </c>
      <c r="C68" s="7">
        <f t="shared" si="13"/>
        <v>2045</v>
      </c>
      <c r="D68" s="195">
        <f>_xlfn.XLOOKUP(C68,'VHT-VMT Summary'!$D$24:$D$43,'VHT-VMT Summary'!$Q$24:$Q$43)</f>
        <v>104685.68141725179</v>
      </c>
      <c r="E68" s="249">
        <f>_xlfn.XLOOKUP(C68,'L.Emission Rates'!$F$7:$F$39,'L.Emission Rates'!$I$7:$I$39)</f>
        <v>1.74476917842602E-2</v>
      </c>
      <c r="F68" s="249">
        <f>_xlfn.XLOOKUP(C68,'L.Emission Rates'!$F$7:$F$39,'L.Emission Rates'!$G$7:$G$39)</f>
        <v>196.66719745843699</v>
      </c>
      <c r="G68" s="249">
        <f>_xlfn.XLOOKUP(C68,'L.Emission Rates'!$F$7:$F$39,'L.Emission Rates'!$H$7:$H$39)</f>
        <v>5.0796185054704905E-4</v>
      </c>
      <c r="H68" s="249">
        <f>_xlfn.XLOOKUP(C68,'L.Emission Rates'!$F$7:$F$39,'L.Emission Rates'!$J$7:$J$39)</f>
        <v>1.9461813482860701E-3</v>
      </c>
      <c r="I68" s="250">
        <f t="shared" si="14"/>
        <v>1.8265235035934647E-3</v>
      </c>
      <c r="J68" s="250">
        <f t="shared" si="15"/>
        <v>20.588239578357687</v>
      </c>
      <c r="K68" s="250">
        <f t="shared" si="16"/>
        <v>5.3176332458486041E-5</v>
      </c>
      <c r="L68" s="250">
        <f t="shared" si="17"/>
        <v>2.0373732060687309E-4</v>
      </c>
      <c r="M68" s="182">
        <f>_xlfn.XLOOKUP(C68,Inputs!$B$125:$B$153,Inputs!$C$125:$C$153)*I68</f>
        <v>40.183517079056223</v>
      </c>
      <c r="N68" s="182">
        <f>_xlfn.XLOOKUP(C68,Inputs!$B$95:$B$123,Inputs!$C$95:$C$123)*J68</f>
        <v>6608.8249046528172</v>
      </c>
      <c r="O68" s="182">
        <f>_xlfn.XLOOKUP(C68,Inputs!$B$155:$B$183,Inputs!$C$155:$C$183)*K68</f>
        <v>56.845499398121575</v>
      </c>
      <c r="P68" s="182">
        <f>_xlfn.XLOOKUP(C68,Inputs!$B$185:$B$213,Inputs!$C$185:$C$213)*L68</f>
        <v>12.529845217322695</v>
      </c>
      <c r="Q68" s="251">
        <f t="shared" si="18"/>
        <v>4719.77532878894</v>
      </c>
      <c r="R68" s="182">
        <f t="shared" si="19"/>
        <v>54.287295927594151</v>
      </c>
    </row>
    <row r="69" spans="2:18" ht="15" x14ac:dyDescent="0.25">
      <c r="B69" s="248">
        <v>19</v>
      </c>
      <c r="C69" s="7">
        <f t="shared" si="13"/>
        <v>2046</v>
      </c>
      <c r="D69" s="195">
        <f>_xlfn.XLOOKUP(C69,'VHT-VMT Summary'!$D$24:$D$43,'VHT-VMT Summary'!$Q$24:$Q$43)</f>
        <v>105776.78572097709</v>
      </c>
      <c r="E69" s="249">
        <f>_xlfn.XLOOKUP(C69,'L.Emission Rates'!$F$7:$F$39,'L.Emission Rates'!$I$7:$I$39)</f>
        <v>1.74554883247665E-2</v>
      </c>
      <c r="F69" s="249">
        <f>_xlfn.XLOOKUP(C69,'L.Emission Rates'!$F$7:$F$39,'L.Emission Rates'!$G$7:$G$39)</f>
        <v>196.43413041669001</v>
      </c>
      <c r="G69" s="249">
        <f>_xlfn.XLOOKUP(C69,'L.Emission Rates'!$F$7:$F$39,'L.Emission Rates'!$H$7:$H$39)</f>
        <v>5.0183396042382904E-4</v>
      </c>
      <c r="H69" s="249">
        <f>_xlfn.XLOOKUP(C69,'L.Emission Rates'!$F$7:$F$39,'L.Emission Rates'!$J$7:$J$39)</f>
        <v>1.9438749609708001E-3</v>
      </c>
      <c r="I69" s="250">
        <f t="shared" si="14"/>
        <v>1.8463854481838434E-3</v>
      </c>
      <c r="J69" s="250">
        <f t="shared" si="15"/>
        <v>20.778170921372684</v>
      </c>
      <c r="K69" s="250">
        <f t="shared" si="16"/>
        <v>5.3082383299260662E-5</v>
      </c>
      <c r="L69" s="250">
        <f t="shared" si="17"/>
        <v>2.0561684521498103E-4</v>
      </c>
      <c r="M69" s="182">
        <f>_xlfn.XLOOKUP(C69,Inputs!$B$125:$B$153,Inputs!$C$125:$C$153)*I69</f>
        <v>40.620479860044554</v>
      </c>
      <c r="N69" s="182">
        <f>_xlfn.XLOOKUP(C69,Inputs!$B$95:$B$123,Inputs!$C$95:$C$123)*J69</f>
        <v>6773.683720367495</v>
      </c>
      <c r="O69" s="182">
        <f>_xlfn.XLOOKUP(C69,Inputs!$B$155:$B$183,Inputs!$C$155:$C$183)*K69</f>
        <v>56.745067746909648</v>
      </c>
      <c r="P69" s="182">
        <f>_xlfn.XLOOKUP(C69,Inputs!$B$185:$B$213,Inputs!$C$185:$C$213)*L69</f>
        <v>12.645435980721333</v>
      </c>
      <c r="Q69" s="251">
        <f t="shared" si="18"/>
        <v>4742.6581598673229</v>
      </c>
      <c r="R69" s="182">
        <f t="shared" si="19"/>
        <v>52.872285118358704</v>
      </c>
    </row>
    <row r="70" spans="2:18" ht="15" x14ac:dyDescent="0.25">
      <c r="B70" s="252">
        <v>20</v>
      </c>
      <c r="C70" s="7">
        <f t="shared" si="13"/>
        <v>2047</v>
      </c>
      <c r="D70" s="195">
        <f>_xlfn.XLOOKUP(C70,'VHT-VMT Summary'!$D$24:$D$43,'VHT-VMT Summary'!$Q$24:$Q$43)</f>
        <v>106879.26224471851</v>
      </c>
      <c r="E70" s="249">
        <f>_xlfn.XLOOKUP(C70,'L.Emission Rates'!$F$7:$F$39,'L.Emission Rates'!$I$7:$I$39)</f>
        <v>1.7462743671155901E-2</v>
      </c>
      <c r="F70" s="249">
        <f>_xlfn.XLOOKUP(C70,'L.Emission Rates'!$F$7:$F$39,'L.Emission Rates'!$G$7:$G$39)</f>
        <v>196.25048528420101</v>
      </c>
      <c r="G70" s="249">
        <f>_xlfn.XLOOKUP(C70,'L.Emission Rates'!$F$7:$F$39,'L.Emission Rates'!$H$7:$H$39)</f>
        <v>4.9699571710115902E-4</v>
      </c>
      <c r="H70" s="249">
        <f>_xlfn.XLOOKUP(C70,'L.Emission Rates'!$F$7:$F$39,'L.Emission Rates'!$J$7:$J$39)</f>
        <v>1.9420576435117999E-3</v>
      </c>
      <c r="I70" s="250">
        <f t="shared" si="14"/>
        <v>1.86640516034177E-3</v>
      </c>
      <c r="J70" s="250">
        <f t="shared" si="15"/>
        <v>20.975107082343392</v>
      </c>
      <c r="K70" s="250">
        <f t="shared" si="16"/>
        <v>5.3118535582556707E-5</v>
      </c>
      <c r="L70" s="250">
        <f t="shared" si="17"/>
        <v>2.0756568817525771E-4</v>
      </c>
      <c r="M70" s="182">
        <f>_xlfn.XLOOKUP(C70,Inputs!$B$125:$B$153,Inputs!$C$125:$C$153)*I70</f>
        <v>41.060913527518942</v>
      </c>
      <c r="N70" s="182">
        <f>_xlfn.XLOOKUP(C70,Inputs!$B$95:$B$123,Inputs!$C$95:$C$123)*J70</f>
        <v>6942.7604442556631</v>
      </c>
      <c r="O70" s="182">
        <f>_xlfn.XLOOKUP(C70,Inputs!$B$155:$B$183,Inputs!$C$155:$C$183)*K70</f>
        <v>56.78371453775312</v>
      </c>
      <c r="P70" s="182">
        <f>_xlfn.XLOOKUP(C70,Inputs!$B$185:$B$213,Inputs!$C$185:$C$213)*L70</f>
        <v>12.76528982277835</v>
      </c>
      <c r="Q70" s="251">
        <f t="shared" si="18"/>
        <v>4765.7243266530377</v>
      </c>
      <c r="R70" s="182">
        <f t="shared" si="19"/>
        <v>51.561724948893747</v>
      </c>
    </row>
    <row r="71" spans="2:18" ht="15" x14ac:dyDescent="0.25">
      <c r="B71" s="6"/>
      <c r="C71" s="253" t="s">
        <v>37</v>
      </c>
      <c r="D71" s="253"/>
      <c r="E71" s="253"/>
      <c r="F71" s="254"/>
      <c r="G71" s="3"/>
      <c r="H71" s="255"/>
      <c r="I71" s="255"/>
      <c r="J71" s="255"/>
      <c r="K71" s="255"/>
      <c r="L71" s="44"/>
      <c r="M71" s="44">
        <f t="shared" ref="M71:P71" si="20">SUM(M51:M70)</f>
        <v>795.7485109022665</v>
      </c>
      <c r="N71" s="44">
        <f t="shared" si="20"/>
        <v>115220.35782414301</v>
      </c>
      <c r="O71" s="44">
        <f t="shared" si="20"/>
        <v>1409.5277146102371</v>
      </c>
      <c r="P71" s="44">
        <f t="shared" si="20"/>
        <v>241.50849887369026</v>
      </c>
      <c r="Q71" s="44">
        <f>SUM(Q51:Q70)</f>
        <v>94415.228411250748</v>
      </c>
      <c r="R71" s="44">
        <f>SUM(R51:R70)</f>
        <v>1579.0947969997878</v>
      </c>
    </row>
    <row r="75" spans="2:18" x14ac:dyDescent="0.2">
      <c r="D75" s="660" t="s">
        <v>169</v>
      </c>
      <c r="E75" s="660"/>
      <c r="F75" s="660"/>
      <c r="G75" s="660"/>
      <c r="H75" s="660"/>
      <c r="I75" s="660"/>
      <c r="J75" s="660"/>
      <c r="K75" s="660"/>
      <c r="L75" s="660"/>
      <c r="M75" s="660"/>
      <c r="N75" s="660"/>
      <c r="O75" s="660"/>
      <c r="P75" s="660"/>
      <c r="Q75" s="660"/>
      <c r="R75" s="660"/>
    </row>
    <row r="76" spans="2:18" ht="24" customHeight="1" x14ac:dyDescent="0.2">
      <c r="B76" s="664"/>
      <c r="C76" s="660" t="s">
        <v>31</v>
      </c>
      <c r="D76" s="661" t="s">
        <v>278</v>
      </c>
      <c r="E76" s="661" t="s">
        <v>267</v>
      </c>
      <c r="F76" s="661"/>
      <c r="G76" s="661"/>
      <c r="H76" s="661"/>
      <c r="I76" s="661" t="s">
        <v>268</v>
      </c>
      <c r="J76" s="661"/>
      <c r="K76" s="661"/>
      <c r="L76" s="661"/>
      <c r="M76" s="661" t="s">
        <v>269</v>
      </c>
      <c r="N76" s="661"/>
      <c r="O76" s="661"/>
      <c r="P76" s="661"/>
      <c r="Q76" s="661" t="s">
        <v>270</v>
      </c>
      <c r="R76" s="661"/>
    </row>
    <row r="77" spans="2:18" ht="30" x14ac:dyDescent="0.2">
      <c r="B77" s="664"/>
      <c r="C77" s="660"/>
      <c r="D77" s="661"/>
      <c r="E77" s="277" t="s">
        <v>275</v>
      </c>
      <c r="F77" s="278" t="s">
        <v>272</v>
      </c>
      <c r="G77" s="278" t="s">
        <v>273</v>
      </c>
      <c r="H77" s="273" t="s">
        <v>274</v>
      </c>
      <c r="I77" s="277" t="s">
        <v>275</v>
      </c>
      <c r="J77" s="278" t="s">
        <v>272</v>
      </c>
      <c r="K77" s="278" t="s">
        <v>273</v>
      </c>
      <c r="L77" s="273" t="s">
        <v>274</v>
      </c>
      <c r="M77" s="277" t="s">
        <v>275</v>
      </c>
      <c r="N77" s="278" t="s">
        <v>272</v>
      </c>
      <c r="O77" s="278" t="s">
        <v>273</v>
      </c>
      <c r="P77" s="278" t="s">
        <v>274</v>
      </c>
      <c r="Q77" s="273" t="s">
        <v>276</v>
      </c>
      <c r="R77" s="273" t="s">
        <v>277</v>
      </c>
    </row>
    <row r="78" spans="2:18" ht="15" x14ac:dyDescent="0.25">
      <c r="B78" s="279">
        <v>1</v>
      </c>
      <c r="C78" s="280">
        <f>C51</f>
        <v>2028</v>
      </c>
      <c r="D78" s="281">
        <f>_xlfn.XLOOKUP(C78,'VHT-VMT Summary'!$D$24:$D$43,'VHT-VMT Summary'!$R$24:$R$43)</f>
        <v>5770.0738671294775</v>
      </c>
      <c r="E78" s="282">
        <f>_xlfn.XLOOKUP(C78,'L.Emission Rates'!$F$47:$F$79,'L.Emission Rates'!$I$47:$I$79)</f>
        <v>1.82301535191532</v>
      </c>
      <c r="F78" s="282">
        <f>_xlfn.XLOOKUP(C78,'L.Emission Rates'!$F$47:$F$79,'L.Emission Rates'!$G$47:$G$79)</f>
        <v>1045.3458887459799</v>
      </c>
      <c r="G78" s="282">
        <f>_xlfn.XLOOKUP(C78,'L.Emission Rates'!$F$47:$F$79,'L.Emission Rates'!$H$47:$H$79)</f>
        <v>2.20119170625327E-2</v>
      </c>
      <c r="H78" s="282">
        <f>_xlfn.XLOOKUP(C78,'L.Emission Rates'!$F$47:$F$79,'L.Emission Rates'!$J$47:$J$79)</f>
        <v>9.8759096267261592E-3</v>
      </c>
      <c r="I78" s="283">
        <f>D78*E78/$B$15</f>
        <v>1.0518933241462436E-2</v>
      </c>
      <c r="J78" s="283">
        <f>D78*F78/$B$15</f>
        <v>6.0317229947644169</v>
      </c>
      <c r="K78" s="283">
        <f>D78*G78/$B$15</f>
        <v>1.2701038740794138E-4</v>
      </c>
      <c r="L78" s="283">
        <f>D78*H78/$B$15</f>
        <v>5.698472805130505E-5</v>
      </c>
      <c r="M78" s="284">
        <f>_xlfn.XLOOKUP(C78,Inputs!$B$125:$B$153,Inputs!$C$125:$C$153)*I78</f>
        <v>224.0532780431499</v>
      </c>
      <c r="N78" s="284">
        <f>_xlfn.XLOOKUP(C78,Inputs!$B$95:$B$123,Inputs!$C$95:$C$123)*J78</f>
        <v>1507.9307486911043</v>
      </c>
      <c r="O78" s="284">
        <f>_xlfn.XLOOKUP(C78,Inputs!$B$155:$B$183,Inputs!$C$155:$C$183)*K78</f>
        <v>130.89690526262439</v>
      </c>
      <c r="P78" s="284">
        <f>_xlfn.XLOOKUP(C78,Inputs!$B$185:$B$213,Inputs!$C$185:$C$213)*L78</f>
        <v>3.3450035366116064</v>
      </c>
      <c r="Q78" s="285">
        <f>N78/(1+$B$5)^(C78-$B$6)</f>
        <v>1338.9993511562993</v>
      </c>
      <c r="R78" s="284">
        <f>SUM(M78,O78,P78)/(1+$B$4)^(C78-$B$6)</f>
        <v>298.32454190401285</v>
      </c>
    </row>
    <row r="79" spans="2:18" ht="15" x14ac:dyDescent="0.25">
      <c r="B79" s="248">
        <v>2</v>
      </c>
      <c r="C79" s="7">
        <f t="shared" ref="C79:C96" si="21">C52</f>
        <v>2029</v>
      </c>
      <c r="D79" s="281">
        <f>_xlfn.XLOOKUP(C79,'VHT-VMT Summary'!$D$24:$D$43,'VHT-VMT Summary'!$R$24:$R$43)</f>
        <v>5830.2134425136665</v>
      </c>
      <c r="E79" s="249">
        <f>_xlfn.XLOOKUP(C79,'L.Emission Rates'!$F$47:$F$79,'L.Emission Rates'!$I$47:$I$79)</f>
        <v>1.81755559425734</v>
      </c>
      <c r="F79" s="249">
        <f>_xlfn.XLOOKUP(C79,'L.Emission Rates'!$F$47:$F$79,'L.Emission Rates'!$G$47:$G$79)</f>
        <v>1020.75662785602</v>
      </c>
      <c r="G79" s="249">
        <f>_xlfn.XLOOKUP(C79,'L.Emission Rates'!$F$47:$F$79,'L.Emission Rates'!$H$47:$H$79)</f>
        <v>2.1971312563315502E-2</v>
      </c>
      <c r="H79" s="249">
        <f>_xlfn.XLOOKUP(C79,'L.Emission Rates'!$F$47:$F$79,'L.Emission Rates'!$J$47:$J$79)</f>
        <v>9.6436024823143007E-3</v>
      </c>
      <c r="I79" s="250">
        <f t="shared" ref="I79:I97" si="22">D79*E79/$B$15</f>
        <v>1.0596737058155059E-2</v>
      </c>
      <c r="J79" s="250">
        <f t="shared" ref="J79:J97" si="23">D79*F79/$B$15</f>
        <v>5.9512290132610879</v>
      </c>
      <c r="K79" s="250">
        <f t="shared" ref="K79" si="24">D79*G79/$B$15</f>
        <v>1.2809744185631144E-4</v>
      </c>
      <c r="L79" s="250">
        <f t="shared" ref="L79" si="25">D79*H79/$B$15</f>
        <v>5.6224260826646999E-5</v>
      </c>
      <c r="M79" s="182">
        <f>_xlfn.XLOOKUP(C79,Inputs!$B$125:$B$153,Inputs!$C$125:$C$153)*I79</f>
        <v>229.94919416196478</v>
      </c>
      <c r="N79" s="182">
        <f>_xlfn.XLOOKUP(C79,Inputs!$B$95:$B$123,Inputs!$C$95:$C$123)*J79</f>
        <v>1505.6609403550553</v>
      </c>
      <c r="O79" s="182">
        <f>_xlfn.XLOOKUP(C79,Inputs!$B$155:$B$183,Inputs!$C$155:$C$183)*K79</f>
        <v>134.4510749723845</v>
      </c>
      <c r="P79" s="182">
        <f>_xlfn.XLOOKUP(C79,Inputs!$B$185:$B$213,Inputs!$C$185:$C$213)*L79</f>
        <v>3.3790780756814844</v>
      </c>
      <c r="Q79" s="251">
        <f>N79/(1+$B$5)^(C79-$B$6)</f>
        <v>1310.7684571674906</v>
      </c>
      <c r="R79" s="182">
        <f>SUM(M79,O79,P79)/(1+$B$5)^(C79-$B$6)</f>
        <v>320.17405419767306</v>
      </c>
    </row>
    <row r="80" spans="2:18" ht="15" x14ac:dyDescent="0.25">
      <c r="B80" s="248">
        <v>3</v>
      </c>
      <c r="C80" s="7">
        <f t="shared" si="21"/>
        <v>2030</v>
      </c>
      <c r="D80" s="281">
        <f>_xlfn.XLOOKUP(C80,'VHT-VMT Summary'!$D$24:$D$43,'VHT-VMT Summary'!$R$24:$R$43)</f>
        <v>5890.9798328417646</v>
      </c>
      <c r="E80" s="249">
        <f>_xlfn.XLOOKUP(C80,'L.Emission Rates'!$F$47:$F$79,'L.Emission Rates'!$I$47:$I$79)</f>
        <v>1.8140665858467699</v>
      </c>
      <c r="F80" s="249">
        <f>_xlfn.XLOOKUP(C80,'L.Emission Rates'!$F$47:$F$79,'L.Emission Rates'!$G$47:$G$79)</f>
        <v>1000.66012750707</v>
      </c>
      <c r="G80" s="249">
        <f>_xlfn.XLOOKUP(C80,'L.Emission Rates'!$F$47:$F$79,'L.Emission Rates'!$H$47:$H$79)</f>
        <v>2.1953985772438501E-2</v>
      </c>
      <c r="H80" s="249">
        <f>_xlfn.XLOOKUP(C80,'L.Emission Rates'!$F$47:$F$79,'L.Emission Rates'!$J$47:$J$79)</f>
        <v>9.4537407117784092E-3</v>
      </c>
      <c r="I80" s="250">
        <f t="shared" si="22"/>
        <v>1.0686629672655436E-2</v>
      </c>
      <c r="J80" s="250">
        <f t="shared" si="23"/>
        <v>5.8948686306730185</v>
      </c>
      <c r="K80" s="250">
        <f>D80*G80/$B$15</f>
        <v>1.2933048743593025E-4</v>
      </c>
      <c r="L80" s="250">
        <f>D80*H80/$B$15</f>
        <v>5.5691795878001753E-5</v>
      </c>
      <c r="M80" s="182">
        <f>_xlfn.XLOOKUP(C80,Inputs!$B$125:$B$153,Inputs!$C$125:$C$153)*I80</f>
        <v>235.10585279841959</v>
      </c>
      <c r="N80" s="182">
        <f>_xlfn.XLOOKUP(C80,Inputs!$B$95:$B$123,Inputs!$C$95:$C$123)*J80</f>
        <v>1514.9812380829658</v>
      </c>
      <c r="O80" s="182">
        <f>_xlfn.XLOOKUP(C80,Inputs!$B$155:$B$183,Inputs!$C$155:$C$183)*K80</f>
        <v>138.25429106900944</v>
      </c>
      <c r="P80" s="182">
        <f>_xlfn.XLOOKUP(C80,Inputs!$B$185:$B$213,Inputs!$C$185:$C$213)*L80</f>
        <v>3.4250454464971076</v>
      </c>
      <c r="Q80" s="251">
        <f t="shared" ref="Q80:Q97" si="26">N80/(1+$B$5)^(C80-$B$6)</f>
        <v>1293.0218992374853</v>
      </c>
      <c r="R80" s="182">
        <f t="shared" ref="R80:R97" si="27">SUM(M80,O80,P80)/(1+$B$5)^(C80-$B$6)</f>
        <v>321.58253108647932</v>
      </c>
    </row>
    <row r="81" spans="2:18" ht="15" x14ac:dyDescent="0.25">
      <c r="B81" s="248">
        <v>4</v>
      </c>
      <c r="C81" s="7">
        <f t="shared" si="21"/>
        <v>2031</v>
      </c>
      <c r="D81" s="281">
        <f>_xlfn.XLOOKUP(C81,'VHT-VMT Summary'!$D$24:$D$43,'VHT-VMT Summary'!$R$24:$R$43)</f>
        <v>5952.3795711990433</v>
      </c>
      <c r="E81" s="249">
        <f>_xlfn.XLOOKUP(C81,'L.Emission Rates'!$F$47:$F$79,'L.Emission Rates'!$I$47:$I$79)</f>
        <v>1.8144999128882899</v>
      </c>
      <c r="F81" s="249">
        <f>_xlfn.XLOOKUP(C81,'L.Emission Rates'!$F$47:$F$79,'L.Emission Rates'!$G$47:$G$79)</f>
        <v>984.02450505003901</v>
      </c>
      <c r="G81" s="249">
        <f>_xlfn.XLOOKUP(C81,'L.Emission Rates'!$F$47:$F$79,'L.Emission Rates'!$H$47:$H$79)</f>
        <v>2.1801407021551599E-2</v>
      </c>
      <c r="H81" s="249">
        <f>_xlfn.XLOOKUP(C81,'L.Emission Rates'!$F$47:$F$79,'L.Emission Rates'!$J$47:$J$79)</f>
        <v>9.2965755995043607E-3</v>
      </c>
      <c r="I81" s="250">
        <f t="shared" si="22"/>
        <v>1.0800592213418701E-2</v>
      </c>
      <c r="J81" s="250">
        <f t="shared" si="23"/>
        <v>5.8572873614191021</v>
      </c>
      <c r="K81" s="250">
        <f t="shared" ref="K81:K97" si="28">D81*G81/$B$15</f>
        <v>1.2977024977847912E-4</v>
      </c>
      <c r="L81" s="250">
        <f t="shared" ref="L81:L97" si="29">D81*H81/$B$15</f>
        <v>5.5336746680597255E-5</v>
      </c>
      <c r="M81" s="182">
        <f>_xlfn.XLOOKUP(C81,Inputs!$B$125:$B$153,Inputs!$C$125:$C$153)*I81</f>
        <v>237.61302869521143</v>
      </c>
      <c r="N81" s="182">
        <f>_xlfn.XLOOKUP(C81,Inputs!$B$95:$B$123,Inputs!$C$95:$C$123)*J81</f>
        <v>1534.6092886918047</v>
      </c>
      <c r="O81" s="182">
        <f>_xlfn.XLOOKUP(C81,Inputs!$B$155:$B$183,Inputs!$C$155:$C$183)*K81</f>
        <v>138.72439701319419</v>
      </c>
      <c r="P81" s="182">
        <f>_xlfn.XLOOKUP(C81,Inputs!$B$185:$B$213,Inputs!$C$185:$C$213)*L81</f>
        <v>3.4032099208567312</v>
      </c>
      <c r="Q81" s="251">
        <f t="shared" si="26"/>
        <v>1284.0924033699623</v>
      </c>
      <c r="R81" s="182">
        <f t="shared" si="27"/>
        <v>317.74997652861572</v>
      </c>
    </row>
    <row r="82" spans="2:18" ht="15" x14ac:dyDescent="0.25">
      <c r="B82" s="248">
        <v>5</v>
      </c>
      <c r="C82" s="7">
        <f t="shared" si="21"/>
        <v>2032</v>
      </c>
      <c r="D82" s="281">
        <f>_xlfn.XLOOKUP(C82,'VHT-VMT Summary'!$D$24:$D$43,'VHT-VMT Summary'!$R$24:$R$43)</f>
        <v>6014.4192587629577</v>
      </c>
      <c r="E82" s="249">
        <f>_xlfn.XLOOKUP(C82,'L.Emission Rates'!$F$47:$F$79,'L.Emission Rates'!$I$47:$I$79)</f>
        <v>1.8121135307607401</v>
      </c>
      <c r="F82" s="249">
        <f>_xlfn.XLOOKUP(C82,'L.Emission Rates'!$F$47:$F$79,'L.Emission Rates'!$G$47:$G$79)</f>
        <v>971.12325565715298</v>
      </c>
      <c r="G82" s="249">
        <f>_xlfn.XLOOKUP(C82,'L.Emission Rates'!$F$47:$F$79,'L.Emission Rates'!$H$47:$H$79)</f>
        <v>2.17916062598092E-2</v>
      </c>
      <c r="H82" s="249">
        <f>_xlfn.XLOOKUP(C82,'L.Emission Rates'!$F$47:$F$79,'L.Emission Rates'!$J$47:$J$79)</f>
        <v>9.1746909922679597E-3</v>
      </c>
      <c r="I82" s="250">
        <f t="shared" si="22"/>
        <v>1.0898810518472338E-2</v>
      </c>
      <c r="J82" s="250">
        <f t="shared" si="23"/>
        <v>5.8407424114569642</v>
      </c>
      <c r="K82" s="250">
        <f t="shared" si="28"/>
        <v>1.3106385636837587E-4</v>
      </c>
      <c r="L82" s="250">
        <f t="shared" si="29"/>
        <v>5.5180438197095448E-5</v>
      </c>
      <c r="M82" s="182">
        <f>_xlfn.XLOOKUP(C82,Inputs!$B$125:$B$153,Inputs!$C$125:$C$153)*I82</f>
        <v>239.77383140639145</v>
      </c>
      <c r="N82" s="182">
        <f>_xlfn.XLOOKUP(C82,Inputs!$B$95:$B$123,Inputs!$C$95:$C$123)*J82</f>
        <v>1547.7967390360955</v>
      </c>
      <c r="O82" s="182">
        <f>_xlfn.XLOOKUP(C82,Inputs!$B$155:$B$183,Inputs!$C$155:$C$183)*K82</f>
        <v>140.10726245779381</v>
      </c>
      <c r="P82" s="182">
        <f>_xlfn.XLOOKUP(C82,Inputs!$B$185:$B$213,Inputs!$C$185:$C$213)*L82</f>
        <v>3.39359694912137</v>
      </c>
      <c r="Q82" s="251">
        <f t="shared" si="26"/>
        <v>1269.7324234205703</v>
      </c>
      <c r="R82" s="182">
        <f t="shared" si="27"/>
        <v>314.41874099387189</v>
      </c>
    </row>
    <row r="83" spans="2:18" ht="15" x14ac:dyDescent="0.25">
      <c r="B83" s="248">
        <v>6</v>
      </c>
      <c r="C83" s="7">
        <f t="shared" si="21"/>
        <v>2033</v>
      </c>
      <c r="D83" s="281">
        <f>_xlfn.XLOOKUP(C83,'VHT-VMT Summary'!$D$24:$D$43,'VHT-VMT Summary'!$R$24:$R$43)</f>
        <v>6077.1055655128648</v>
      </c>
      <c r="E83" s="249">
        <f>_xlfn.XLOOKUP(C83,'L.Emission Rates'!$F$47:$F$79,'L.Emission Rates'!$I$47:$I$79)</f>
        <v>1.80982964478296</v>
      </c>
      <c r="F83" s="249">
        <f>_xlfn.XLOOKUP(C83,'L.Emission Rates'!$F$47:$F$79,'L.Emission Rates'!$G$47:$G$79)</f>
        <v>961.10438707557796</v>
      </c>
      <c r="G83" s="249">
        <f>_xlfn.XLOOKUP(C83,'L.Emission Rates'!$F$47:$F$79,'L.Emission Rates'!$H$47:$H$79)</f>
        <v>2.1779199690448701E-2</v>
      </c>
      <c r="H83" s="249">
        <f>_xlfn.XLOOKUP(C83,'L.Emission Rates'!$F$47:$F$79,'L.Emission Rates'!$J$47:$J$79)</f>
        <v>9.0800376897210208E-3</v>
      </c>
      <c r="I83" s="250">
        <f t="shared" si="22"/>
        <v>1.0998525806940697E-2</v>
      </c>
      <c r="J83" s="250">
        <f t="shared" si="23"/>
        <v>5.840732819735825</v>
      </c>
      <c r="K83" s="250">
        <f t="shared" si="28"/>
        <v>1.3235449565124184E-4</v>
      </c>
      <c r="L83" s="250">
        <f t="shared" si="29"/>
        <v>5.5180347579270192E-5</v>
      </c>
      <c r="M83" s="182">
        <f>_xlfn.XLOOKUP(C83,Inputs!$B$125:$B$153,Inputs!$C$125:$C$153)*I83</f>
        <v>241.96756775269535</v>
      </c>
      <c r="N83" s="182">
        <f>_xlfn.XLOOKUP(C83,Inputs!$B$95:$B$123,Inputs!$C$95:$C$123)*J83</f>
        <v>1576.9978613286728</v>
      </c>
      <c r="O83" s="182">
        <f>_xlfn.XLOOKUP(C83,Inputs!$B$155:$B$183,Inputs!$C$155:$C$183)*K83</f>
        <v>141.48695585117753</v>
      </c>
      <c r="P83" s="182">
        <f>_xlfn.XLOOKUP(C83,Inputs!$B$185:$B$213,Inputs!$C$185:$C$213)*L83</f>
        <v>3.3935913761251166</v>
      </c>
      <c r="Q83" s="251">
        <f t="shared" si="26"/>
        <v>1268.3210925958165</v>
      </c>
      <c r="R83" s="182">
        <f t="shared" si="27"/>
        <v>311.12764062132356</v>
      </c>
    </row>
    <row r="84" spans="2:18" ht="15" x14ac:dyDescent="0.25">
      <c r="B84" s="248">
        <v>7</v>
      </c>
      <c r="C84" s="7">
        <f t="shared" si="21"/>
        <v>2034</v>
      </c>
      <c r="D84" s="281">
        <f>_xlfn.XLOOKUP(C84,'VHT-VMT Summary'!$D$24:$D$43,'VHT-VMT Summary'!$R$24:$R$43)</f>
        <v>6140.4452309471017</v>
      </c>
      <c r="E84" s="249">
        <f>_xlfn.XLOOKUP(C84,'L.Emission Rates'!$F$47:$F$79,'L.Emission Rates'!$I$47:$I$79)</f>
        <v>1.8065138832785299</v>
      </c>
      <c r="F84" s="249">
        <f>_xlfn.XLOOKUP(C84,'L.Emission Rates'!$F$47:$F$79,'L.Emission Rates'!$G$47:$G$79)</f>
        <v>953.12394196337505</v>
      </c>
      <c r="G84" s="249">
        <f>_xlfn.XLOOKUP(C84,'L.Emission Rates'!$F$47:$F$79,'L.Emission Rates'!$H$47:$H$79)</f>
        <v>2.1745042326765499E-2</v>
      </c>
      <c r="H84" s="249">
        <f>_xlfn.XLOOKUP(C84,'L.Emission Rates'!$F$47:$F$79,'L.Emission Rates'!$J$47:$J$79)</f>
        <v>9.0046424013694101E-3</v>
      </c>
      <c r="I84" s="250">
        <f t="shared" si="22"/>
        <v>1.1092799559217378E-2</v>
      </c>
      <c r="J84" s="250">
        <f t="shared" si="23"/>
        <v>5.8526053639305085</v>
      </c>
      <c r="K84" s="250">
        <f t="shared" si="28"/>
        <v>1.3352424145213006E-4</v>
      </c>
      <c r="L84" s="250">
        <f t="shared" si="29"/>
        <v>5.5292513489872854E-5</v>
      </c>
      <c r="M84" s="182">
        <f>_xlfn.XLOOKUP(C84,Inputs!$B$125:$B$153,Inputs!$C$125:$C$153)*I84</f>
        <v>244.04159030278231</v>
      </c>
      <c r="N84" s="182">
        <f>_xlfn.XLOOKUP(C84,Inputs!$B$95:$B$123,Inputs!$C$95:$C$123)*J84</f>
        <v>1603.6138697169592</v>
      </c>
      <c r="O84" s="182">
        <f>_xlfn.XLOOKUP(C84,Inputs!$B$155:$B$183,Inputs!$C$155:$C$183)*K84</f>
        <v>142.73741411232703</v>
      </c>
      <c r="P84" s="182">
        <f>_xlfn.XLOOKUP(C84,Inputs!$B$185:$B$213,Inputs!$C$185:$C$213)*L84</f>
        <v>3.4004895796271803</v>
      </c>
      <c r="Q84" s="251">
        <f t="shared" si="26"/>
        <v>1264.4385925399138</v>
      </c>
      <c r="R84" s="182">
        <f t="shared" si="27"/>
        <v>307.65386826675359</v>
      </c>
    </row>
    <row r="85" spans="2:18" ht="15" x14ac:dyDescent="0.25">
      <c r="B85" s="248">
        <v>8</v>
      </c>
      <c r="C85" s="7">
        <f t="shared" si="21"/>
        <v>2035</v>
      </c>
      <c r="D85" s="281">
        <f>_xlfn.XLOOKUP(C85,'VHT-VMT Summary'!$D$24:$D$43,'VHT-VMT Summary'!$R$24:$R$43)</f>
        <v>6204.4450648075899</v>
      </c>
      <c r="E85" s="249">
        <f>_xlfn.XLOOKUP(C85,'L.Emission Rates'!$F$47:$F$79,'L.Emission Rates'!$I$47:$I$79)</f>
        <v>1.8035042871812299</v>
      </c>
      <c r="F85" s="249">
        <f>_xlfn.XLOOKUP(C85,'L.Emission Rates'!$F$47:$F$79,'L.Emission Rates'!$G$47:$G$79)</f>
        <v>946.79156054095301</v>
      </c>
      <c r="G85" s="249">
        <f>_xlfn.XLOOKUP(C85,'L.Emission Rates'!$F$47:$F$79,'L.Emission Rates'!$H$47:$H$79)</f>
        <v>2.1712732343744399E-2</v>
      </c>
      <c r="H85" s="249">
        <f>_xlfn.XLOOKUP(C85,'L.Emission Rates'!$F$47:$F$79,'L.Emission Rates'!$J$47:$J$79)</f>
        <v>8.9448172015737498E-3</v>
      </c>
      <c r="I85" s="250">
        <f t="shared" si="22"/>
        <v>1.1189743273960912E-2</v>
      </c>
      <c r="J85" s="250">
        <f>D85*F85/$B$15</f>
        <v>5.8743162251997925</v>
      </c>
      <c r="K85" s="250">
        <f t="shared" si="28"/>
        <v>1.3471545503363307E-4</v>
      </c>
      <c r="L85" s="250">
        <f t="shared" si="29"/>
        <v>5.5497626941910293E-5</v>
      </c>
      <c r="M85" s="182">
        <f>_xlfn.XLOOKUP(C85,Inputs!$B$125:$B$153,Inputs!$C$125:$C$153)*I85</f>
        <v>246.17435202714006</v>
      </c>
      <c r="N85" s="182">
        <f>_xlfn.XLOOKUP(C85,Inputs!$B$95:$B$123,Inputs!$C$95:$C$123)*J85</f>
        <v>1633.0599106055422</v>
      </c>
      <c r="O85" s="182">
        <f>_xlfn.XLOOKUP(C85,Inputs!$B$155:$B$183,Inputs!$C$155:$C$183)*K85</f>
        <v>144.01082143095377</v>
      </c>
      <c r="P85" s="182">
        <f>_xlfn.XLOOKUP(C85,Inputs!$B$185:$B$213,Inputs!$C$185:$C$213)*L85</f>
        <v>3.4131040569274829</v>
      </c>
      <c r="Q85" s="251">
        <f t="shared" si="26"/>
        <v>1262.4084263024117</v>
      </c>
      <c r="R85" s="182">
        <f t="shared" si="27"/>
        <v>304.26427033459726</v>
      </c>
    </row>
    <row r="86" spans="2:18" ht="15" x14ac:dyDescent="0.25">
      <c r="B86" s="248">
        <v>9</v>
      </c>
      <c r="C86" s="7">
        <f t="shared" si="21"/>
        <v>2036</v>
      </c>
      <c r="D86" s="281">
        <f>_xlfn.XLOOKUP(C86,'VHT-VMT Summary'!$D$24:$D$43,'VHT-VMT Summary'!$R$24:$R$43)</f>
        <v>6269.1119478119281</v>
      </c>
      <c r="E86" s="249">
        <f>_xlfn.XLOOKUP(C86,'L.Emission Rates'!$F$47:$F$79,'L.Emission Rates'!$I$47:$I$79)</f>
        <v>1.8022802914509899</v>
      </c>
      <c r="F86" s="249">
        <f>_xlfn.XLOOKUP(C86,'L.Emission Rates'!$F$47:$F$79,'L.Emission Rates'!$G$47:$G$79)</f>
        <v>941.94694035241196</v>
      </c>
      <c r="G86" s="249">
        <f>_xlfn.XLOOKUP(C86,'L.Emission Rates'!$F$47:$F$79,'L.Emission Rates'!$H$47:$H$79)</f>
        <v>2.1708235955800799E-2</v>
      </c>
      <c r="H86" s="249">
        <f>_xlfn.XLOOKUP(C86,'L.Emission Rates'!$F$47:$F$79,'L.Emission Rates'!$J$47:$J$79)</f>
        <v>8.8990476322159603E-3</v>
      </c>
      <c r="I86" s="250">
        <f t="shared" si="22"/>
        <v>1.1298696908441364E-2</v>
      </c>
      <c r="J86" s="250">
        <f t="shared" si="23"/>
        <v>5.9051708179681954</v>
      </c>
      <c r="K86" s="250">
        <f t="shared" si="28"/>
        <v>1.3609136139643128E-4</v>
      </c>
      <c r="L86" s="250">
        <f>D86*H86/$B$15</f>
        <v>5.5789125835272531E-5</v>
      </c>
      <c r="M86" s="182">
        <f>_xlfn.XLOOKUP(C86,Inputs!$B$125:$B$153,Inputs!$C$125:$C$153)*I86</f>
        <v>248.57133198571</v>
      </c>
      <c r="N86" s="182">
        <f>_xlfn.XLOOKUP(C86,Inputs!$B$95:$B$123,Inputs!$C$95:$C$123)*J86</f>
        <v>1665.2581706670312</v>
      </c>
      <c r="O86" s="182">
        <f>_xlfn.XLOOKUP(C86,Inputs!$B$155:$B$183,Inputs!$C$155:$C$183)*K86</f>
        <v>145.48166533278504</v>
      </c>
      <c r="P86" s="182">
        <f>_xlfn.XLOOKUP(C86,Inputs!$B$185:$B$213,Inputs!$C$185:$C$213)*L86</f>
        <v>3.4310312388692608</v>
      </c>
      <c r="Q86" s="251">
        <f t="shared" si="26"/>
        <v>1262.0575770401263</v>
      </c>
      <c r="R86" s="182">
        <f t="shared" si="27"/>
        <v>301.24321791636481</v>
      </c>
    </row>
    <row r="87" spans="2:18" ht="15" x14ac:dyDescent="0.25">
      <c r="B87" s="248">
        <v>10</v>
      </c>
      <c r="C87" s="7">
        <f t="shared" si="21"/>
        <v>2037</v>
      </c>
      <c r="D87" s="281">
        <f>_xlfn.XLOOKUP(C87,'VHT-VMT Summary'!$D$24:$D$43,'VHT-VMT Summary'!$R$24:$R$43)</f>
        <v>6334.45283239317</v>
      </c>
      <c r="E87" s="249">
        <f>_xlfn.XLOOKUP(C87,'L.Emission Rates'!$F$47:$F$79,'L.Emission Rates'!$I$47:$I$79)</f>
        <v>1.8026201023192601</v>
      </c>
      <c r="F87" s="249">
        <f>_xlfn.XLOOKUP(C87,'L.Emission Rates'!$F$47:$F$79,'L.Emission Rates'!$G$47:$G$79)</f>
        <v>938.01418629814896</v>
      </c>
      <c r="G87" s="249">
        <f>_xlfn.XLOOKUP(C87,'L.Emission Rates'!$F$47:$F$79,'L.Emission Rates'!$H$47:$H$79)</f>
        <v>2.17281934621802E-2</v>
      </c>
      <c r="H87" s="249">
        <f>_xlfn.XLOOKUP(C87,'L.Emission Rates'!$F$47:$F$79,'L.Emission Rates'!$J$47:$J$79)</f>
        <v>8.8618929219500195E-3</v>
      </c>
      <c r="I87" s="250">
        <f t="shared" si="22"/>
        <v>1.1418612012865101E-2</v>
      </c>
      <c r="J87" s="250">
        <f t="shared" si="23"/>
        <v>5.9418066192212837</v>
      </c>
      <c r="K87" s="250">
        <f t="shared" si="28"/>
        <v>1.3763621661929413E-4</v>
      </c>
      <c r="L87" s="250">
        <f t="shared" si="29"/>
        <v>5.6135242719811288E-5</v>
      </c>
      <c r="M87" s="182">
        <f>_xlfn.XLOOKUP(C87,Inputs!$B$125:$B$153,Inputs!$C$125:$C$153)*I87</f>
        <v>251.20946428303222</v>
      </c>
      <c r="N87" s="182">
        <f>_xlfn.XLOOKUP(C87,Inputs!$B$95:$B$123,Inputs!$C$95:$C$123)*J87</f>
        <v>1705.2984997165083</v>
      </c>
      <c r="O87" s="182">
        <f>_xlfn.XLOOKUP(C87,Inputs!$B$155:$B$183,Inputs!$C$155:$C$183)*K87</f>
        <v>147.13311556602542</v>
      </c>
      <c r="P87" s="182">
        <f>_xlfn.XLOOKUP(C87,Inputs!$B$185:$B$213,Inputs!$C$185:$C$213)*L87</f>
        <v>3.4523174272683943</v>
      </c>
      <c r="Q87" s="251">
        <f t="shared" si="26"/>
        <v>1267.0619043166885</v>
      </c>
      <c r="R87" s="182">
        <f t="shared" si="27"/>
        <v>298.53952711053421</v>
      </c>
    </row>
    <row r="88" spans="2:18" ht="15" x14ac:dyDescent="0.25">
      <c r="B88" s="248">
        <v>11</v>
      </c>
      <c r="C88" s="7">
        <f t="shared" si="21"/>
        <v>2038</v>
      </c>
      <c r="D88" s="281">
        <f>_xlfn.XLOOKUP(C88,'VHT-VMT Summary'!$D$24:$D$43,'VHT-VMT Summary'!$R$24:$R$43)</f>
        <v>6400.4747434472874</v>
      </c>
      <c r="E88" s="249">
        <f>_xlfn.XLOOKUP(C88,'L.Emission Rates'!$F$47:$F$79,'L.Emission Rates'!$I$47:$I$79)</f>
        <v>1.8039971989141199</v>
      </c>
      <c r="F88" s="249">
        <f>_xlfn.XLOOKUP(C88,'L.Emission Rates'!$F$47:$F$79,'L.Emission Rates'!$G$47:$G$79)</f>
        <v>934.859575802476</v>
      </c>
      <c r="G88" s="249">
        <f>_xlfn.XLOOKUP(C88,'L.Emission Rates'!$F$47:$F$79,'L.Emission Rates'!$H$47:$H$79)</f>
        <v>2.17639343384564E-2</v>
      </c>
      <c r="H88" s="249">
        <f>_xlfn.XLOOKUP(C88,'L.Emission Rates'!$F$47:$F$79,'L.Emission Rates'!$J$47:$J$79)</f>
        <v>8.8320897261866E-3</v>
      </c>
      <c r="I88" s="250">
        <f t="shared" si="22"/>
        <v>1.1546438508899477E-2</v>
      </c>
      <c r="J88" s="250">
        <f t="shared" si="23"/>
        <v>5.9835451035935927</v>
      </c>
      <c r="K88" s="250">
        <f t="shared" si="28"/>
        <v>1.3929951205133534E-4</v>
      </c>
      <c r="L88" s="250">
        <f t="shared" si="29"/>
        <v>5.6529567224317606E-5</v>
      </c>
      <c r="M88" s="182">
        <f>_xlfn.XLOOKUP(C88,Inputs!$B$125:$B$153,Inputs!$C$125:$C$153)*I88</f>
        <v>254.02164719578849</v>
      </c>
      <c r="N88" s="182">
        <f>_xlfn.XLOOKUP(C88,Inputs!$B$95:$B$123,Inputs!$C$95:$C$123)*J88</f>
        <v>1735.228080042142</v>
      </c>
      <c r="O88" s="182">
        <f>_xlfn.XLOOKUP(C88,Inputs!$B$155:$B$183,Inputs!$C$155:$C$183)*K88</f>
        <v>148.91117838287749</v>
      </c>
      <c r="P88" s="182">
        <f>_xlfn.XLOOKUP(C88,Inputs!$B$185:$B$213,Inputs!$C$185:$C$213)*L88</f>
        <v>3.4765683842955326</v>
      </c>
      <c r="Q88" s="251">
        <f t="shared" si="26"/>
        <v>1264.0196307460869</v>
      </c>
      <c r="R88" s="182">
        <f t="shared" si="27"/>
        <v>296.04722168645839</v>
      </c>
    </row>
    <row r="89" spans="2:18" ht="15" x14ac:dyDescent="0.25">
      <c r="B89" s="248">
        <v>12</v>
      </c>
      <c r="C89" s="7">
        <f t="shared" si="21"/>
        <v>2039</v>
      </c>
      <c r="D89" s="281">
        <f>_xlfn.XLOOKUP(C89,'VHT-VMT Summary'!$D$24:$D$43,'VHT-VMT Summary'!$R$24:$R$43)</f>
        <v>6467.184779088414</v>
      </c>
      <c r="E89" s="249">
        <f>_xlfn.XLOOKUP(C89,'L.Emission Rates'!$F$47:$F$79,'L.Emission Rates'!$I$47:$I$79)</f>
        <v>1.8059766907685499</v>
      </c>
      <c r="F89" s="249">
        <f>_xlfn.XLOOKUP(C89,'L.Emission Rates'!$F$47:$F$79,'L.Emission Rates'!$G$47:$G$79)</f>
        <v>932.35607308020701</v>
      </c>
      <c r="G89" s="249">
        <f>_xlfn.XLOOKUP(C89,'L.Emission Rates'!$F$47:$F$79,'L.Emission Rates'!$H$47:$H$79)</f>
        <v>2.1808293081346901E-2</v>
      </c>
      <c r="H89" s="249">
        <f>_xlfn.XLOOKUP(C89,'L.Emission Rates'!$F$47:$F$79,'L.Emission Rates'!$J$47:$J$79)</f>
        <v>8.8084378738173801E-3</v>
      </c>
      <c r="I89" s="250">
        <f t="shared" si="22"/>
        <v>1.167958496592683E-2</v>
      </c>
      <c r="J89" s="250">
        <f t="shared" si="23"/>
        <v>6.02971900451496</v>
      </c>
      <c r="K89" s="250">
        <f t="shared" si="28"/>
        <v>1.4103826107358586E-4</v>
      </c>
      <c r="L89" s="250">
        <f t="shared" si="29"/>
        <v>5.6965795345097678E-5</v>
      </c>
      <c r="M89" s="182">
        <f>_xlfn.XLOOKUP(C89,Inputs!$B$125:$B$153,Inputs!$C$125:$C$153)*I89</f>
        <v>256.95086925039027</v>
      </c>
      <c r="N89" s="182">
        <f>_xlfn.XLOOKUP(C89,Inputs!$B$95:$B$123,Inputs!$C$95:$C$123)*J89</f>
        <v>1772.7373873273982</v>
      </c>
      <c r="O89" s="182">
        <f>_xlfn.XLOOKUP(C89,Inputs!$B$155:$B$183,Inputs!$C$155:$C$183)*K89</f>
        <v>150.76990108766327</v>
      </c>
      <c r="P89" s="182">
        <f>_xlfn.XLOOKUP(C89,Inputs!$B$185:$B$213,Inputs!$C$185:$C$213)*L89</f>
        <v>3.5033964137235074</v>
      </c>
      <c r="Q89" s="251">
        <f t="shared" si="26"/>
        <v>1266.02267511113</v>
      </c>
      <c r="R89" s="182">
        <f t="shared" si="27"/>
        <v>293.68090467495711</v>
      </c>
    </row>
    <row r="90" spans="2:18" ht="15" x14ac:dyDescent="0.25">
      <c r="B90" s="248">
        <v>13</v>
      </c>
      <c r="C90" s="7">
        <f t="shared" si="21"/>
        <v>2040</v>
      </c>
      <c r="D90" s="281">
        <f>_xlfn.XLOOKUP(C90,'VHT-VMT Summary'!$D$24:$D$43,'VHT-VMT Summary'!$R$24:$R$43)</f>
        <v>6534.5901114119915</v>
      </c>
      <c r="E90" s="249">
        <f>_xlfn.XLOOKUP(C90,'L.Emission Rates'!$F$47:$F$79,'L.Emission Rates'!$I$47:$I$79)</f>
        <v>1.80820987118149</v>
      </c>
      <c r="F90" s="249">
        <f>_xlfn.XLOOKUP(C90,'L.Emission Rates'!$F$47:$F$79,'L.Emission Rates'!$G$47:$G$79)</f>
        <v>930.29707185163898</v>
      </c>
      <c r="G90" s="249">
        <f>_xlfn.XLOOKUP(C90,'L.Emission Rates'!$F$47:$F$79,'L.Emission Rates'!$H$47:$H$79)</f>
        <v>2.1855526432789599E-2</v>
      </c>
      <c r="H90" s="249">
        <f>_xlfn.XLOOKUP(C90,'L.Emission Rates'!$F$47:$F$79,'L.Emission Rates'!$J$47:$J$79)</f>
        <v>8.7889854511565505E-3</v>
      </c>
      <c r="I90" s="250">
        <f t="shared" si="22"/>
        <v>1.1815910343580115E-2</v>
      </c>
      <c r="J90" s="250">
        <f t="shared" si="23"/>
        <v>6.0791100463972514</v>
      </c>
      <c r="K90" s="250">
        <f t="shared" si="28"/>
        <v>1.4281690690741032E-4</v>
      </c>
      <c r="L90" s="250">
        <f t="shared" si="29"/>
        <v>5.743241741847146E-5</v>
      </c>
      <c r="M90" s="182">
        <f>_xlfn.XLOOKUP(C90,Inputs!$B$125:$B$153,Inputs!$C$125:$C$153)*I90</f>
        <v>259.95002755876254</v>
      </c>
      <c r="N90" s="182">
        <f>_xlfn.XLOOKUP(C90,Inputs!$B$95:$B$123,Inputs!$C$95:$C$123)*J90</f>
        <v>1817.6539038727781</v>
      </c>
      <c r="O90" s="182">
        <f>_xlfn.XLOOKUP(C90,Inputs!$B$155:$B$183,Inputs!$C$155:$C$183)*K90</f>
        <v>152.67127348402164</v>
      </c>
      <c r="P90" s="182">
        <f>_xlfn.XLOOKUP(C90,Inputs!$B$185:$B$213,Inputs!$C$185:$C$213)*L90</f>
        <v>3.5320936712359949</v>
      </c>
      <c r="Q90" s="251">
        <f t="shared" si="26"/>
        <v>1272.6474212393894</v>
      </c>
      <c r="R90" s="182">
        <f t="shared" si="27"/>
        <v>291.37370073279072</v>
      </c>
    </row>
    <row r="91" spans="2:18" ht="15" x14ac:dyDescent="0.25">
      <c r="B91" s="248">
        <v>14</v>
      </c>
      <c r="C91" s="7">
        <f t="shared" si="21"/>
        <v>2041</v>
      </c>
      <c r="D91" s="281">
        <f>_xlfn.XLOOKUP(C91,'VHT-VMT Summary'!$D$24:$D$43,'VHT-VMT Summary'!$R$24:$R$43)</f>
        <v>6602.6979872658485</v>
      </c>
      <c r="E91" s="249">
        <f>_xlfn.XLOOKUP(C91,'L.Emission Rates'!$F$47:$F$79,'L.Emission Rates'!$I$47:$I$79)</f>
        <v>1.8103994100280401</v>
      </c>
      <c r="F91" s="249">
        <f>_xlfn.XLOOKUP(C91,'L.Emission Rates'!$F$47:$F$79,'L.Emission Rates'!$G$47:$G$79)</f>
        <v>928.60001629741805</v>
      </c>
      <c r="G91" s="249">
        <f>_xlfn.XLOOKUP(C91,'L.Emission Rates'!$F$47:$F$79,'L.Emission Rates'!$H$47:$H$79)</f>
        <v>2.1900725889216401E-2</v>
      </c>
      <c r="H91" s="249">
        <f>_xlfn.XLOOKUP(C91,'L.Emission Rates'!$F$47:$F$79,'L.Emission Rates'!$J$47:$J$79)</f>
        <v>8.7729525117577704E-3</v>
      </c>
      <c r="I91" s="250">
        <f t="shared" si="22"/>
        <v>1.1953520540739421E-2</v>
      </c>
      <c r="J91" s="250">
        <f t="shared" si="23"/>
        <v>6.1312654585819963</v>
      </c>
      <c r="K91" s="250">
        <f t="shared" si="28"/>
        <v>1.446038787483902E-4</v>
      </c>
      <c r="L91" s="250">
        <f t="shared" si="29"/>
        <v>5.7925155891761907E-5</v>
      </c>
      <c r="M91" s="182">
        <f>_xlfn.XLOOKUP(C91,Inputs!$B$125:$B$153,Inputs!$C$125:$C$153)*I91</f>
        <v>262.97745189626727</v>
      </c>
      <c r="N91" s="182">
        <f>_xlfn.XLOOKUP(C91,Inputs!$B$95:$B$123,Inputs!$C$95:$C$123)*J91</f>
        <v>1857.773433950345</v>
      </c>
      <c r="O91" s="182">
        <f>_xlfn.XLOOKUP(C91,Inputs!$B$155:$B$183,Inputs!$C$155:$C$183)*K91</f>
        <v>154.58154638202913</v>
      </c>
      <c r="P91" s="182">
        <f>_xlfn.XLOOKUP(C91,Inputs!$B$185:$B$213,Inputs!$C$185:$C$213)*L91</f>
        <v>3.5623970873433572</v>
      </c>
      <c r="Q91" s="251">
        <f t="shared" si="26"/>
        <v>1275.2328297474639</v>
      </c>
      <c r="R91" s="182">
        <f t="shared" si="27"/>
        <v>289.07067937633082</v>
      </c>
    </row>
    <row r="92" spans="2:18" ht="15" x14ac:dyDescent="0.25">
      <c r="B92" s="248">
        <v>15</v>
      </c>
      <c r="C92" s="7">
        <f t="shared" si="21"/>
        <v>2042</v>
      </c>
      <c r="D92" s="281">
        <f>_xlfn.XLOOKUP(C92,'VHT-VMT Summary'!$D$24:$D$43,'VHT-VMT Summary'!$R$24:$R$43)</f>
        <v>6671.5157290293091</v>
      </c>
      <c r="E92" s="249">
        <f>_xlfn.XLOOKUP(C92,'L.Emission Rates'!$F$47:$F$79,'L.Emission Rates'!$I$47:$I$79)</f>
        <v>1.8123924667415501</v>
      </c>
      <c r="F92" s="249">
        <f>_xlfn.XLOOKUP(C92,'L.Emission Rates'!$F$47:$F$79,'L.Emission Rates'!$G$47:$G$79)</f>
        <v>927.20342959309801</v>
      </c>
      <c r="G92" s="249">
        <f>_xlfn.XLOOKUP(C92,'L.Emission Rates'!$F$47:$F$79,'L.Emission Rates'!$H$47:$H$79)</f>
        <v>2.1941448161537199E-2</v>
      </c>
      <c r="H92" s="249">
        <f>_xlfn.XLOOKUP(C92,'L.Emission Rates'!$F$47:$F$79,'L.Emission Rates'!$J$47:$J$79)</f>
        <v>8.7597582530667094E-3</v>
      </c>
      <c r="I92" s="250">
        <f t="shared" si="22"/>
        <v>1.209140484904048E-2</v>
      </c>
      <c r="J92" s="250">
        <f t="shared" si="23"/>
        <v>6.1858522645402729</v>
      </c>
      <c r="K92" s="250">
        <f t="shared" si="28"/>
        <v>1.4638271652737663E-4</v>
      </c>
      <c r="L92" s="250">
        <f t="shared" si="29"/>
        <v>5.8440864967828858E-5</v>
      </c>
      <c r="M92" s="182">
        <f>_xlfn.XLOOKUP(C92,Inputs!$B$125:$B$153,Inputs!$C$125:$C$153)*I92</f>
        <v>266.01090667889059</v>
      </c>
      <c r="N92" s="182">
        <f>_xlfn.XLOOKUP(C92,Inputs!$B$95:$B$123,Inputs!$C$95:$C$123)*J92</f>
        <v>1905.2424974784039</v>
      </c>
      <c r="O92" s="182">
        <f>_xlfn.XLOOKUP(C92,Inputs!$B$155:$B$183,Inputs!$C$155:$C$183)*K92</f>
        <v>156.48312396776561</v>
      </c>
      <c r="P92" s="182">
        <f>_xlfn.XLOOKUP(C92,Inputs!$B$185:$B$213,Inputs!$C$185:$C$213)*L92</f>
        <v>3.5941131955214747</v>
      </c>
      <c r="Q92" s="251">
        <f t="shared" si="26"/>
        <v>1282.1735834221668</v>
      </c>
      <c r="R92" s="182">
        <f t="shared" si="27"/>
        <v>286.74510618300815</v>
      </c>
    </row>
    <row r="93" spans="2:18" ht="15" x14ac:dyDescent="0.25">
      <c r="B93" s="248">
        <v>16</v>
      </c>
      <c r="C93" s="7">
        <f t="shared" si="21"/>
        <v>2043</v>
      </c>
      <c r="D93" s="281">
        <f>_xlfn.XLOOKUP(C93,'VHT-VMT Summary'!$D$24:$D$43,'VHT-VMT Summary'!$R$24:$R$43)</f>
        <v>6741.0507354004394</v>
      </c>
      <c r="E93" s="249">
        <f>_xlfn.XLOOKUP(C93,'L.Emission Rates'!$F$47:$F$79,'L.Emission Rates'!$I$47:$I$79)</f>
        <v>1.81408526887192</v>
      </c>
      <c r="F93" s="249">
        <f>_xlfn.XLOOKUP(C93,'L.Emission Rates'!$F$47:$F$79,'L.Emission Rates'!$G$47:$G$79)</f>
        <v>926.01103122299401</v>
      </c>
      <c r="G93" s="249">
        <f>_xlfn.XLOOKUP(C93,'L.Emission Rates'!$F$47:$F$79,'L.Emission Rates'!$H$47:$H$79)</f>
        <v>2.1976062785485799E-2</v>
      </c>
      <c r="H93" s="249">
        <f>_xlfn.XLOOKUP(C93,'L.Emission Rates'!$F$47:$F$79,'L.Emission Rates'!$J$47:$J$79)</f>
        <v>8.7484930645114391E-3</v>
      </c>
      <c r="I93" s="250">
        <f t="shared" si="22"/>
        <v>1.222884083580816E-2</v>
      </c>
      <c r="J93" s="250">
        <f t="shared" si="23"/>
        <v>6.2422873430146826</v>
      </c>
      <c r="K93" s="250">
        <f t="shared" si="28"/>
        <v>1.4814175420130527E-4</v>
      </c>
      <c r="L93" s="250">
        <f t="shared" si="29"/>
        <v>5.8974035606170479E-5</v>
      </c>
      <c r="M93" s="182">
        <f>_xlfn.XLOOKUP(C93,Inputs!$B$125:$B$153,Inputs!$C$125:$C$153)*I93</f>
        <v>269.03449838777954</v>
      </c>
      <c r="N93" s="182">
        <f>_xlfn.XLOOKUP(C93,Inputs!$B$95:$B$123,Inputs!$C$95:$C$123)*J93</f>
        <v>1947.5936510205809</v>
      </c>
      <c r="O93" s="182">
        <f>_xlfn.XLOOKUP(C93,Inputs!$B$155:$B$183,Inputs!$C$155:$C$183)*K93</f>
        <v>158.36353524119534</v>
      </c>
      <c r="P93" s="182">
        <f>_xlfn.XLOOKUP(C93,Inputs!$B$185:$B$213,Inputs!$C$185:$C$213)*L93</f>
        <v>3.6269031897794846</v>
      </c>
      <c r="Q93" s="251">
        <f t="shared" si="26"/>
        <v>1284.9751918432448</v>
      </c>
      <c r="R93" s="182">
        <f t="shared" si="27"/>
        <v>284.37982973895441</v>
      </c>
    </row>
    <row r="94" spans="2:18" ht="15" x14ac:dyDescent="0.25">
      <c r="B94" s="248">
        <v>17</v>
      </c>
      <c r="C94" s="7">
        <f t="shared" si="21"/>
        <v>2044</v>
      </c>
      <c r="D94" s="281">
        <f>_xlfn.XLOOKUP(C94,'VHT-VMT Summary'!$D$24:$D$43,'VHT-VMT Summary'!$R$24:$R$43)</f>
        <v>6811.3104821915049</v>
      </c>
      <c r="E94" s="249">
        <f>_xlfn.XLOOKUP(C94,'L.Emission Rates'!$F$47:$F$79,'L.Emission Rates'!$I$47:$I$79)</f>
        <v>1.8154702070570301</v>
      </c>
      <c r="F94" s="249">
        <f>_xlfn.XLOOKUP(C94,'L.Emission Rates'!$F$47:$F$79,'L.Emission Rates'!$G$47:$G$79)</f>
        <v>924.99091080056701</v>
      </c>
      <c r="G94" s="249">
        <f>_xlfn.XLOOKUP(C94,'L.Emission Rates'!$F$47:$F$79,'L.Emission Rates'!$H$47:$H$79)</f>
        <v>2.20045773170333E-2</v>
      </c>
      <c r="H94" s="249">
        <f>_xlfn.XLOOKUP(C94,'L.Emission Rates'!$F$47:$F$79,'L.Emission Rates'!$J$47:$J$79)</f>
        <v>8.7388554725825497E-3</v>
      </c>
      <c r="I94" s="250">
        <f t="shared" si="22"/>
        <v>1.2365731251433931E-2</v>
      </c>
      <c r="J94" s="250">
        <f t="shared" si="23"/>
        <v>6.3004002866677702</v>
      </c>
      <c r="K94" s="250">
        <f t="shared" si="28"/>
        <v>1.4988000813570234E-4</v>
      </c>
      <c r="L94" s="250">
        <f t="shared" si="29"/>
        <v>5.9523057882758115E-5</v>
      </c>
      <c r="M94" s="182">
        <f>_xlfn.XLOOKUP(C94,Inputs!$B$125:$B$153,Inputs!$C$125:$C$153)*I94</f>
        <v>272.04608753154645</v>
      </c>
      <c r="N94" s="182">
        <f>_xlfn.XLOOKUP(C94,Inputs!$B$95:$B$123,Inputs!$C$95:$C$123)*J94</f>
        <v>1997.2268908736833</v>
      </c>
      <c r="O94" s="182">
        <f>_xlfn.XLOOKUP(C94,Inputs!$B$155:$B$183,Inputs!$C$155:$C$183)*K94</f>
        <v>160.2217286970658</v>
      </c>
      <c r="P94" s="182">
        <f>_xlfn.XLOOKUP(C94,Inputs!$B$185:$B$213,Inputs!$C$185:$C$213)*L94</f>
        <v>3.6606680597896242</v>
      </c>
      <c r="Q94" s="251">
        <f t="shared" si="26"/>
        <v>1291.8843168690157</v>
      </c>
      <c r="R94" s="182">
        <f t="shared" si="27"/>
        <v>281.97556056453362</v>
      </c>
    </row>
    <row r="95" spans="2:18" ht="15" x14ac:dyDescent="0.25">
      <c r="B95" s="248">
        <v>18</v>
      </c>
      <c r="C95" s="7">
        <f t="shared" si="21"/>
        <v>2045</v>
      </c>
      <c r="D95" s="281">
        <f>_xlfn.XLOOKUP(C95,'VHT-VMT Summary'!$D$24:$D$43,'VHT-VMT Summary'!$R$24:$R$43)</f>
        <v>6882.3025231326801</v>
      </c>
      <c r="E95" s="249">
        <f>_xlfn.XLOOKUP(C95,'L.Emission Rates'!$F$47:$F$79,'L.Emission Rates'!$I$47:$I$79)</f>
        <v>1.8166103894379699</v>
      </c>
      <c r="F95" s="249">
        <f>_xlfn.XLOOKUP(C95,'L.Emission Rates'!$F$47:$F$79,'L.Emission Rates'!$G$47:$G$79)</f>
        <v>924.11675471357</v>
      </c>
      <c r="G95" s="249">
        <f>_xlfn.XLOOKUP(C95,'L.Emission Rates'!$F$47:$F$79,'L.Emission Rates'!$H$47:$H$79)</f>
        <v>2.2028202795224699E-2</v>
      </c>
      <c r="H95" s="249">
        <f>_xlfn.XLOOKUP(C95,'L.Emission Rates'!$F$47:$F$79,'L.Emission Rates'!$J$47:$J$79)</f>
        <v>8.7305968793190396E-3</v>
      </c>
      <c r="I95" s="250">
        <f t="shared" si="22"/>
        <v>1.2502462266777981E-2</v>
      </c>
      <c r="J95" s="250">
        <f t="shared" si="23"/>
        <v>6.3600510726343868</v>
      </c>
      <c r="K95" s="250">
        <f t="shared" si="28"/>
        <v>1.516047556776533E-4</v>
      </c>
      <c r="L95" s="250">
        <f t="shared" si="29"/>
        <v>6.0086608930991731E-5</v>
      </c>
      <c r="M95" s="182">
        <f>_xlfn.XLOOKUP(C95,Inputs!$B$125:$B$153,Inputs!$C$125:$C$153)*I95</f>
        <v>275.05416986911558</v>
      </c>
      <c r="N95" s="182">
        <f>_xlfn.XLOOKUP(C95,Inputs!$B$95:$B$123,Inputs!$C$95:$C$123)*J95</f>
        <v>2041.5763943156383</v>
      </c>
      <c r="O95" s="182">
        <f>_xlfn.XLOOKUP(C95,Inputs!$B$155:$B$183,Inputs!$C$155:$C$183)*K95</f>
        <v>162.06548381941138</v>
      </c>
      <c r="P95" s="182">
        <f>_xlfn.XLOOKUP(C95,Inputs!$B$185:$B$213,Inputs!$C$185:$C$213)*L95</f>
        <v>3.6953264492559916</v>
      </c>
      <c r="Q95" s="251">
        <f t="shared" si="26"/>
        <v>1294.6777518870354</v>
      </c>
      <c r="R95" s="182">
        <f t="shared" si="27"/>
        <v>279.54542826413473</v>
      </c>
    </row>
    <row r="96" spans="2:18" ht="15" x14ac:dyDescent="0.25">
      <c r="B96" s="248">
        <v>19</v>
      </c>
      <c r="C96" s="7">
        <f t="shared" si="21"/>
        <v>2046</v>
      </c>
      <c r="D96" s="281">
        <f>_xlfn.XLOOKUP(C96,'VHT-VMT Summary'!$D$24:$D$43,'VHT-VMT Summary'!$R$24:$R$43)</f>
        <v>6954.0344906841856</v>
      </c>
      <c r="E96" s="249">
        <f>_xlfn.XLOOKUP(C96,'L.Emission Rates'!$F$47:$F$79,'L.Emission Rates'!$I$47:$I$79)</f>
        <v>1.8175518051400501</v>
      </c>
      <c r="F96" s="249">
        <f>_xlfn.XLOOKUP(C96,'L.Emission Rates'!$F$47:$F$79,'L.Emission Rates'!$G$47:$G$79)</f>
        <v>923.36675607089705</v>
      </c>
      <c r="G96" s="249">
        <f>_xlfn.XLOOKUP(C96,'L.Emission Rates'!$F$47:$F$79,'L.Emission Rates'!$H$47:$H$79)</f>
        <v>2.20478332620553E-2</v>
      </c>
      <c r="H96" s="249">
        <f>_xlfn.XLOOKUP(C96,'L.Emission Rates'!$F$47:$F$79,'L.Emission Rates'!$J$47:$J$79)</f>
        <v>8.7235112640265799E-3</v>
      </c>
      <c r="I96" s="250">
        <f t="shared" si="22"/>
        <v>1.2639317941549211E-2</v>
      </c>
      <c r="J96" s="250">
        <f t="shared" si="23"/>
        <v>6.4211242692681898</v>
      </c>
      <c r="K96" s="250">
        <f t="shared" si="28"/>
        <v>1.5332139294918658E-4</v>
      </c>
      <c r="L96" s="250">
        <f t="shared" si="29"/>
        <v>6.0663598209912831E-5</v>
      </c>
      <c r="M96" s="182">
        <f>_xlfn.XLOOKUP(C96,Inputs!$B$125:$B$153,Inputs!$C$125:$C$153)*I96</f>
        <v>278.06499471408262</v>
      </c>
      <c r="N96" s="182">
        <f>_xlfn.XLOOKUP(C96,Inputs!$B$95:$B$123,Inputs!$C$95:$C$123)*J96</f>
        <v>2093.2865117814299</v>
      </c>
      <c r="O96" s="182">
        <f>_xlfn.XLOOKUP(C96,Inputs!$B$155:$B$183,Inputs!$C$155:$C$183)*K96</f>
        <v>163.90056906268046</v>
      </c>
      <c r="P96" s="182">
        <f>_xlfn.XLOOKUP(C96,Inputs!$B$185:$B$213,Inputs!$C$185:$C$213)*L96</f>
        <v>3.7308112899096391</v>
      </c>
      <c r="Q96" s="251">
        <f t="shared" si="26"/>
        <v>1301.4412047870651</v>
      </c>
      <c r="R96" s="182">
        <f t="shared" si="27"/>
        <v>277.09901347540125</v>
      </c>
    </row>
    <row r="97" spans="2:22" ht="15" x14ac:dyDescent="0.25">
      <c r="B97" s="252">
        <v>20</v>
      </c>
      <c r="C97" s="7">
        <f>C70</f>
        <v>2047</v>
      </c>
      <c r="D97" s="281">
        <f>_xlfn.XLOOKUP(C97,'VHT-VMT Summary'!$D$24:$D$43,'VHT-VMT Summary'!$R$24:$R$43)</f>
        <v>7026.5140968568558</v>
      </c>
      <c r="E97" s="249">
        <f>_xlfn.XLOOKUP(C97,'L.Emission Rates'!$F$47:$F$79,'L.Emission Rates'!$I$47:$I$79)</f>
        <v>1.8183331989475799</v>
      </c>
      <c r="F97" s="249">
        <f>_xlfn.XLOOKUP(C97,'L.Emission Rates'!$F$47:$F$79,'L.Emission Rates'!$G$47:$G$79)</f>
        <v>922.72260449675298</v>
      </c>
      <c r="G97" s="249">
        <f>_xlfn.XLOOKUP(C97,'L.Emission Rates'!$F$47:$F$79,'L.Emission Rates'!$H$47:$H$79)</f>
        <v>2.2064221660861801E-2</v>
      </c>
      <c r="H97" s="249">
        <f>_xlfn.XLOOKUP(C97,'L.Emission Rates'!$F$47:$F$79,'L.Emission Rates'!$J$47:$J$79)</f>
        <v>8.7174256393537895E-3</v>
      </c>
      <c r="I97" s="250">
        <f t="shared" si="22"/>
        <v>1.2776543855187993E-2</v>
      </c>
      <c r="J97" s="250">
        <f t="shared" si="23"/>
        <v>6.4835233879849081</v>
      </c>
      <c r="K97" s="250">
        <f t="shared" si="28"/>
        <v>1.5503456453621985E-4</v>
      </c>
      <c r="L97" s="250">
        <f t="shared" si="29"/>
        <v>6.1253114143220786E-5</v>
      </c>
      <c r="M97" s="182">
        <f>_xlfn.XLOOKUP(C97,Inputs!$B$125:$B$153,Inputs!$C$125:$C$153)*I97</f>
        <v>281.08396481413587</v>
      </c>
      <c r="N97" s="182">
        <f>_xlfn.XLOOKUP(C97,Inputs!$B$95:$B$123,Inputs!$C$95:$C$123)*J97</f>
        <v>2146.0462414230046</v>
      </c>
      <c r="O97" s="182">
        <f>_xlfn.XLOOKUP(C97,Inputs!$B$155:$B$183,Inputs!$C$155:$C$183)*K97</f>
        <v>165.73194948921901</v>
      </c>
      <c r="P97" s="182">
        <f>_xlfn.XLOOKUP(C97,Inputs!$B$185:$B$213,Inputs!$C$185:$C$213)*L97</f>
        <v>3.7670665198080782</v>
      </c>
      <c r="Q97" s="251">
        <f t="shared" si="26"/>
        <v>1308.081433728506</v>
      </c>
      <c r="R97" s="182">
        <f t="shared" si="27"/>
        <v>274.64423654636948</v>
      </c>
    </row>
    <row r="98" spans="2:22" ht="15" x14ac:dyDescent="0.25">
      <c r="B98" s="6"/>
      <c r="C98" s="253" t="s">
        <v>37</v>
      </c>
      <c r="D98" s="253"/>
      <c r="E98" s="253"/>
      <c r="F98" s="254"/>
      <c r="G98" s="3"/>
      <c r="H98" s="255"/>
      <c r="I98" s="255"/>
      <c r="J98" s="255"/>
      <c r="K98" s="255"/>
      <c r="L98" s="44"/>
      <c r="M98" s="44">
        <f t="shared" ref="M98:P98" si="30">SUM(M78:M97)</f>
        <v>5073.654109353256</v>
      </c>
      <c r="N98" s="44">
        <f t="shared" si="30"/>
        <v>35109.572258977147</v>
      </c>
      <c r="O98" s="44">
        <f t="shared" si="30"/>
        <v>2976.9841926822041</v>
      </c>
      <c r="P98" s="44">
        <f t="shared" si="30"/>
        <v>70.185811868248422</v>
      </c>
      <c r="Q98" s="44">
        <f>SUM(Q78:Q97)</f>
        <v>25662.058166527862</v>
      </c>
      <c r="R98" s="44">
        <f>SUM(R78:R97)</f>
        <v>5949.6400502031647</v>
      </c>
    </row>
    <row r="102" spans="2:22" ht="15" customHeight="1" x14ac:dyDescent="0.2">
      <c r="B102" s="664"/>
      <c r="C102" s="664"/>
      <c r="D102" s="664" t="s">
        <v>169</v>
      </c>
      <c r="E102" s="664"/>
      <c r="F102" s="664"/>
      <c r="G102" s="664"/>
      <c r="H102" s="664"/>
      <c r="I102" s="664"/>
      <c r="J102" s="664"/>
      <c r="K102" s="664"/>
      <c r="L102" s="664"/>
      <c r="M102" s="664"/>
      <c r="N102" s="560"/>
    </row>
    <row r="103" spans="2:22" x14ac:dyDescent="0.2">
      <c r="B103" s="664"/>
      <c r="C103" s="664"/>
      <c r="D103" s="664" t="s">
        <v>156</v>
      </c>
      <c r="E103" s="664"/>
      <c r="F103" s="681" t="s">
        <v>157</v>
      </c>
      <c r="G103" s="681"/>
      <c r="H103" s="681"/>
      <c r="I103" s="681"/>
      <c r="J103" s="681"/>
      <c r="K103" s="681"/>
      <c r="L103" s="681"/>
      <c r="M103" s="681"/>
      <c r="N103" s="681"/>
    </row>
    <row r="104" spans="2:22" ht="51" x14ac:dyDescent="0.2">
      <c r="B104" s="180" t="s">
        <v>30</v>
      </c>
      <c r="C104" s="180" t="s">
        <v>31</v>
      </c>
      <c r="D104" s="180" t="s">
        <v>499</v>
      </c>
      <c r="E104" s="180" t="s">
        <v>500</v>
      </c>
      <c r="F104" s="180" t="s">
        <v>501</v>
      </c>
      <c r="G104" s="180" t="s">
        <v>502</v>
      </c>
      <c r="H104" s="180" t="s">
        <v>503</v>
      </c>
      <c r="I104" s="180" t="s">
        <v>504</v>
      </c>
      <c r="J104" s="180" t="s">
        <v>756</v>
      </c>
      <c r="K104" s="180" t="s">
        <v>757</v>
      </c>
      <c r="L104" s="180" t="s">
        <v>758</v>
      </c>
      <c r="M104" s="180" t="s">
        <v>154</v>
      </c>
      <c r="N104" s="180" t="s">
        <v>155</v>
      </c>
      <c r="U104" s="810" t="s">
        <v>761</v>
      </c>
      <c r="V104" s="810" t="s">
        <v>762</v>
      </c>
    </row>
    <row r="105" spans="2:22" x14ac:dyDescent="0.2">
      <c r="B105" s="6">
        <v>1</v>
      </c>
      <c r="C105" s="7">
        <f>C78</f>
        <v>2028</v>
      </c>
      <c r="D105" s="7">
        <f>_xlfn.XLOOKUP(C105,'VHT-VMT Summary'!$D$24:$D$43,'VHT-VMT Summary'!$P$24:$P$43)</f>
        <v>29.15</v>
      </c>
      <c r="E105" s="7">
        <f>_xlfn.XLOOKUP(C105,'VHT-VMT Summary'!$D$24:$D$43,'VHT-VMT Summary'!$U$24:$U$43)</f>
        <v>36.638257575757564</v>
      </c>
      <c r="F105" s="13">
        <f>D105*$B$12</f>
        <v>21833.35</v>
      </c>
      <c r="G105" s="13">
        <f>D105*$B$13</f>
        <v>816.19999999999993</v>
      </c>
      <c r="H105" s="13">
        <f>E105*$B$8</f>
        <v>80677.443181818162</v>
      </c>
      <c r="I105" s="13">
        <f>E105*$B$9</f>
        <v>10258.712121212118</v>
      </c>
      <c r="J105" s="7">
        <f>_xlfn.XLOOKUP(C105,'VHT-VMT Summary'!$D$24:$D$43,'VHT-VMT Summary'!$V$24:$V$43)</f>
        <v>10.286363636363646</v>
      </c>
      <c r="K105" s="13">
        <f>J105*$B$10</f>
        <v>7478.1863636363705</v>
      </c>
      <c r="L105" s="13">
        <f>J105*$B$9</f>
        <v>2880.1818181818207</v>
      </c>
      <c r="M105" s="13">
        <f>(F105+H105+K105)/(1+$B$4)^(C105-$B$6)</f>
        <v>91579.270786637004</v>
      </c>
      <c r="N105" s="13">
        <f>(G105+I105+L105)/(1+$B$5)^(C105-$B$6)</f>
        <v>12391.724053901789</v>
      </c>
      <c r="U105" s="500">
        <f>K105/(1+$B$4)^(C105-$B$6)</f>
        <v>6226.5042990545126</v>
      </c>
      <c r="V105" s="500">
        <f>L105/(1+$B$5)^(C105-$B$6)</f>
        <v>2557.5190300384511</v>
      </c>
    </row>
    <row r="106" spans="2:22" x14ac:dyDescent="0.2">
      <c r="B106" s="7">
        <f>B105+1</f>
        <v>2</v>
      </c>
      <c r="C106" s="7">
        <f>C105+1</f>
        <v>2029</v>
      </c>
      <c r="D106" s="7">
        <f>_xlfn.XLOOKUP(C106,'VHT-VMT Summary'!$D$24:$D$43,'VHT-VMT Summary'!$P$24:$P$43)</f>
        <v>29.15</v>
      </c>
      <c r="E106" s="7">
        <f>_xlfn.XLOOKUP(C106,'VHT-VMT Summary'!$D$24:$D$43,'VHT-VMT Summary'!$U$24:$U$43)</f>
        <v>36.638257575757564</v>
      </c>
      <c r="F106" s="13">
        <f t="shared" ref="F106:F124" si="31">D106*$B$12</f>
        <v>21833.35</v>
      </c>
      <c r="G106" s="13">
        <f t="shared" ref="G106:G124" si="32">D106*$B$13</f>
        <v>816.19999999999993</v>
      </c>
      <c r="H106" s="13">
        <f t="shared" ref="H106:H124" si="33">E106*$B$8</f>
        <v>80677.443181818162</v>
      </c>
      <c r="I106" s="13">
        <f t="shared" ref="I106:I124" si="34">E106*$B$9</f>
        <v>10258.712121212118</v>
      </c>
      <c r="J106" s="7">
        <f>_xlfn.XLOOKUP(C106,'VHT-VMT Summary'!$D$24:$D$43,'VHT-VMT Summary'!$V$24:$V$43)</f>
        <v>10.286363636363646</v>
      </c>
      <c r="K106" s="13">
        <f t="shared" ref="K106:K124" si="35">J106*$B$10</f>
        <v>7478.1863636363705</v>
      </c>
      <c r="L106" s="13">
        <f t="shared" ref="L106:L124" si="36">J106*$B$9</f>
        <v>2880.1818181818207</v>
      </c>
      <c r="M106" s="13">
        <f t="shared" ref="M106:M124" si="37">(F106+H106+K106)/(1+$B$4)^(C106-$B$6)</f>
        <v>88825.674865797293</v>
      </c>
      <c r="N106" s="13">
        <f t="shared" ref="N106:N124" si="38">(G106+I106+L106)/(1+$B$5)^(C106-$B$6)</f>
        <v>12148.749072452736</v>
      </c>
      <c r="U106" s="500">
        <f t="shared" ref="U106:U125" si="39">K106/(1+$B$4)^(C106-$B$6)</f>
        <v>6039.2864200334752</v>
      </c>
      <c r="V106" s="500">
        <f t="shared" ref="V106:V124" si="40">L106/(1+$B$5)^(C106-$B$6)</f>
        <v>2507.3715980769134</v>
      </c>
    </row>
    <row r="107" spans="2:22" x14ac:dyDescent="0.2">
      <c r="B107" s="7">
        <f t="shared" ref="B107:C107" si="41">B106+1</f>
        <v>3</v>
      </c>
      <c r="C107" s="7">
        <f t="shared" si="41"/>
        <v>2030</v>
      </c>
      <c r="D107" s="7">
        <f>_xlfn.XLOOKUP(C107,'VHT-VMT Summary'!$D$24:$D$43,'VHT-VMT Summary'!$P$24:$P$43)</f>
        <v>29.15</v>
      </c>
      <c r="E107" s="7">
        <f>_xlfn.XLOOKUP(C107,'VHT-VMT Summary'!$D$24:$D$43,'VHT-VMT Summary'!$U$24:$U$43)</f>
        <v>36.638257575757564</v>
      </c>
      <c r="F107" s="13">
        <f t="shared" si="31"/>
        <v>21833.35</v>
      </c>
      <c r="G107" s="13">
        <f t="shared" si="32"/>
        <v>816.19999999999993</v>
      </c>
      <c r="H107" s="13">
        <f t="shared" si="33"/>
        <v>80677.443181818162</v>
      </c>
      <c r="I107" s="13">
        <f t="shared" si="34"/>
        <v>10258.712121212118</v>
      </c>
      <c r="J107" s="7">
        <f>_xlfn.XLOOKUP(C107,'VHT-VMT Summary'!$D$24:$D$43,'VHT-VMT Summary'!$V$24:$V$43)</f>
        <v>10.286363636363646</v>
      </c>
      <c r="K107" s="13">
        <f t="shared" si="35"/>
        <v>7478.1863636363705</v>
      </c>
      <c r="L107" s="13">
        <f t="shared" si="36"/>
        <v>2880.1818181818207</v>
      </c>
      <c r="M107" s="13">
        <f t="shared" si="37"/>
        <v>86154.873778658875</v>
      </c>
      <c r="N107" s="13">
        <f t="shared" si="38"/>
        <v>11910.538306326211</v>
      </c>
      <c r="U107" s="500">
        <f t="shared" si="39"/>
        <v>5857.6977885872702</v>
      </c>
      <c r="V107" s="500">
        <f t="shared" si="40"/>
        <v>2458.2074490950126</v>
      </c>
    </row>
    <row r="108" spans="2:22" x14ac:dyDescent="0.2">
      <c r="B108" s="7">
        <f t="shared" ref="B108:C108" si="42">B107+1</f>
        <v>4</v>
      </c>
      <c r="C108" s="7">
        <f t="shared" si="42"/>
        <v>2031</v>
      </c>
      <c r="D108" s="7">
        <f>_xlfn.XLOOKUP(C108,'VHT-VMT Summary'!$D$24:$D$43,'VHT-VMT Summary'!$P$24:$P$43)</f>
        <v>29.15</v>
      </c>
      <c r="E108" s="7">
        <f>_xlfn.XLOOKUP(C108,'VHT-VMT Summary'!$D$24:$D$43,'VHT-VMT Summary'!$U$24:$U$43)</f>
        <v>36.638257575757564</v>
      </c>
      <c r="F108" s="13">
        <f t="shared" si="31"/>
        <v>21833.35</v>
      </c>
      <c r="G108" s="13">
        <f t="shared" si="32"/>
        <v>816.19999999999993</v>
      </c>
      <c r="H108" s="13">
        <f t="shared" si="33"/>
        <v>80677.443181818162</v>
      </c>
      <c r="I108" s="13">
        <f t="shared" si="34"/>
        <v>10258.712121212118</v>
      </c>
      <c r="J108" s="7">
        <f>_xlfn.XLOOKUP(C108,'VHT-VMT Summary'!$D$24:$D$43,'VHT-VMT Summary'!$V$24:$V$43)</f>
        <v>10.286363636363646</v>
      </c>
      <c r="K108" s="13">
        <f t="shared" si="35"/>
        <v>7478.1863636363705</v>
      </c>
      <c r="L108" s="13">
        <f t="shared" si="36"/>
        <v>2880.1818181818207</v>
      </c>
      <c r="M108" s="13">
        <f t="shared" si="37"/>
        <v>83564.378058835006</v>
      </c>
      <c r="N108" s="13">
        <f t="shared" si="38"/>
        <v>11676.998339535501</v>
      </c>
      <c r="U108" s="500">
        <f t="shared" si="39"/>
        <v>5681.5691450894965</v>
      </c>
      <c r="V108" s="500">
        <f t="shared" si="40"/>
        <v>2410.007303034326</v>
      </c>
    </row>
    <row r="109" spans="2:22" x14ac:dyDescent="0.2">
      <c r="B109" s="7">
        <f t="shared" ref="B109:C109" si="43">B108+1</f>
        <v>5</v>
      </c>
      <c r="C109" s="7">
        <f t="shared" si="43"/>
        <v>2032</v>
      </c>
      <c r="D109" s="7">
        <f>_xlfn.XLOOKUP(C109,'VHT-VMT Summary'!$D$24:$D$43,'VHT-VMT Summary'!$P$24:$P$43)</f>
        <v>29.15</v>
      </c>
      <c r="E109" s="7">
        <f>_xlfn.XLOOKUP(C109,'VHT-VMT Summary'!$D$24:$D$43,'VHT-VMT Summary'!$U$24:$U$43)</f>
        <v>36.638257575757564</v>
      </c>
      <c r="F109" s="13">
        <f t="shared" si="31"/>
        <v>21833.35</v>
      </c>
      <c r="G109" s="13">
        <f t="shared" si="32"/>
        <v>816.19999999999993</v>
      </c>
      <c r="H109" s="13">
        <f t="shared" si="33"/>
        <v>80677.443181818162</v>
      </c>
      <c r="I109" s="13">
        <f t="shared" si="34"/>
        <v>10258.712121212118</v>
      </c>
      <c r="J109" s="7">
        <f>_xlfn.XLOOKUP(C109,'VHT-VMT Summary'!$D$24:$D$43,'VHT-VMT Summary'!$V$24:$V$43)</f>
        <v>10.286363636363646</v>
      </c>
      <c r="K109" s="13">
        <f t="shared" si="35"/>
        <v>7478.1863636363705</v>
      </c>
      <c r="L109" s="13">
        <f t="shared" si="36"/>
        <v>2880.1818181818207</v>
      </c>
      <c r="M109" s="13">
        <f t="shared" si="37"/>
        <v>81051.773092953445</v>
      </c>
      <c r="N109" s="13">
        <f t="shared" si="38"/>
        <v>11448.037587779903</v>
      </c>
      <c r="U109" s="500">
        <f t="shared" si="39"/>
        <v>5510.7363191944687</v>
      </c>
      <c r="V109" s="500">
        <f t="shared" si="40"/>
        <v>2362.7522578767903</v>
      </c>
    </row>
    <row r="110" spans="2:22" x14ac:dyDescent="0.2">
      <c r="B110" s="7">
        <f t="shared" ref="B110:C110" si="44">B109+1</f>
        <v>6</v>
      </c>
      <c r="C110" s="7">
        <f t="shared" si="44"/>
        <v>2033</v>
      </c>
      <c r="D110" s="7">
        <f>_xlfn.XLOOKUP(C110,'VHT-VMT Summary'!$D$24:$D$43,'VHT-VMT Summary'!$P$24:$P$43)</f>
        <v>29.15</v>
      </c>
      <c r="E110" s="7">
        <f>_xlfn.XLOOKUP(C110,'VHT-VMT Summary'!$D$24:$D$43,'VHT-VMT Summary'!$U$24:$U$43)</f>
        <v>36.638257575757564</v>
      </c>
      <c r="F110" s="13">
        <f t="shared" si="31"/>
        <v>21833.35</v>
      </c>
      <c r="G110" s="13">
        <f t="shared" si="32"/>
        <v>816.19999999999993</v>
      </c>
      <c r="H110" s="13">
        <f t="shared" si="33"/>
        <v>80677.443181818162</v>
      </c>
      <c r="I110" s="13">
        <f t="shared" si="34"/>
        <v>10258.712121212118</v>
      </c>
      <c r="J110" s="7">
        <f>_xlfn.XLOOKUP(C110,'VHT-VMT Summary'!$D$24:$D$43,'VHT-VMT Summary'!$V$24:$V$43)</f>
        <v>10.286363636363646</v>
      </c>
      <c r="K110" s="13">
        <f t="shared" si="35"/>
        <v>7478.1863636363705</v>
      </c>
      <c r="L110" s="13">
        <f t="shared" si="36"/>
        <v>2880.1818181818207</v>
      </c>
      <c r="M110" s="13">
        <f t="shared" si="37"/>
        <v>78614.716869983953</v>
      </c>
      <c r="N110" s="13">
        <f t="shared" si="38"/>
        <v>11223.566262529319</v>
      </c>
      <c r="U110" s="500">
        <f t="shared" si="39"/>
        <v>5345.0400768132577</v>
      </c>
      <c r="V110" s="500">
        <f t="shared" si="40"/>
        <v>2316.4237822321479</v>
      </c>
    </row>
    <row r="111" spans="2:22" x14ac:dyDescent="0.2">
      <c r="B111" s="7">
        <f t="shared" ref="B111:C111" si="45">B110+1</f>
        <v>7</v>
      </c>
      <c r="C111" s="7">
        <f t="shared" si="45"/>
        <v>2034</v>
      </c>
      <c r="D111" s="7">
        <f>_xlfn.XLOOKUP(C111,'VHT-VMT Summary'!$D$24:$D$43,'VHT-VMT Summary'!$P$24:$P$43)</f>
        <v>29.15</v>
      </c>
      <c r="E111" s="7">
        <f>_xlfn.XLOOKUP(C111,'VHT-VMT Summary'!$D$24:$D$43,'VHT-VMT Summary'!$U$24:$U$43)</f>
        <v>36.638257575757564</v>
      </c>
      <c r="F111" s="13">
        <f t="shared" si="31"/>
        <v>21833.35</v>
      </c>
      <c r="G111" s="13">
        <f t="shared" si="32"/>
        <v>816.19999999999993</v>
      </c>
      <c r="H111" s="13">
        <f t="shared" si="33"/>
        <v>80677.443181818162</v>
      </c>
      <c r="I111" s="13">
        <f t="shared" si="34"/>
        <v>10258.712121212118</v>
      </c>
      <c r="J111" s="7">
        <f>_xlfn.XLOOKUP(C111,'VHT-VMT Summary'!$D$24:$D$43,'VHT-VMT Summary'!$V$24:$V$43)</f>
        <v>10.286363636363646</v>
      </c>
      <c r="K111" s="13">
        <f t="shared" si="35"/>
        <v>7478.1863636363705</v>
      </c>
      <c r="L111" s="13">
        <f t="shared" si="36"/>
        <v>2880.1818181818207</v>
      </c>
      <c r="M111" s="13">
        <f t="shared" si="37"/>
        <v>76250.937798238549</v>
      </c>
      <c r="N111" s="13">
        <f t="shared" si="38"/>
        <v>11003.496335813055</v>
      </c>
      <c r="U111" s="500">
        <f t="shared" si="39"/>
        <v>5184.3259716908415</v>
      </c>
      <c r="V111" s="500">
        <f t="shared" si="40"/>
        <v>2271.003708070733</v>
      </c>
    </row>
    <row r="112" spans="2:22" x14ac:dyDescent="0.2">
      <c r="B112" s="7">
        <f t="shared" ref="B112:C112" si="46">B111+1</f>
        <v>8</v>
      </c>
      <c r="C112" s="7">
        <f t="shared" si="46"/>
        <v>2035</v>
      </c>
      <c r="D112" s="7">
        <f>_xlfn.XLOOKUP(C112,'VHT-VMT Summary'!$D$24:$D$43,'VHT-VMT Summary'!$P$24:$P$43)</f>
        <v>29.15</v>
      </c>
      <c r="E112" s="7">
        <f>_xlfn.XLOOKUP(C112,'VHT-VMT Summary'!$D$24:$D$43,'VHT-VMT Summary'!$U$24:$U$43)</f>
        <v>36.638257575757564</v>
      </c>
      <c r="F112" s="13">
        <f t="shared" si="31"/>
        <v>21833.35</v>
      </c>
      <c r="G112" s="13">
        <f t="shared" si="32"/>
        <v>816.19999999999993</v>
      </c>
      <c r="H112" s="13">
        <f t="shared" si="33"/>
        <v>80677.443181818162</v>
      </c>
      <c r="I112" s="13">
        <f t="shared" si="34"/>
        <v>10258.712121212118</v>
      </c>
      <c r="J112" s="7">
        <f>_xlfn.XLOOKUP(C112,'VHT-VMT Summary'!$D$24:$D$43,'VHT-VMT Summary'!$V$24:$V$43)</f>
        <v>10.286363636363646</v>
      </c>
      <c r="K112" s="13">
        <f t="shared" si="35"/>
        <v>7478.1863636363705</v>
      </c>
      <c r="L112" s="13">
        <f t="shared" si="36"/>
        <v>2880.1818181818207</v>
      </c>
      <c r="M112" s="13">
        <f t="shared" si="37"/>
        <v>73958.232588010229</v>
      </c>
      <c r="N112" s="13">
        <f t="shared" si="38"/>
        <v>10787.741505699074</v>
      </c>
      <c r="U112" s="500">
        <f t="shared" si="39"/>
        <v>5028.4442014460146</v>
      </c>
      <c r="V112" s="500">
        <f t="shared" si="40"/>
        <v>2226.4742235987578</v>
      </c>
    </row>
    <row r="113" spans="2:22" x14ac:dyDescent="0.2">
      <c r="B113" s="7">
        <f t="shared" ref="B113:C113" si="47">B112+1</f>
        <v>9</v>
      </c>
      <c r="C113" s="7">
        <f t="shared" si="47"/>
        <v>2036</v>
      </c>
      <c r="D113" s="7">
        <f>_xlfn.XLOOKUP(C113,'VHT-VMT Summary'!$D$24:$D$43,'VHT-VMT Summary'!$P$24:$P$43)</f>
        <v>29.15</v>
      </c>
      <c r="E113" s="7">
        <f>_xlfn.XLOOKUP(C113,'VHT-VMT Summary'!$D$24:$D$43,'VHT-VMT Summary'!$U$24:$U$43)</f>
        <v>36.638257575757564</v>
      </c>
      <c r="F113" s="13">
        <f t="shared" si="31"/>
        <v>21833.35</v>
      </c>
      <c r="G113" s="13">
        <f t="shared" si="32"/>
        <v>816.19999999999993</v>
      </c>
      <c r="H113" s="13">
        <f t="shared" si="33"/>
        <v>80677.443181818162</v>
      </c>
      <c r="I113" s="13">
        <f t="shared" si="34"/>
        <v>10258.712121212118</v>
      </c>
      <c r="J113" s="7">
        <f>_xlfn.XLOOKUP(C113,'VHT-VMT Summary'!$D$24:$D$43,'VHT-VMT Summary'!$V$24:$V$43)</f>
        <v>10.286363636363646</v>
      </c>
      <c r="K113" s="13">
        <f t="shared" si="35"/>
        <v>7478.1863636363705</v>
      </c>
      <c r="L113" s="13">
        <f t="shared" si="36"/>
        <v>2880.1818181818207</v>
      </c>
      <c r="M113" s="13">
        <f t="shared" si="37"/>
        <v>71734.464197876092</v>
      </c>
      <c r="N113" s="13">
        <f t="shared" si="38"/>
        <v>10576.217162450072</v>
      </c>
      <c r="U113" s="500">
        <f t="shared" si="39"/>
        <v>4877.2494679398797</v>
      </c>
      <c r="V113" s="500">
        <f t="shared" si="40"/>
        <v>2182.8178662732917</v>
      </c>
    </row>
    <row r="114" spans="2:22" x14ac:dyDescent="0.2">
      <c r="B114" s="7">
        <f t="shared" ref="B114:C114" si="48">B113+1</f>
        <v>10</v>
      </c>
      <c r="C114" s="7">
        <f t="shared" si="48"/>
        <v>2037</v>
      </c>
      <c r="D114" s="7">
        <f>_xlfn.XLOOKUP(C114,'VHT-VMT Summary'!$D$24:$D$43,'VHT-VMT Summary'!$P$24:$P$43)</f>
        <v>29.15</v>
      </c>
      <c r="E114" s="7">
        <f>_xlfn.XLOOKUP(C114,'VHT-VMT Summary'!$D$24:$D$43,'VHT-VMT Summary'!$U$24:$U$43)</f>
        <v>36.638257575757564</v>
      </c>
      <c r="F114" s="13">
        <f t="shared" si="31"/>
        <v>21833.35</v>
      </c>
      <c r="G114" s="13">
        <f t="shared" si="32"/>
        <v>816.19999999999993</v>
      </c>
      <c r="H114" s="13">
        <f t="shared" si="33"/>
        <v>80677.443181818162</v>
      </c>
      <c r="I114" s="13">
        <f t="shared" si="34"/>
        <v>10258.712121212118</v>
      </c>
      <c r="J114" s="7">
        <f>_xlfn.XLOOKUP(C114,'VHT-VMT Summary'!$D$24:$D$43,'VHT-VMT Summary'!$V$24:$V$43)</f>
        <v>10.286363636363646</v>
      </c>
      <c r="K114" s="13">
        <f t="shared" si="35"/>
        <v>7478.1863636363705</v>
      </c>
      <c r="L114" s="13">
        <f t="shared" si="36"/>
        <v>2880.1818181818207</v>
      </c>
      <c r="M114" s="13">
        <f t="shared" si="37"/>
        <v>69577.559842750808</v>
      </c>
      <c r="N114" s="13">
        <f t="shared" si="38"/>
        <v>10368.840355343211</v>
      </c>
      <c r="U114" s="500">
        <f t="shared" si="39"/>
        <v>4730.6008418427546</v>
      </c>
      <c r="V114" s="500">
        <f t="shared" si="40"/>
        <v>2140.0175159542082</v>
      </c>
    </row>
    <row r="115" spans="2:22" x14ac:dyDescent="0.2">
      <c r="B115" s="7">
        <f t="shared" ref="B115:C115" si="49">B114+1</f>
        <v>11</v>
      </c>
      <c r="C115" s="7">
        <f t="shared" si="49"/>
        <v>2038</v>
      </c>
      <c r="D115" s="7">
        <f>_xlfn.XLOOKUP(C115,'VHT-VMT Summary'!$D$24:$D$43,'VHT-VMT Summary'!$P$24:$P$43)</f>
        <v>29.15</v>
      </c>
      <c r="E115" s="7">
        <f>_xlfn.XLOOKUP(C115,'VHT-VMT Summary'!$D$24:$D$43,'VHT-VMT Summary'!$U$24:$U$43)</f>
        <v>36.638257575757564</v>
      </c>
      <c r="F115" s="13">
        <f t="shared" si="31"/>
        <v>21833.35</v>
      </c>
      <c r="G115" s="13">
        <f t="shared" si="32"/>
        <v>816.19999999999993</v>
      </c>
      <c r="H115" s="13">
        <f t="shared" si="33"/>
        <v>80677.443181818162</v>
      </c>
      <c r="I115" s="13">
        <f t="shared" si="34"/>
        <v>10258.712121212118</v>
      </c>
      <c r="J115" s="7">
        <f>_xlfn.XLOOKUP(C115,'VHT-VMT Summary'!$D$24:$D$43,'VHT-VMT Summary'!$V$24:$V$43)</f>
        <v>10.286363636363646</v>
      </c>
      <c r="K115" s="13">
        <f t="shared" si="35"/>
        <v>7478.1863636363705</v>
      </c>
      <c r="L115" s="13">
        <f t="shared" si="36"/>
        <v>2880.1818181818207</v>
      </c>
      <c r="M115" s="13">
        <f t="shared" si="37"/>
        <v>67485.50906183396</v>
      </c>
      <c r="N115" s="13">
        <f t="shared" si="38"/>
        <v>10165.529760140402</v>
      </c>
      <c r="U115" s="500">
        <f t="shared" si="39"/>
        <v>4588.3616312732829</v>
      </c>
      <c r="V115" s="500">
        <f t="shared" si="40"/>
        <v>2098.0563881904</v>
      </c>
    </row>
    <row r="116" spans="2:22" x14ac:dyDescent="0.2">
      <c r="B116" s="7">
        <f t="shared" ref="B116:C116" si="50">B115+1</f>
        <v>12</v>
      </c>
      <c r="C116" s="7">
        <f t="shared" si="50"/>
        <v>2039</v>
      </c>
      <c r="D116" s="7">
        <f>_xlfn.XLOOKUP(C116,'VHT-VMT Summary'!$D$24:$D$43,'VHT-VMT Summary'!$P$24:$P$43)</f>
        <v>29.15</v>
      </c>
      <c r="E116" s="7">
        <f>_xlfn.XLOOKUP(C116,'VHT-VMT Summary'!$D$24:$D$43,'VHT-VMT Summary'!$U$24:$U$43)</f>
        <v>36.638257575757564</v>
      </c>
      <c r="F116" s="13">
        <f t="shared" si="31"/>
        <v>21833.35</v>
      </c>
      <c r="G116" s="13">
        <f t="shared" si="32"/>
        <v>816.19999999999993</v>
      </c>
      <c r="H116" s="13">
        <f t="shared" si="33"/>
        <v>80677.443181818162</v>
      </c>
      <c r="I116" s="13">
        <f t="shared" si="34"/>
        <v>10258.712121212118</v>
      </c>
      <c r="J116" s="7">
        <f>_xlfn.XLOOKUP(C116,'VHT-VMT Summary'!$D$24:$D$43,'VHT-VMT Summary'!$V$24:$V$43)</f>
        <v>10.286363636363646</v>
      </c>
      <c r="K116" s="13">
        <f t="shared" si="35"/>
        <v>7478.1863636363705</v>
      </c>
      <c r="L116" s="13">
        <f t="shared" si="36"/>
        <v>2880.1818181818207</v>
      </c>
      <c r="M116" s="13">
        <f t="shared" si="37"/>
        <v>65456.361844649815</v>
      </c>
      <c r="N116" s="13">
        <f t="shared" si="38"/>
        <v>9966.2056471964715</v>
      </c>
      <c r="U116" s="500">
        <f t="shared" si="39"/>
        <v>4450.3992543872773</v>
      </c>
      <c r="V116" s="500">
        <f t="shared" si="40"/>
        <v>2056.9180276376464</v>
      </c>
    </row>
    <row r="117" spans="2:22" x14ac:dyDescent="0.2">
      <c r="B117" s="7">
        <f t="shared" ref="B117:C117" si="51">B116+1</f>
        <v>13</v>
      </c>
      <c r="C117" s="7">
        <f t="shared" si="51"/>
        <v>2040</v>
      </c>
      <c r="D117" s="7">
        <f>_xlfn.XLOOKUP(C117,'VHT-VMT Summary'!$D$24:$D$43,'VHT-VMT Summary'!$P$24:$P$43)</f>
        <v>29.15</v>
      </c>
      <c r="E117" s="7">
        <f>_xlfn.XLOOKUP(C117,'VHT-VMT Summary'!$D$24:$D$43,'VHT-VMT Summary'!$U$24:$U$43)</f>
        <v>36.638257575757564</v>
      </c>
      <c r="F117" s="13">
        <f t="shared" si="31"/>
        <v>21833.35</v>
      </c>
      <c r="G117" s="13">
        <f t="shared" si="32"/>
        <v>816.19999999999993</v>
      </c>
      <c r="H117" s="13">
        <f t="shared" si="33"/>
        <v>80677.443181818162</v>
      </c>
      <c r="I117" s="13">
        <f t="shared" si="34"/>
        <v>10258.712121212118</v>
      </c>
      <c r="J117" s="7">
        <f>_xlfn.XLOOKUP(C117,'VHT-VMT Summary'!$D$24:$D$43,'VHT-VMT Summary'!$V$24:$V$43)</f>
        <v>10.286363636363646</v>
      </c>
      <c r="K117" s="13">
        <f t="shared" si="35"/>
        <v>7478.1863636363705</v>
      </c>
      <c r="L117" s="13">
        <f t="shared" si="36"/>
        <v>2880.1818181818207</v>
      </c>
      <c r="M117" s="13">
        <f t="shared" si="37"/>
        <v>63488.226813433394</v>
      </c>
      <c r="N117" s="13">
        <f t="shared" si="38"/>
        <v>9770.7898501926193</v>
      </c>
      <c r="U117" s="500">
        <f t="shared" si="39"/>
        <v>4316.585115797554</v>
      </c>
      <c r="V117" s="500">
        <f t="shared" si="40"/>
        <v>2016.5863016055362</v>
      </c>
    </row>
    <row r="118" spans="2:22" x14ac:dyDescent="0.2">
      <c r="B118" s="7">
        <f t="shared" ref="B118:C118" si="52">B117+1</f>
        <v>14</v>
      </c>
      <c r="C118" s="7">
        <f t="shared" si="52"/>
        <v>2041</v>
      </c>
      <c r="D118" s="7">
        <f>_xlfn.XLOOKUP(C118,'VHT-VMT Summary'!$D$24:$D$43,'VHT-VMT Summary'!$P$24:$P$43)</f>
        <v>29.15</v>
      </c>
      <c r="E118" s="7">
        <f>_xlfn.XLOOKUP(C118,'VHT-VMT Summary'!$D$24:$D$43,'VHT-VMT Summary'!$U$24:$U$43)</f>
        <v>36.638257575757564</v>
      </c>
      <c r="F118" s="13">
        <f t="shared" si="31"/>
        <v>21833.35</v>
      </c>
      <c r="G118" s="13">
        <f t="shared" si="32"/>
        <v>816.19999999999993</v>
      </c>
      <c r="H118" s="13">
        <f t="shared" si="33"/>
        <v>80677.443181818162</v>
      </c>
      <c r="I118" s="13">
        <f t="shared" si="34"/>
        <v>10258.712121212118</v>
      </c>
      <c r="J118" s="7">
        <f>_xlfn.XLOOKUP(C118,'VHT-VMT Summary'!$D$24:$D$43,'VHT-VMT Summary'!$V$24:$V$43)</f>
        <v>10.286363636363646</v>
      </c>
      <c r="K118" s="13">
        <f t="shared" si="35"/>
        <v>7478.1863636363705</v>
      </c>
      <c r="L118" s="13">
        <f t="shared" si="36"/>
        <v>2880.1818181818207</v>
      </c>
      <c r="M118" s="13">
        <f t="shared" si="37"/>
        <v>61579.269460168187</v>
      </c>
      <c r="N118" s="13">
        <f t="shared" si="38"/>
        <v>9579.2057354829612</v>
      </c>
      <c r="U118" s="500">
        <f t="shared" si="39"/>
        <v>4186.7944867095575</v>
      </c>
      <c r="V118" s="500">
        <f t="shared" si="40"/>
        <v>1977.0453937309178</v>
      </c>
    </row>
    <row r="119" spans="2:22" x14ac:dyDescent="0.2">
      <c r="B119" s="7">
        <f t="shared" ref="B119:C119" si="53">B118+1</f>
        <v>15</v>
      </c>
      <c r="C119" s="7">
        <f t="shared" si="53"/>
        <v>2042</v>
      </c>
      <c r="D119" s="7">
        <f>_xlfn.XLOOKUP(C119,'VHT-VMT Summary'!$D$24:$D$43,'VHT-VMT Summary'!$P$24:$P$43)</f>
        <v>29.15</v>
      </c>
      <c r="E119" s="7">
        <f>_xlfn.XLOOKUP(C119,'VHT-VMT Summary'!$D$24:$D$43,'VHT-VMT Summary'!$U$24:$U$43)</f>
        <v>36.638257575757564</v>
      </c>
      <c r="F119" s="13">
        <f t="shared" si="31"/>
        <v>21833.35</v>
      </c>
      <c r="G119" s="13">
        <f t="shared" si="32"/>
        <v>816.19999999999993</v>
      </c>
      <c r="H119" s="13">
        <f t="shared" si="33"/>
        <v>80677.443181818162</v>
      </c>
      <c r="I119" s="13">
        <f t="shared" si="34"/>
        <v>10258.712121212118</v>
      </c>
      <c r="J119" s="7">
        <f>_xlfn.XLOOKUP(C119,'VHT-VMT Summary'!$D$24:$D$43,'VHT-VMT Summary'!$V$24:$V$43)</f>
        <v>10.286363636363646</v>
      </c>
      <c r="K119" s="13">
        <f t="shared" si="35"/>
        <v>7478.1863636363705</v>
      </c>
      <c r="L119" s="13">
        <f t="shared" si="36"/>
        <v>2880.1818181818207</v>
      </c>
      <c r="M119" s="13">
        <f t="shared" si="37"/>
        <v>59727.710436632573</v>
      </c>
      <c r="N119" s="13">
        <f t="shared" si="38"/>
        <v>9391.3781720421175</v>
      </c>
      <c r="U119" s="500">
        <f t="shared" si="39"/>
        <v>4060.9063886610647</v>
      </c>
      <c r="V119" s="500">
        <f t="shared" si="40"/>
        <v>1938.2797977754094</v>
      </c>
    </row>
    <row r="120" spans="2:22" x14ac:dyDescent="0.2">
      <c r="B120" s="7">
        <f t="shared" ref="B120:C120" si="54">B119+1</f>
        <v>16</v>
      </c>
      <c r="C120" s="7">
        <f t="shared" si="54"/>
        <v>2043</v>
      </c>
      <c r="D120" s="7">
        <f>_xlfn.XLOOKUP(C120,'VHT-VMT Summary'!$D$24:$D$43,'VHT-VMT Summary'!$P$24:$P$43)</f>
        <v>29.15</v>
      </c>
      <c r="E120" s="7">
        <f>_xlfn.XLOOKUP(C120,'VHT-VMT Summary'!$D$24:$D$43,'VHT-VMT Summary'!$U$24:$U$43)</f>
        <v>36.638257575757564</v>
      </c>
      <c r="F120" s="13">
        <f t="shared" si="31"/>
        <v>21833.35</v>
      </c>
      <c r="G120" s="13">
        <f t="shared" si="32"/>
        <v>816.19999999999993</v>
      </c>
      <c r="H120" s="13">
        <f t="shared" si="33"/>
        <v>80677.443181818162</v>
      </c>
      <c r="I120" s="13">
        <f t="shared" si="34"/>
        <v>10258.712121212118</v>
      </c>
      <c r="J120" s="7">
        <f>_xlfn.XLOOKUP(C120,'VHT-VMT Summary'!$D$24:$D$43,'VHT-VMT Summary'!$V$24:$V$43)</f>
        <v>10.286363636363646</v>
      </c>
      <c r="K120" s="13">
        <f t="shared" si="35"/>
        <v>7478.1863636363705</v>
      </c>
      <c r="L120" s="13">
        <f t="shared" si="36"/>
        <v>2880.1818181818207</v>
      </c>
      <c r="M120" s="13">
        <f t="shared" si="37"/>
        <v>57931.823895860893</v>
      </c>
      <c r="N120" s="13">
        <f t="shared" si="38"/>
        <v>9207.2335020020764</v>
      </c>
      <c r="U120" s="500">
        <f t="shared" si="39"/>
        <v>3938.80348075758</v>
      </c>
      <c r="V120" s="500">
        <f t="shared" si="40"/>
        <v>1900.2743115445192</v>
      </c>
    </row>
    <row r="121" spans="2:22" x14ac:dyDescent="0.2">
      <c r="B121" s="7">
        <f>B120+1</f>
        <v>17</v>
      </c>
      <c r="C121" s="7">
        <f>C120+1</f>
        <v>2044</v>
      </c>
      <c r="D121" s="7">
        <f>_xlfn.XLOOKUP(C121,'VHT-VMT Summary'!$D$24:$D$43,'VHT-VMT Summary'!$P$24:$P$43)</f>
        <v>29.15</v>
      </c>
      <c r="E121" s="7">
        <f>_xlfn.XLOOKUP(C121,'VHT-VMT Summary'!$D$24:$D$43,'VHT-VMT Summary'!$U$24:$U$43)</f>
        <v>36.638257575757564</v>
      </c>
      <c r="F121" s="13">
        <f t="shared" si="31"/>
        <v>21833.35</v>
      </c>
      <c r="G121" s="13">
        <f t="shared" si="32"/>
        <v>816.19999999999993</v>
      </c>
      <c r="H121" s="13">
        <f t="shared" si="33"/>
        <v>80677.443181818162</v>
      </c>
      <c r="I121" s="13">
        <f t="shared" si="34"/>
        <v>10258.712121212118</v>
      </c>
      <c r="J121" s="7">
        <f>_xlfn.XLOOKUP(C121,'VHT-VMT Summary'!$D$24:$D$43,'VHT-VMT Summary'!$V$24:$V$43)</f>
        <v>10.286363636363646</v>
      </c>
      <c r="K121" s="13">
        <f t="shared" si="35"/>
        <v>7478.1863636363705</v>
      </c>
      <c r="L121" s="13">
        <f t="shared" si="36"/>
        <v>2880.1818181818207</v>
      </c>
      <c r="M121" s="13">
        <f t="shared" si="37"/>
        <v>56189.935883473219</v>
      </c>
      <c r="N121" s="13">
        <f t="shared" si="38"/>
        <v>9026.6995117667411</v>
      </c>
      <c r="U121" s="500">
        <f t="shared" si="39"/>
        <v>3820.3719502983317</v>
      </c>
      <c r="V121" s="500">
        <f t="shared" si="40"/>
        <v>1863.0140309259991</v>
      </c>
    </row>
    <row r="122" spans="2:22" x14ac:dyDescent="0.2">
      <c r="B122" s="7">
        <f t="shared" ref="B122:C122" si="55">B121+1</f>
        <v>18</v>
      </c>
      <c r="C122" s="7">
        <f t="shared" si="55"/>
        <v>2045</v>
      </c>
      <c r="D122" s="7">
        <f>_xlfn.XLOOKUP(C122,'VHT-VMT Summary'!$D$24:$D$43,'VHT-VMT Summary'!$P$24:$P$43)</f>
        <v>29.15</v>
      </c>
      <c r="E122" s="7">
        <f>_xlfn.XLOOKUP(C122,'VHT-VMT Summary'!$D$24:$D$43,'VHT-VMT Summary'!$U$24:$U$43)</f>
        <v>36.638257575757564</v>
      </c>
      <c r="F122" s="13">
        <f t="shared" si="31"/>
        <v>21833.35</v>
      </c>
      <c r="G122" s="13">
        <f t="shared" si="32"/>
        <v>816.19999999999993</v>
      </c>
      <c r="H122" s="13">
        <f t="shared" si="33"/>
        <v>80677.443181818162</v>
      </c>
      <c r="I122" s="13">
        <f t="shared" si="34"/>
        <v>10258.712121212118</v>
      </c>
      <c r="J122" s="7">
        <f>_xlfn.XLOOKUP(C122,'VHT-VMT Summary'!$D$24:$D$43,'VHT-VMT Summary'!$V$24:$V$43)</f>
        <v>10.286363636363646</v>
      </c>
      <c r="K122" s="13">
        <f t="shared" si="35"/>
        <v>7478.1863636363705</v>
      </c>
      <c r="L122" s="13">
        <f t="shared" si="36"/>
        <v>2880.1818181818207</v>
      </c>
      <c r="M122" s="13">
        <f t="shared" si="37"/>
        <v>54500.42277737461</v>
      </c>
      <c r="N122" s="13">
        <f t="shared" si="38"/>
        <v>8849.7054036928857</v>
      </c>
      <c r="U122" s="500">
        <f t="shared" si="39"/>
        <v>3705.5014066909134</v>
      </c>
      <c r="V122" s="500">
        <f t="shared" si="40"/>
        <v>1826.4843440450975</v>
      </c>
    </row>
    <row r="123" spans="2:22" x14ac:dyDescent="0.2">
      <c r="B123" s="7">
        <f t="shared" ref="B123:C123" si="56">B122+1</f>
        <v>19</v>
      </c>
      <c r="C123" s="7">
        <f t="shared" si="56"/>
        <v>2046</v>
      </c>
      <c r="D123" s="7">
        <f>_xlfn.XLOOKUP(C123,'VHT-VMT Summary'!$D$24:$D$43,'VHT-VMT Summary'!$P$24:$P$43)</f>
        <v>29.15</v>
      </c>
      <c r="E123" s="7">
        <f>_xlfn.XLOOKUP(C123,'VHT-VMT Summary'!$D$24:$D$43,'VHT-VMT Summary'!$U$24:$U$43)</f>
        <v>36.638257575757564</v>
      </c>
      <c r="F123" s="13">
        <f t="shared" si="31"/>
        <v>21833.35</v>
      </c>
      <c r="G123" s="13">
        <f t="shared" si="32"/>
        <v>816.19999999999993</v>
      </c>
      <c r="H123" s="13">
        <f t="shared" si="33"/>
        <v>80677.443181818162</v>
      </c>
      <c r="I123" s="13">
        <f t="shared" si="34"/>
        <v>10258.712121212118</v>
      </c>
      <c r="J123" s="7">
        <f>_xlfn.XLOOKUP(C123,'VHT-VMT Summary'!$D$24:$D$43,'VHT-VMT Summary'!$V$24:$V$43)</f>
        <v>10.286363636363646</v>
      </c>
      <c r="K123" s="13">
        <f t="shared" si="35"/>
        <v>7478.1863636363705</v>
      </c>
      <c r="L123" s="13">
        <f t="shared" si="36"/>
        <v>2880.1818181818207</v>
      </c>
      <c r="M123" s="13">
        <f t="shared" si="37"/>
        <v>52861.70977436917</v>
      </c>
      <c r="N123" s="13">
        <f t="shared" si="38"/>
        <v>8676.181768326358</v>
      </c>
      <c r="U123" s="500">
        <f t="shared" si="39"/>
        <v>3594.0847785556875</v>
      </c>
      <c r="V123" s="500">
        <f t="shared" si="40"/>
        <v>1790.6709255344092</v>
      </c>
    </row>
    <row r="124" spans="2:22" x14ac:dyDescent="0.2">
      <c r="B124" s="7">
        <f t="shared" ref="B124:C124" si="57">B123+1</f>
        <v>20</v>
      </c>
      <c r="C124" s="7">
        <f t="shared" si="57"/>
        <v>2047</v>
      </c>
      <c r="D124" s="7">
        <f>_xlfn.XLOOKUP(C124,'VHT-VMT Summary'!$D$24:$D$43,'VHT-VMT Summary'!$P$24:$P$43)</f>
        <v>29.15</v>
      </c>
      <c r="E124" s="7">
        <f>_xlfn.XLOOKUP(C124,'VHT-VMT Summary'!$D$24:$D$43,'VHT-VMT Summary'!$U$24:$U$43)</f>
        <v>36.638257575757564</v>
      </c>
      <c r="F124" s="13">
        <f t="shared" si="31"/>
        <v>21833.35</v>
      </c>
      <c r="G124" s="13">
        <f t="shared" si="32"/>
        <v>816.19999999999993</v>
      </c>
      <c r="H124" s="13">
        <f t="shared" si="33"/>
        <v>80677.443181818162</v>
      </c>
      <c r="I124" s="13">
        <f t="shared" si="34"/>
        <v>10258.712121212118</v>
      </c>
      <c r="J124" s="7">
        <f>_xlfn.XLOOKUP(C124,'VHT-VMT Summary'!$D$24:$D$43,'VHT-VMT Summary'!$V$24:$V$43)</f>
        <v>10.286363636363646</v>
      </c>
      <c r="K124" s="13">
        <f t="shared" si="35"/>
        <v>7478.1863636363705</v>
      </c>
      <c r="L124" s="13">
        <f t="shared" si="36"/>
        <v>2880.1818181818207</v>
      </c>
      <c r="M124" s="13">
        <f t="shared" si="37"/>
        <v>51272.269422278536</v>
      </c>
      <c r="N124" s="13">
        <f t="shared" si="38"/>
        <v>8506.0605571827036</v>
      </c>
      <c r="U124" s="500">
        <f>K124/(1+$B$4)^(C124-$B$6)</f>
        <v>3486.0182139240424</v>
      </c>
      <c r="V124" s="500">
        <f t="shared" si="40"/>
        <v>1755.5597309160876</v>
      </c>
    </row>
    <row r="125" spans="2:22" x14ac:dyDescent="0.2">
      <c r="B125" s="7"/>
      <c r="C125" s="7" t="s">
        <v>45</v>
      </c>
      <c r="D125" s="7"/>
      <c r="E125" s="7"/>
      <c r="F125" s="13">
        <f t="shared" ref="F125:L125" si="58">SUM(F105:F124)</f>
        <v>436666.99999999988</v>
      </c>
      <c r="G125" s="13">
        <f t="shared" si="58"/>
        <v>16324.000000000005</v>
      </c>
      <c r="H125" s="13">
        <f t="shared" si="58"/>
        <v>1613548.8636363628</v>
      </c>
      <c r="I125" s="13">
        <f t="shared" si="58"/>
        <v>205174.2424242424</v>
      </c>
      <c r="J125" s="7">
        <f t="shared" si="58"/>
        <v>205.72727272727303</v>
      </c>
      <c r="K125" s="13">
        <f t="shared" si="58"/>
        <v>149563.72727272741</v>
      </c>
      <c r="L125" s="13">
        <f t="shared" si="58"/>
        <v>57603.636363636433</v>
      </c>
      <c r="M125" s="13">
        <f>SUM(M105:M124)</f>
        <v>1391805.1212498152</v>
      </c>
      <c r="N125" s="13">
        <f>SUM(N105:N124)</f>
        <v>206674.89888985621</v>
      </c>
      <c r="U125" s="500">
        <f>SUM(U105:U124)</f>
        <v>94629.281238747237</v>
      </c>
      <c r="V125" s="500">
        <f>SUM(V105:V124)</f>
        <v>42655.483986156665</v>
      </c>
    </row>
    <row r="130" spans="2:18" x14ac:dyDescent="0.2">
      <c r="B130" s="657"/>
      <c r="C130" s="657"/>
      <c r="D130" s="654" t="s">
        <v>170</v>
      </c>
      <c r="E130" s="654"/>
      <c r="F130" s="654"/>
      <c r="G130" s="654"/>
      <c r="H130" s="654"/>
      <c r="I130" s="654"/>
      <c r="J130" s="654"/>
      <c r="K130" s="654"/>
      <c r="L130" s="654"/>
      <c r="M130" s="654"/>
      <c r="N130" s="654"/>
      <c r="O130" s="654"/>
      <c r="P130" s="654"/>
      <c r="Q130" s="654"/>
      <c r="R130" s="654"/>
    </row>
    <row r="131" spans="2:18" ht="15" x14ac:dyDescent="0.2">
      <c r="B131" s="655"/>
      <c r="C131" s="656" t="s">
        <v>31</v>
      </c>
      <c r="D131" s="658" t="s">
        <v>266</v>
      </c>
      <c r="E131" s="648" t="s">
        <v>267</v>
      </c>
      <c r="F131" s="649"/>
      <c r="G131" s="649"/>
      <c r="H131" s="650"/>
      <c r="I131" s="648" t="s">
        <v>268</v>
      </c>
      <c r="J131" s="649"/>
      <c r="K131" s="649"/>
      <c r="L131" s="650"/>
      <c r="M131" s="648" t="s">
        <v>269</v>
      </c>
      <c r="N131" s="649"/>
      <c r="O131" s="649"/>
      <c r="P131" s="650"/>
      <c r="Q131" s="648" t="s">
        <v>270</v>
      </c>
      <c r="R131" s="650"/>
    </row>
    <row r="132" spans="2:18" ht="30" x14ac:dyDescent="0.2">
      <c r="B132" s="655"/>
      <c r="C132" s="658"/>
      <c r="D132" s="659"/>
      <c r="E132" s="401" t="s">
        <v>275</v>
      </c>
      <c r="F132" s="402" t="s">
        <v>272</v>
      </c>
      <c r="G132" s="402" t="s">
        <v>273</v>
      </c>
      <c r="H132" s="400" t="s">
        <v>274</v>
      </c>
      <c r="I132" s="401" t="s">
        <v>275</v>
      </c>
      <c r="J132" s="402" t="s">
        <v>272</v>
      </c>
      <c r="K132" s="402" t="s">
        <v>273</v>
      </c>
      <c r="L132" s="400" t="s">
        <v>274</v>
      </c>
      <c r="M132" s="401" t="s">
        <v>275</v>
      </c>
      <c r="N132" s="402" t="s">
        <v>272</v>
      </c>
      <c r="O132" s="402" t="s">
        <v>273</v>
      </c>
      <c r="P132" s="400" t="s">
        <v>274</v>
      </c>
      <c r="Q132" s="400" t="s">
        <v>276</v>
      </c>
      <c r="R132" s="400" t="s">
        <v>277</v>
      </c>
    </row>
    <row r="133" spans="2:18" ht="15" x14ac:dyDescent="0.25">
      <c r="B133" s="248">
        <v>1</v>
      </c>
      <c r="C133" s="7">
        <f>C105</f>
        <v>2028</v>
      </c>
      <c r="D133" s="195">
        <f>_xlfn.XLOOKUP(C133,'VHT-VMT Summary'!$D$24:$D$43,'VHT-VMT Summary'!$X$24:$X$43)</f>
        <v>617649.46029621072</v>
      </c>
      <c r="E133" s="249">
        <f>_xlfn.XLOOKUP(C133,'L.Emission Rates'!$F$7:$F$39,'L.Emission Rates'!$I$7:$I$39)</f>
        <v>2.3232695917749499E-2</v>
      </c>
      <c r="F133" s="249">
        <f>_xlfn.XLOOKUP(C133,'L.Emission Rates'!$F$7:$F$39,'L.Emission Rates'!$G$7:$G$39)</f>
        <v>229.28247402013099</v>
      </c>
      <c r="G133" s="249">
        <f>_xlfn.XLOOKUP(C133,'L.Emission Rates'!$F$7:$F$39,'L.Emission Rates'!$H$7:$H$39)</f>
        <v>1.09569726008347E-3</v>
      </c>
      <c r="H133" s="249">
        <f>_xlfn.XLOOKUP(C133,'L.Emission Rates'!$F$7:$F$39,'L.Emission Rates'!$J$7:$J$39)</f>
        <v>2.2689359496322198E-3</v>
      </c>
      <c r="I133" s="250">
        <f>D133*E133/$B$15</f>
        <v>1.4349662094823957E-2</v>
      </c>
      <c r="J133" s="250">
        <f>D133*F133/$B$15</f>
        <v>141.61619633391388</v>
      </c>
      <c r="K133" s="250">
        <f>D133*G133/$B$15</f>
        <v>6.7675682133859212E-4</v>
      </c>
      <c r="L133" s="250">
        <f>D133*H133/$B$15</f>
        <v>1.4014070647370108E-3</v>
      </c>
      <c r="M133" s="284">
        <f>_xlfn.XLOOKUP(C133,Inputs!$B$125:$B$153,Inputs!$C$125:$C$153)*I133</f>
        <v>305.64780261975028</v>
      </c>
      <c r="N133" s="284">
        <f>_xlfn.XLOOKUP(C133,Inputs!$B$95:$B$123,Inputs!$C$95:$C$123)*J133</f>
        <v>35404.049083478472</v>
      </c>
      <c r="O133" s="284">
        <f>_xlfn.XLOOKUP(C133,Inputs!$B$155:$B$183,Inputs!$C$155:$C$183)*K133</f>
        <v>697.46558007155306</v>
      </c>
      <c r="P133" s="284">
        <f>_xlfn.XLOOKUP(C133,Inputs!$B$185:$B$213,Inputs!$C$185:$C$213)*L133</f>
        <v>82.262594700062536</v>
      </c>
      <c r="Q133" s="251">
        <f>N133/(1+$B$5)^(C133-$B$6)</f>
        <v>31437.782399644162</v>
      </c>
      <c r="R133" s="182">
        <f>SUM(M133,O133,P133)/(1+$B$4)^(C133-$B$6)</f>
        <v>903.70818012505561</v>
      </c>
    </row>
    <row r="134" spans="2:18" ht="15" x14ac:dyDescent="0.25">
      <c r="B134" s="248">
        <v>2</v>
      </c>
      <c r="C134" s="7">
        <f t="shared" ref="C134:C152" si="59">C106</f>
        <v>2029</v>
      </c>
      <c r="D134" s="195">
        <f>_xlfn.XLOOKUP(C134,'VHT-VMT Summary'!$D$24:$D$43,'VHT-VMT Summary'!$X$24:$X$43)</f>
        <v>630064.21444816433</v>
      </c>
      <c r="E134" s="249">
        <f>_xlfn.XLOOKUP(C134,'L.Emission Rates'!$F$7:$F$39,'L.Emission Rates'!$I$7:$I$39)</f>
        <v>2.2060359419102601E-2</v>
      </c>
      <c r="F134" s="249">
        <f>_xlfn.XLOOKUP(C134,'L.Emission Rates'!$F$7:$F$39,'L.Emission Rates'!$G$7:$G$39)</f>
        <v>224.51166699054801</v>
      </c>
      <c r="G134" s="249">
        <f>_xlfn.XLOOKUP(C134,'L.Emission Rates'!$F$7:$F$39,'L.Emission Rates'!$H$7:$H$39)</f>
        <v>1.0280259406775199E-3</v>
      </c>
      <c r="H134" s="249">
        <f>_xlfn.XLOOKUP(C134,'L.Emission Rates'!$F$7:$F$39,'L.Emission Rates'!$J$7:$J$39)</f>
        <v>2.22172494659135E-3</v>
      </c>
      <c r="I134" s="250">
        <f t="shared" ref="I134:I151" si="60">D134*E134/$B$15</f>
        <v>1.3899443027841043E-2</v>
      </c>
      <c r="J134" s="250">
        <f t="shared" ref="J134:J151" si="61">D134*F134/$B$15</f>
        <v>141.4567670968475</v>
      </c>
      <c r="K134" s="250">
        <f t="shared" ref="K134" si="62">D134*G134/$B$15</f>
        <v>6.4772235674531676E-4</v>
      </c>
      <c r="L134" s="250">
        <f t="shared" ref="L134" si="63">D134*H134/$B$15</f>
        <v>1.3998293831939687E-3</v>
      </c>
      <c r="M134" s="182">
        <f>_xlfn.XLOOKUP(C134,Inputs!$B$125:$B$153,Inputs!$C$125:$C$153)*I134</f>
        <v>301.61791370415062</v>
      </c>
      <c r="N134" s="182">
        <f>_xlfn.XLOOKUP(C134,Inputs!$B$95:$B$123,Inputs!$C$95:$C$123)*J134</f>
        <v>35788.562075502421</v>
      </c>
      <c r="O134" s="182">
        <f>_xlfn.XLOOKUP(C134,Inputs!$B$155:$B$183,Inputs!$C$155:$C$183)*K134</f>
        <v>679.84938563988442</v>
      </c>
      <c r="P134" s="182">
        <f>_xlfn.XLOOKUP(C134,Inputs!$B$185:$B$213,Inputs!$C$185:$C$213)*L134</f>
        <v>84.129745929957522</v>
      </c>
      <c r="Q134" s="251">
        <f>N134/(1+$B$5)^(C134-$B$6)</f>
        <v>31156.096992784533</v>
      </c>
      <c r="R134" s="182">
        <f t="shared" ref="R134:R152" si="64">SUM(M134,O134,P134)/(1+$B$4)^(C134-$B$6)</f>
        <v>860.56236790837295</v>
      </c>
    </row>
    <row r="135" spans="2:18" ht="15" x14ac:dyDescent="0.25">
      <c r="B135" s="248">
        <v>3</v>
      </c>
      <c r="C135" s="7">
        <f t="shared" si="59"/>
        <v>2030</v>
      </c>
      <c r="D135" s="195">
        <f>_xlfn.XLOOKUP(C135,'VHT-VMT Summary'!$D$24:$D$43,'VHT-VMT Summary'!$X$24:$X$43)</f>
        <v>642728.50515857246</v>
      </c>
      <c r="E135" s="249">
        <f>_xlfn.XLOOKUP(C135,'L.Emission Rates'!$F$7:$F$39,'L.Emission Rates'!$I$7:$I$39)</f>
        <v>2.1133265321873301E-2</v>
      </c>
      <c r="F135" s="249">
        <f>_xlfn.XLOOKUP(C135,'L.Emission Rates'!$F$7:$F$39,'L.Emission Rates'!$G$7:$G$39)</f>
        <v>220.28375214264901</v>
      </c>
      <c r="G135" s="249">
        <f>_xlfn.XLOOKUP(C135,'L.Emission Rates'!$F$7:$F$39,'L.Emission Rates'!$H$7:$H$39)</f>
        <v>9.6473851483935E-4</v>
      </c>
      <c r="H135" s="249">
        <f>_xlfn.XLOOKUP(C135,'L.Emission Rates'!$F$7:$F$39,'L.Emission Rates'!$J$7:$J$39)</f>
        <v>2.17988630178704E-3</v>
      </c>
      <c r="I135" s="250">
        <f t="shared" si="60"/>
        <v>1.3582952029447124E-2</v>
      </c>
      <c r="J135" s="250">
        <f t="shared" si="61"/>
        <v>141.58264672536626</v>
      </c>
      <c r="K135" s="250">
        <f>D135*G135/$B$15</f>
        <v>6.2006494351159668E-4</v>
      </c>
      <c r="L135" s="250">
        <f>D135*H135/$B$15</f>
        <v>1.401075064163233E-3</v>
      </c>
      <c r="M135" s="182">
        <f>_xlfn.XLOOKUP(C135,Inputs!$B$125:$B$153,Inputs!$C$125:$C$153)*I135</f>
        <v>298.82494464783673</v>
      </c>
      <c r="N135" s="182">
        <f>_xlfn.XLOOKUP(C135,Inputs!$B$95:$B$123,Inputs!$C$95:$C$123)*J135</f>
        <v>36386.740208419127</v>
      </c>
      <c r="O135" s="182">
        <f>_xlfn.XLOOKUP(C135,Inputs!$B$155:$B$183,Inputs!$C$155:$C$183)*K135</f>
        <v>662.84942461389687</v>
      </c>
      <c r="P135" s="182">
        <f>_xlfn.XLOOKUP(C135,Inputs!$B$185:$B$213,Inputs!$C$185:$C$213)*L135</f>
        <v>86.166116446038828</v>
      </c>
      <c r="Q135" s="251">
        <f>N135/(1+$B$5)^(C135-$B$6)</f>
        <v>31055.732406881802</v>
      </c>
      <c r="R135" s="182">
        <f t="shared" si="64"/>
        <v>820.77827396347141</v>
      </c>
    </row>
    <row r="136" spans="2:18" ht="15" x14ac:dyDescent="0.25">
      <c r="B136" s="248">
        <v>4</v>
      </c>
      <c r="C136" s="7">
        <f t="shared" si="59"/>
        <v>2031</v>
      </c>
      <c r="D136" s="195">
        <f>_xlfn.XLOOKUP(C136,'VHT-VMT Summary'!$D$24:$D$43,'VHT-VMT Summary'!$X$24:$X$43)</f>
        <v>655647.34811225988</v>
      </c>
      <c r="E136" s="249">
        <f>_xlfn.XLOOKUP(C136,'L.Emission Rates'!$F$7:$F$39,'L.Emission Rates'!$I$7:$I$39)</f>
        <v>2.0397990449639899E-2</v>
      </c>
      <c r="F136" s="249">
        <f>_xlfn.XLOOKUP(C136,'L.Emission Rates'!$F$7:$F$39,'L.Emission Rates'!$G$7:$G$39)</f>
        <v>216.64085829948499</v>
      </c>
      <c r="G136" s="249">
        <f>_xlfn.XLOOKUP(C136,'L.Emission Rates'!$F$7:$F$39,'L.Emission Rates'!$H$7:$H$39)</f>
        <v>9.0811274492167402E-4</v>
      </c>
      <c r="H136" s="249">
        <f>_xlfn.XLOOKUP(C136,'L.Emission Rates'!$F$7:$F$39,'L.Emission Rates'!$J$7:$J$39)</f>
        <v>2.1438369140753498E-3</v>
      </c>
      <c r="I136" s="250">
        <f t="shared" si="60"/>
        <v>1.3373888345125604E-2</v>
      </c>
      <c r="J136" s="250">
        <f t="shared" si="61"/>
        <v>142.0400042368212</v>
      </c>
      <c r="K136" s="250">
        <f t="shared" ref="K136:K151" si="65">D136*G136/$B$15</f>
        <v>5.9540171299484065E-4</v>
      </c>
      <c r="L136" s="250">
        <f t="shared" ref="L136:L151" si="66">D136*H136/$B$15</f>
        <v>1.4056009874986739E-3</v>
      </c>
      <c r="M136" s="182">
        <f>_xlfn.XLOOKUP(C136,Inputs!$B$125:$B$153,Inputs!$C$125:$C$153)*I136</f>
        <v>294.2255435927633</v>
      </c>
      <c r="N136" s="182">
        <f>_xlfn.XLOOKUP(C136,Inputs!$B$95:$B$123,Inputs!$C$95:$C$123)*J136</f>
        <v>37214.481110047156</v>
      </c>
      <c r="O136" s="182">
        <f>_xlfn.XLOOKUP(C136,Inputs!$B$155:$B$183,Inputs!$C$155:$C$183)*K136</f>
        <v>636.48443119148465</v>
      </c>
      <c r="P136" s="182">
        <f>_xlfn.XLOOKUP(C136,Inputs!$B$185:$B$213,Inputs!$C$185:$C$213)*L136</f>
        <v>86.444460731168448</v>
      </c>
      <c r="Q136" s="251">
        <f t="shared" ref="Q136:Q152" si="67">N136/(1+$B$5)^(C136-$B$6)</f>
        <v>31139.413035550533</v>
      </c>
      <c r="R136" s="182">
        <f t="shared" si="64"/>
        <v>772.78540218208468</v>
      </c>
    </row>
    <row r="137" spans="2:18" ht="15" x14ac:dyDescent="0.25">
      <c r="B137" s="248">
        <v>5</v>
      </c>
      <c r="C137" s="7">
        <f t="shared" si="59"/>
        <v>2032</v>
      </c>
      <c r="D137" s="195">
        <f>_xlfn.XLOOKUP(C137,'VHT-VMT Summary'!$D$24:$D$43,'VHT-VMT Summary'!$X$24:$X$43)</f>
        <v>668825.85980931646</v>
      </c>
      <c r="E137" s="249">
        <f>_xlfn.XLOOKUP(C137,'L.Emission Rates'!$F$7:$F$39,'L.Emission Rates'!$I$7:$I$39)</f>
        <v>1.9791278252926099E-2</v>
      </c>
      <c r="F137" s="249">
        <f>_xlfn.XLOOKUP(C137,'L.Emission Rates'!$F$7:$F$39,'L.Emission Rates'!$G$7:$G$39)</f>
        <v>213.35806379999801</v>
      </c>
      <c r="G137" s="249">
        <f>_xlfn.XLOOKUP(C137,'L.Emission Rates'!$F$7:$F$39,'L.Emission Rates'!$H$7:$H$39)</f>
        <v>8.5318555424496601E-4</v>
      </c>
      <c r="H137" s="249">
        <f>_xlfn.XLOOKUP(C137,'L.Emission Rates'!$F$7:$F$39,'L.Emission Rates'!$J$7:$J$39)</f>
        <v>2.11135100128601E-3</v>
      </c>
      <c r="I137" s="250">
        <f t="shared" si="60"/>
        <v>1.3236918694238724E-2</v>
      </c>
      <c r="J137" s="250">
        <f t="shared" si="61"/>
        <v>142.69939046828466</v>
      </c>
      <c r="K137" s="250">
        <f t="shared" si="65"/>
        <v>5.7063256189477762E-4</v>
      </c>
      <c r="L137" s="250">
        <f t="shared" si="66"/>
        <v>1.4121261487943769E-3</v>
      </c>
      <c r="M137" s="182">
        <f>_xlfn.XLOOKUP(C137,Inputs!$B$125:$B$153,Inputs!$C$125:$C$153)*I137</f>
        <v>291.21221127325191</v>
      </c>
      <c r="N137" s="182">
        <f>_xlfn.XLOOKUP(C137,Inputs!$B$95:$B$123,Inputs!$C$95:$C$123)*J137</f>
        <v>37815.338474095435</v>
      </c>
      <c r="O137" s="182">
        <f>_xlfn.XLOOKUP(C137,Inputs!$B$155:$B$183,Inputs!$C$155:$C$183)*K137</f>
        <v>610.00620866551731</v>
      </c>
      <c r="P137" s="182">
        <f>_xlfn.XLOOKUP(C137,Inputs!$B$185:$B$213,Inputs!$C$185:$C$213)*L137</f>
        <v>86.845758150854181</v>
      </c>
      <c r="Q137" s="251">
        <f t="shared" si="67"/>
        <v>31021.74862642774</v>
      </c>
      <c r="R137" s="182">
        <f t="shared" si="64"/>
        <v>728.11252449796291</v>
      </c>
    </row>
    <row r="138" spans="2:18" ht="15" x14ac:dyDescent="0.25">
      <c r="B138" s="248">
        <v>6</v>
      </c>
      <c r="C138" s="7">
        <f t="shared" si="59"/>
        <v>2033</v>
      </c>
      <c r="D138" s="195">
        <f>_xlfn.XLOOKUP(C138,'VHT-VMT Summary'!$D$24:$D$43,'VHT-VMT Summary'!$X$24:$X$43)</f>
        <v>682269.25959148351</v>
      </c>
      <c r="E138" s="249">
        <f>_xlfn.XLOOKUP(C138,'L.Emission Rates'!$F$7:$F$39,'L.Emission Rates'!$I$7:$I$39)</f>
        <v>1.9308038146933399E-2</v>
      </c>
      <c r="F138" s="249">
        <f>_xlfn.XLOOKUP(C138,'L.Emission Rates'!$F$7:$F$39,'L.Emission Rates'!$G$7:$G$39)</f>
        <v>210.488086859097</v>
      </c>
      <c r="G138" s="249">
        <f>_xlfn.XLOOKUP(C138,'L.Emission Rates'!$F$7:$F$39,'L.Emission Rates'!$H$7:$H$39)</f>
        <v>8.0260758319345403E-4</v>
      </c>
      <c r="H138" s="249">
        <f>_xlfn.XLOOKUP(C138,'L.Emission Rates'!$F$7:$F$39,'L.Emission Rates'!$J$7:$J$39)</f>
        <v>2.0829502528919002E-3</v>
      </c>
      <c r="I138" s="250">
        <f t="shared" si="60"/>
        <v>1.317328089067237E-2</v>
      </c>
      <c r="J138" s="250">
        <f t="shared" si="61"/>
        <v>143.60955117418396</v>
      </c>
      <c r="K138" s="250">
        <f t="shared" si="65"/>
        <v>5.4759448152790792E-4</v>
      </c>
      <c r="L138" s="250">
        <f t="shared" si="66"/>
        <v>1.42113292680645E-3</v>
      </c>
      <c r="M138" s="182">
        <f>_xlfn.XLOOKUP(C138,Inputs!$B$125:$B$153,Inputs!$C$125:$C$153)*I138</f>
        <v>289.81217959479216</v>
      </c>
      <c r="N138" s="182">
        <f>_xlfn.XLOOKUP(C138,Inputs!$B$95:$B$123,Inputs!$C$95:$C$123)*J138</f>
        <v>38774.578817029673</v>
      </c>
      <c r="O138" s="182">
        <f>_xlfn.XLOOKUP(C138,Inputs!$B$155:$B$183,Inputs!$C$155:$C$183)*K138</f>
        <v>585.37850075333358</v>
      </c>
      <c r="P138" s="182">
        <f>_xlfn.XLOOKUP(C138,Inputs!$B$185:$B$213,Inputs!$C$185:$C$213)*L138</f>
        <v>87.39967499859668</v>
      </c>
      <c r="Q138" s="251">
        <f t="shared" si="67"/>
        <v>31184.960598946578</v>
      </c>
      <c r="R138" s="182">
        <f t="shared" si="64"/>
        <v>688.01227686712514</v>
      </c>
    </row>
    <row r="139" spans="2:18" ht="15" x14ac:dyDescent="0.25">
      <c r="B139" s="248">
        <v>7</v>
      </c>
      <c r="C139" s="7">
        <f t="shared" si="59"/>
        <v>2034</v>
      </c>
      <c r="D139" s="195">
        <f>_xlfn.XLOOKUP(C139,'VHT-VMT Summary'!$D$24:$D$43,'VHT-VMT Summary'!$X$24:$X$43)</f>
        <v>695982.87170927238</v>
      </c>
      <c r="E139" s="249">
        <f>_xlfn.XLOOKUP(C139,'L.Emission Rates'!$F$7:$F$39,'L.Emission Rates'!$I$7:$I$39)</f>
        <v>1.8909915829823799E-2</v>
      </c>
      <c r="F139" s="249">
        <f>_xlfn.XLOOKUP(C139,'L.Emission Rates'!$F$7:$F$39,'L.Emission Rates'!$G$7:$G$39)</f>
        <v>207.99002728986201</v>
      </c>
      <c r="G139" s="249">
        <f>_xlfn.XLOOKUP(C139,'L.Emission Rates'!$F$7:$F$39,'L.Emission Rates'!$H$7:$H$39)</f>
        <v>7.56137084129319E-4</v>
      </c>
      <c r="H139" s="249">
        <f>_xlfn.XLOOKUP(C139,'L.Emission Rates'!$F$7:$F$39,'L.Emission Rates'!$J$7:$J$39)</f>
        <v>2.0582299283874602E-3</v>
      </c>
      <c r="I139" s="250">
        <f t="shared" si="60"/>
        <v>1.3160977523021396E-2</v>
      </c>
      <c r="J139" s="250">
        <f t="shared" si="61"/>
        <v>144.75749648008809</v>
      </c>
      <c r="K139" s="250">
        <f t="shared" si="65"/>
        <v>5.2625845921819921E-4</v>
      </c>
      <c r="L139" s="250">
        <f t="shared" si="66"/>
        <v>1.4324927761970746E-3</v>
      </c>
      <c r="M139" s="182">
        <f>_xlfn.XLOOKUP(C139,Inputs!$B$125:$B$153,Inputs!$C$125:$C$153)*I139</f>
        <v>289.54150550647074</v>
      </c>
      <c r="N139" s="182">
        <f>_xlfn.XLOOKUP(C139,Inputs!$B$95:$B$123,Inputs!$C$95:$C$123)*J139</f>
        <v>39663.554035544141</v>
      </c>
      <c r="O139" s="182">
        <f>_xlfn.XLOOKUP(C139,Inputs!$B$155:$B$183,Inputs!$C$155:$C$183)*K139</f>
        <v>562.57029290425498</v>
      </c>
      <c r="P139" s="182">
        <f>_xlfn.XLOOKUP(C139,Inputs!$B$185:$B$213,Inputs!$C$185:$C$213)*L139</f>
        <v>88.098305736120082</v>
      </c>
      <c r="Q139" s="251">
        <f t="shared" si="67"/>
        <v>31274.441676340823</v>
      </c>
      <c r="R139" s="182">
        <f t="shared" si="64"/>
        <v>651.80986735992781</v>
      </c>
    </row>
    <row r="140" spans="2:18" ht="15" x14ac:dyDescent="0.25">
      <c r="B140" s="248">
        <v>8</v>
      </c>
      <c r="C140" s="7">
        <f t="shared" si="59"/>
        <v>2035</v>
      </c>
      <c r="D140" s="195">
        <f>_xlfn.XLOOKUP(C140,'VHT-VMT Summary'!$D$24:$D$43,'VHT-VMT Summary'!$X$24:$X$43)</f>
        <v>709972.12743062875</v>
      </c>
      <c r="E140" s="249">
        <f>_xlfn.XLOOKUP(C140,'L.Emission Rates'!$F$7:$F$39,'L.Emission Rates'!$I$7:$I$39)</f>
        <v>1.8571750545887399E-2</v>
      </c>
      <c r="F140" s="249">
        <f>_xlfn.XLOOKUP(C140,'L.Emission Rates'!$F$7:$F$39,'L.Emission Rates'!$G$7:$G$39)</f>
        <v>205.83143835107299</v>
      </c>
      <c r="G140" s="249">
        <f>_xlfn.XLOOKUP(C140,'L.Emission Rates'!$F$7:$F$39,'L.Emission Rates'!$H$7:$H$39)</f>
        <v>7.1371009475872105E-4</v>
      </c>
      <c r="H140" s="249">
        <f>_xlfn.XLOOKUP(C140,'L.Emission Rates'!$F$7:$F$39,'L.Emission Rates'!$J$7:$J$39)</f>
        <v>2.0368689409651598E-3</v>
      </c>
      <c r="I140" s="250">
        <f t="shared" si="60"/>
        <v>1.3185425245174617E-2</v>
      </c>
      <c r="J140" s="250">
        <f t="shared" si="61"/>
        <v>146.13458417821758</v>
      </c>
      <c r="K140" s="250">
        <f t="shared" si="65"/>
        <v>5.0671427434456488E-4</v>
      </c>
      <c r="L140" s="250">
        <f t="shared" si="66"/>
        <v>1.4461201753144062E-3</v>
      </c>
      <c r="M140" s="182">
        <f>_xlfn.XLOOKUP(C140,Inputs!$B$125:$B$153,Inputs!$C$125:$C$153)*I140</f>
        <v>290.07935539384158</v>
      </c>
      <c r="N140" s="182">
        <f>_xlfn.XLOOKUP(C140,Inputs!$B$95:$B$123,Inputs!$C$95:$C$123)*J140</f>
        <v>40625.414401544484</v>
      </c>
      <c r="O140" s="182">
        <f>_xlfn.XLOOKUP(C140,Inputs!$B$155:$B$183,Inputs!$C$155:$C$183)*K140</f>
        <v>541.67755927433984</v>
      </c>
      <c r="P140" s="182">
        <f>_xlfn.XLOOKUP(C140,Inputs!$B$185:$B$213,Inputs!$C$185:$C$213)*L140</f>
        <v>88.936390781835982</v>
      </c>
      <c r="Q140" s="251">
        <f t="shared" si="67"/>
        <v>31404.766677249576</v>
      </c>
      <c r="R140" s="182">
        <f t="shared" si="64"/>
        <v>619.08792960985681</v>
      </c>
    </row>
    <row r="141" spans="2:18" ht="15" x14ac:dyDescent="0.25">
      <c r="B141" s="248">
        <v>9</v>
      </c>
      <c r="C141" s="7">
        <f t="shared" si="59"/>
        <v>2036</v>
      </c>
      <c r="D141" s="195">
        <f>_xlfn.XLOOKUP(C141,'VHT-VMT Summary'!$D$24:$D$43,'VHT-VMT Summary'!$X$24:$X$43)</f>
        <v>724242.56719198439</v>
      </c>
      <c r="E141" s="249">
        <f>_xlfn.XLOOKUP(C141,'L.Emission Rates'!$F$7:$F$39,'L.Emission Rates'!$I$7:$I$39)</f>
        <v>1.82935377805204E-2</v>
      </c>
      <c r="F141" s="249">
        <f>_xlfn.XLOOKUP(C141,'L.Emission Rates'!$F$7:$F$39,'L.Emission Rates'!$G$7:$G$39)</f>
        <v>203.98952167109701</v>
      </c>
      <c r="G141" s="249">
        <f>_xlfn.XLOOKUP(C141,'L.Emission Rates'!$F$7:$F$39,'L.Emission Rates'!$H$7:$H$39)</f>
        <v>6.7657175340892297E-4</v>
      </c>
      <c r="H141" s="249">
        <f>_xlfn.XLOOKUP(C141,'L.Emission Rates'!$F$7:$F$39,'L.Emission Rates'!$J$7:$J$39)</f>
        <v>2.0186416822560701E-3</v>
      </c>
      <c r="I141" s="250">
        <f t="shared" si="60"/>
        <v>1.3248958765187651E-2</v>
      </c>
      <c r="J141" s="250">
        <f t="shared" si="61"/>
        <v>147.73789485534024</v>
      </c>
      <c r="K141" s="250">
        <f t="shared" si="65"/>
        <v>4.9000206357846055E-4</v>
      </c>
      <c r="L141" s="250">
        <f t="shared" si="66"/>
        <v>1.4619862341978822E-3</v>
      </c>
      <c r="M141" s="182">
        <f>_xlfn.XLOOKUP(C141,Inputs!$B$125:$B$153,Inputs!$C$125:$C$153)*I141</f>
        <v>291.47709283412831</v>
      </c>
      <c r="N141" s="182">
        <f>_xlfn.XLOOKUP(C141,Inputs!$B$95:$B$123,Inputs!$C$95:$C$123)*J141</f>
        <v>41662.086349205951</v>
      </c>
      <c r="O141" s="182">
        <f>_xlfn.XLOOKUP(C141,Inputs!$B$155:$B$183,Inputs!$C$155:$C$183)*K141</f>
        <v>523.81220596537435</v>
      </c>
      <c r="P141" s="182">
        <f>_xlfn.XLOOKUP(C141,Inputs!$B$185:$B$213,Inputs!$C$185:$C$213)*L141</f>
        <v>89.912153403169754</v>
      </c>
      <c r="Q141" s="251">
        <f t="shared" si="67"/>
        <v>31574.654716303899</v>
      </c>
      <c r="R141" s="182">
        <f t="shared" si="64"/>
        <v>590.36952095789809</v>
      </c>
    </row>
    <row r="142" spans="2:18" ht="15" x14ac:dyDescent="0.25">
      <c r="B142" s="248">
        <v>10</v>
      </c>
      <c r="C142" s="7">
        <f t="shared" si="59"/>
        <v>2037</v>
      </c>
      <c r="D142" s="195">
        <f>_xlfn.XLOOKUP(C142,'VHT-VMT Summary'!$D$24:$D$43,'VHT-VMT Summary'!$X$24:$X$43)</f>
        <v>738799.842792543</v>
      </c>
      <c r="E142" s="249">
        <f>_xlfn.XLOOKUP(C142,'L.Emission Rates'!$F$7:$F$39,'L.Emission Rates'!$I$7:$I$39)</f>
        <v>1.8084741018732E-2</v>
      </c>
      <c r="F142" s="249">
        <f>_xlfn.XLOOKUP(C142,'L.Emission Rates'!$F$7:$F$39,'L.Emission Rates'!$G$7:$G$39)</f>
        <v>202.42450799248701</v>
      </c>
      <c r="G142" s="249">
        <f>_xlfn.XLOOKUP(C142,'L.Emission Rates'!$F$7:$F$39,'L.Emission Rates'!$H$7:$H$39)</f>
        <v>6.4362760981215598E-4</v>
      </c>
      <c r="H142" s="249">
        <f>_xlfn.XLOOKUP(C142,'L.Emission Rates'!$F$7:$F$39,'L.Emission Rates'!$J$7:$J$39)</f>
        <v>2.0031546032185702E-3</v>
      </c>
      <c r="I142" s="250">
        <f t="shared" si="60"/>
        <v>1.3361003821583055E-2</v>
      </c>
      <c r="J142" s="250">
        <f t="shared" si="61"/>
        <v>149.55119468220727</v>
      </c>
      <c r="K142" s="250">
        <f t="shared" si="65"/>
        <v>4.7551197694616103E-4</v>
      </c>
      <c r="L142" s="250">
        <f t="shared" si="66"/>
        <v>1.4799303059470385E-3</v>
      </c>
      <c r="M142" s="182">
        <f>_xlfn.XLOOKUP(C142,Inputs!$B$125:$B$153,Inputs!$C$125:$C$153)*I142</f>
        <v>293.94208407482722</v>
      </c>
      <c r="N142" s="182">
        <f>_xlfn.XLOOKUP(C142,Inputs!$B$95:$B$123,Inputs!$C$95:$C$123)*J142</f>
        <v>42921.192873793487</v>
      </c>
      <c r="O142" s="182">
        <f>_xlfn.XLOOKUP(C142,Inputs!$B$155:$B$183,Inputs!$C$155:$C$183)*K142</f>
        <v>508.32230335544614</v>
      </c>
      <c r="P142" s="182">
        <f>_xlfn.XLOOKUP(C142,Inputs!$B$185:$B$213,Inputs!$C$185:$C$213)*L142</f>
        <v>91.01571381574287</v>
      </c>
      <c r="Q142" s="251">
        <f t="shared" si="67"/>
        <v>31891.078533906824</v>
      </c>
      <c r="R142" s="182">
        <f t="shared" si="64"/>
        <v>565.0770646080764</v>
      </c>
    </row>
    <row r="143" spans="2:18" ht="15" x14ac:dyDescent="0.25">
      <c r="B143" s="248">
        <v>11</v>
      </c>
      <c r="C143" s="7">
        <f t="shared" si="59"/>
        <v>2038</v>
      </c>
      <c r="D143" s="195">
        <f>_xlfn.XLOOKUP(C143,'VHT-VMT Summary'!$D$24:$D$43,'VHT-VMT Summary'!$X$24:$X$43)</f>
        <v>753649.71963267354</v>
      </c>
      <c r="E143" s="249">
        <f>_xlfn.XLOOKUP(C143,'L.Emission Rates'!$F$7:$F$39,'L.Emission Rates'!$I$7:$I$39)</f>
        <v>1.79186404820465E-2</v>
      </c>
      <c r="F143" s="249">
        <f>_xlfn.XLOOKUP(C143,'L.Emission Rates'!$F$7:$F$39,'L.Emission Rates'!$G$7:$G$39)</f>
        <v>201.112274631491</v>
      </c>
      <c r="G143" s="249">
        <f>_xlfn.XLOOKUP(C143,'L.Emission Rates'!$F$7:$F$39,'L.Emission Rates'!$H$7:$H$39)</f>
        <v>6.1480548179549896E-4</v>
      </c>
      <c r="H143" s="249">
        <f>_xlfn.XLOOKUP(C143,'L.Emission Rates'!$F$7:$F$39,'L.Emission Rates'!$J$7:$J$39)</f>
        <v>1.9901689903417301E-3</v>
      </c>
      <c r="I143" s="250">
        <f t="shared" si="60"/>
        <v>1.350437837549302E-2</v>
      </c>
      <c r="J143" s="250">
        <f t="shared" si="61"/>
        <v>151.56820939071244</v>
      </c>
      <c r="K143" s="250">
        <f t="shared" si="65"/>
        <v>4.6334797898380854E-4</v>
      </c>
      <c r="L143" s="250">
        <f t="shared" si="66"/>
        <v>1.4998903015926858E-3</v>
      </c>
      <c r="M143" s="182">
        <f>_xlfn.XLOOKUP(C143,Inputs!$B$125:$B$153,Inputs!$C$125:$C$153)*I143</f>
        <v>297.09632426084642</v>
      </c>
      <c r="N143" s="182">
        <f>_xlfn.XLOOKUP(C143,Inputs!$B$95:$B$123,Inputs!$C$95:$C$123)*J143</f>
        <v>43954.780723306605</v>
      </c>
      <c r="O143" s="182">
        <f>_xlfn.XLOOKUP(C143,Inputs!$B$155:$B$183,Inputs!$C$155:$C$183)*K143</f>
        <v>495.31898953369131</v>
      </c>
      <c r="P143" s="182">
        <f>_xlfn.XLOOKUP(C143,Inputs!$B$185:$B$213,Inputs!$C$185:$C$213)*L143</f>
        <v>92.243253547950175</v>
      </c>
      <c r="Q143" s="251">
        <f t="shared" si="67"/>
        <v>32018.676010619827</v>
      </c>
      <c r="R143" s="182">
        <f t="shared" si="64"/>
        <v>542.79650570217314</v>
      </c>
    </row>
    <row r="144" spans="2:18" ht="15" x14ac:dyDescent="0.25">
      <c r="B144" s="248">
        <v>12</v>
      </c>
      <c r="C144" s="7">
        <f t="shared" si="59"/>
        <v>2039</v>
      </c>
      <c r="D144" s="195">
        <f>_xlfn.XLOOKUP(C144,'VHT-VMT Summary'!$D$24:$D$43,'VHT-VMT Summary'!$X$24:$X$43)</f>
        <v>768798.07899729023</v>
      </c>
      <c r="E144" s="249">
        <f>_xlfn.XLOOKUP(C144,'L.Emission Rates'!$F$7:$F$39,'L.Emission Rates'!$I$7:$I$39)</f>
        <v>1.7783441219911E-2</v>
      </c>
      <c r="F144" s="249">
        <f>_xlfn.XLOOKUP(C144,'L.Emission Rates'!$F$7:$F$39,'L.Emission Rates'!$G$7:$G$39)</f>
        <v>200.022125249353</v>
      </c>
      <c r="G144" s="249">
        <f>_xlfn.XLOOKUP(C144,'L.Emission Rates'!$F$7:$F$39,'L.Emission Rates'!$H$7:$H$39)</f>
        <v>5.8985819258051096E-4</v>
      </c>
      <c r="H144" s="249">
        <f>_xlfn.XLOOKUP(C144,'L.Emission Rates'!$F$7:$F$39,'L.Emission Rates'!$J$7:$J$39)</f>
        <v>1.97938107846938E-3</v>
      </c>
      <c r="I144" s="250">
        <f t="shared" si="60"/>
        <v>1.3671875447828805E-2</v>
      </c>
      <c r="J144" s="250">
        <f t="shared" si="61"/>
        <v>153.77662564865798</v>
      </c>
      <c r="K144" s="250">
        <f t="shared" si="65"/>
        <v>4.5348184533671045E-4</v>
      </c>
      <c r="L144" s="250">
        <f t="shared" si="66"/>
        <v>1.5217443707308438E-3</v>
      </c>
      <c r="M144" s="182">
        <f>_xlfn.XLOOKUP(C144,Inputs!$B$125:$B$153,Inputs!$C$125:$C$153)*I144</f>
        <v>300.78125985223369</v>
      </c>
      <c r="N144" s="182">
        <f>_xlfn.XLOOKUP(C144,Inputs!$B$95:$B$123,Inputs!$C$95:$C$123)*J144</f>
        <v>45210.327940705451</v>
      </c>
      <c r="O144" s="182">
        <f>_xlfn.XLOOKUP(C144,Inputs!$B$155:$B$183,Inputs!$C$155:$C$183)*K144</f>
        <v>484.7720926649435</v>
      </c>
      <c r="P144" s="182">
        <f>_xlfn.XLOOKUP(C144,Inputs!$B$185:$B$213,Inputs!$C$185:$C$213)*L144</f>
        <v>93.587278799946901</v>
      </c>
      <c r="Q144" s="251">
        <f t="shared" si="67"/>
        <v>32287.523652014283</v>
      </c>
      <c r="R144" s="182">
        <f t="shared" si="64"/>
        <v>523.19193717081555</v>
      </c>
    </row>
    <row r="145" spans="2:18" ht="15" x14ac:dyDescent="0.25">
      <c r="B145" s="248">
        <v>13</v>
      </c>
      <c r="C145" s="7">
        <f t="shared" si="59"/>
        <v>2040</v>
      </c>
      <c r="D145" s="195">
        <f>_xlfn.XLOOKUP(C145,'VHT-VMT Summary'!$D$24:$D$43,'VHT-VMT Summary'!$X$24:$X$43)</f>
        <v>784250.9203851358</v>
      </c>
      <c r="E145" s="249">
        <f>_xlfn.XLOOKUP(C145,'L.Emission Rates'!$F$7:$F$39,'L.Emission Rates'!$I$7:$I$39)</f>
        <v>1.7663479736877302E-2</v>
      </c>
      <c r="F145" s="249">
        <f>_xlfn.XLOOKUP(C145,'L.Emission Rates'!$F$7:$F$39,'L.Emission Rates'!$G$7:$G$39)</f>
        <v>199.123637819745</v>
      </c>
      <c r="G145" s="249">
        <f>_xlfn.XLOOKUP(C145,'L.Emission Rates'!$F$7:$F$39,'L.Emission Rates'!$H$7:$H$39)</f>
        <v>5.6849608973333896E-4</v>
      </c>
      <c r="H145" s="249">
        <f>_xlfn.XLOOKUP(C145,'L.Emission Rates'!$F$7:$F$39,'L.Emission Rates'!$J$7:$J$39)</f>
        <v>1.9704898169892199E-3</v>
      </c>
      <c r="I145" s="250">
        <f t="shared" si="60"/>
        <v>1.3852600240850221E-2</v>
      </c>
      <c r="J145" s="250">
        <f t="shared" si="61"/>
        <v>156.16289623057145</v>
      </c>
      <c r="K145" s="250">
        <f t="shared" si="65"/>
        <v>4.4584358160872182E-4</v>
      </c>
      <c r="L145" s="250">
        <f t="shared" si="66"/>
        <v>1.5453584525833334E-3</v>
      </c>
      <c r="M145" s="182">
        <f>_xlfn.XLOOKUP(C145,Inputs!$B$125:$B$153,Inputs!$C$125:$C$153)*I145</f>
        <v>304.75720529870489</v>
      </c>
      <c r="N145" s="182">
        <f>_xlfn.XLOOKUP(C145,Inputs!$B$95:$B$123,Inputs!$C$95:$C$123)*J145</f>
        <v>46692.705972940865</v>
      </c>
      <c r="O145" s="182">
        <f>_xlfn.XLOOKUP(C145,Inputs!$B$155:$B$183,Inputs!$C$155:$C$183)*K145</f>
        <v>476.60678873972364</v>
      </c>
      <c r="P145" s="182">
        <f>_xlfn.XLOOKUP(C145,Inputs!$B$185:$B$213,Inputs!$C$185:$C$213)*L145</f>
        <v>95.039544833874999</v>
      </c>
      <c r="Q145" s="251">
        <f t="shared" si="67"/>
        <v>32692.335829467902</v>
      </c>
      <c r="R145" s="182">
        <f t="shared" si="64"/>
        <v>505.88074265227561</v>
      </c>
    </row>
    <row r="146" spans="2:18" ht="15" x14ac:dyDescent="0.25">
      <c r="B146" s="248">
        <v>14</v>
      </c>
      <c r="C146" s="7">
        <f t="shared" si="59"/>
        <v>2041</v>
      </c>
      <c r="D146" s="195">
        <f>_xlfn.XLOOKUP(C146,'VHT-VMT Summary'!$D$24:$D$43,'VHT-VMT Summary'!$X$24:$X$43)</f>
        <v>800014.36388487672</v>
      </c>
      <c r="E146" s="249">
        <f>_xlfn.XLOOKUP(C146,'L.Emission Rates'!$F$7:$F$39,'L.Emission Rates'!$I$7:$I$39)</f>
        <v>1.75655003570434E-2</v>
      </c>
      <c r="F146" s="249">
        <f>_xlfn.XLOOKUP(C146,'L.Emission Rates'!$F$7:$F$39,'L.Emission Rates'!$G$7:$G$39)</f>
        <v>198.39419857880699</v>
      </c>
      <c r="G146" s="249">
        <f>_xlfn.XLOOKUP(C146,'L.Emission Rates'!$F$7:$F$39,'L.Emission Rates'!$H$7:$H$39)</f>
        <v>5.5126000621422697E-4</v>
      </c>
      <c r="H146" s="249">
        <f>_xlfn.XLOOKUP(C146,'L.Emission Rates'!$F$7:$F$39,'L.Emission Rates'!$J$7:$J$39)</f>
        <v>1.9632714243758699E-3</v>
      </c>
      <c r="I146" s="250">
        <f t="shared" si="60"/>
        <v>1.405265259445965E-2</v>
      </c>
      <c r="J146" s="250">
        <f t="shared" si="61"/>
        <v>158.71820857447418</v>
      </c>
      <c r="K146" s="250">
        <f t="shared" si="65"/>
        <v>4.4101592320664796E-4</v>
      </c>
      <c r="L146" s="250">
        <f t="shared" si="66"/>
        <v>1.5706453397054175E-3</v>
      </c>
      <c r="M146" s="182">
        <f>_xlfn.XLOOKUP(C146,Inputs!$B$125:$B$153,Inputs!$C$125:$C$153)*I146</f>
        <v>309.15835707811232</v>
      </c>
      <c r="N146" s="182">
        <f>_xlfn.XLOOKUP(C146,Inputs!$B$95:$B$123,Inputs!$C$95:$C$123)*J146</f>
        <v>48091.617198065673</v>
      </c>
      <c r="O146" s="182">
        <f>_xlfn.XLOOKUP(C146,Inputs!$B$155:$B$183,Inputs!$C$155:$C$183)*K146</f>
        <v>471.4460219079067</v>
      </c>
      <c r="P146" s="182">
        <f>_xlfn.XLOOKUP(C146,Inputs!$B$185:$B$213,Inputs!$C$185:$C$213)*L146</f>
        <v>96.594688391883182</v>
      </c>
      <c r="Q146" s="251">
        <f t="shared" si="67"/>
        <v>33011.565331846745</v>
      </c>
      <c r="R146" s="182">
        <f t="shared" si="64"/>
        <v>491.11536413471907</v>
      </c>
    </row>
    <row r="147" spans="2:18" ht="15" x14ac:dyDescent="0.25">
      <c r="B147" s="248">
        <v>15</v>
      </c>
      <c r="C147" s="7">
        <f t="shared" si="59"/>
        <v>2042</v>
      </c>
      <c r="D147" s="195">
        <f>_xlfn.XLOOKUP(C147,'VHT-VMT Summary'!$D$24:$D$43,'VHT-VMT Summary'!$X$24:$X$43)</f>
        <v>816094.65259896277</v>
      </c>
      <c r="E147" s="249">
        <f>_xlfn.XLOOKUP(C147,'L.Emission Rates'!$F$7:$F$39,'L.Emission Rates'!$I$7:$I$39)</f>
        <v>1.74935068110336E-2</v>
      </c>
      <c r="F147" s="249">
        <f>_xlfn.XLOOKUP(C147,'L.Emission Rates'!$F$7:$F$39,'L.Emission Rates'!$G$7:$G$39)</f>
        <v>197.805366780719</v>
      </c>
      <c r="G147" s="249">
        <f>_xlfn.XLOOKUP(C147,'L.Emission Rates'!$F$7:$F$39,'L.Emission Rates'!$H$7:$H$39)</f>
        <v>5.3694916054526501E-4</v>
      </c>
      <c r="H147" s="249">
        <f>_xlfn.XLOOKUP(C147,'L.Emission Rates'!$F$7:$F$39,'L.Emission Rates'!$J$7:$J$39)</f>
        <v>1.95744445639379E-3</v>
      </c>
      <c r="I147" s="250">
        <f t="shared" si="60"/>
        <v>1.4276357363688055E-2</v>
      </c>
      <c r="J147" s="250">
        <f t="shared" si="61"/>
        <v>161.42790208512127</v>
      </c>
      <c r="K147" s="250">
        <f t="shared" si="65"/>
        <v>4.3820133863849278E-4</v>
      </c>
      <c r="L147" s="250">
        <f t="shared" si="66"/>
        <v>1.5974599536224554E-3</v>
      </c>
      <c r="M147" s="182">
        <f>_xlfn.XLOOKUP(C147,Inputs!$B$125:$B$153,Inputs!$C$125:$C$153)*I147</f>
        <v>314.0798620011372</v>
      </c>
      <c r="N147" s="182">
        <f>_xlfn.XLOOKUP(C147,Inputs!$B$95:$B$123,Inputs!$C$95:$C$123)*J147</f>
        <v>49719.793842217354</v>
      </c>
      <c r="O147" s="182">
        <f>_xlfn.XLOOKUP(C147,Inputs!$B$155:$B$183,Inputs!$C$155:$C$183)*K147</f>
        <v>468.43723100454878</v>
      </c>
      <c r="P147" s="182">
        <f>_xlfn.XLOOKUP(C147,Inputs!$B$185:$B$213,Inputs!$C$185:$C$213)*L147</f>
        <v>98.243787147781006</v>
      </c>
      <c r="Q147" s="251">
        <f t="shared" si="67"/>
        <v>33459.99594385481</v>
      </c>
      <c r="R147" s="182">
        <f t="shared" si="64"/>
        <v>478.28274279042483</v>
      </c>
    </row>
    <row r="148" spans="2:18" ht="15" x14ac:dyDescent="0.25">
      <c r="B148" s="248">
        <v>16</v>
      </c>
      <c r="C148" s="7">
        <f t="shared" si="59"/>
        <v>2043</v>
      </c>
      <c r="D148" s="195">
        <f>_xlfn.XLOOKUP(C148,'VHT-VMT Summary'!$D$24:$D$43,'VHT-VMT Summary'!$X$24:$X$43)</f>
        <v>832498.15511620219</v>
      </c>
      <c r="E148" s="249">
        <f>_xlfn.XLOOKUP(C148,'L.Emission Rates'!$F$7:$F$39,'L.Emission Rates'!$I$7:$I$39)</f>
        <v>1.7452557245909699E-2</v>
      </c>
      <c r="F148" s="249">
        <f>_xlfn.XLOOKUP(C148,'L.Emission Rates'!$F$7:$F$39,'L.Emission Rates'!$G$7:$G$39)</f>
        <v>197.33527139894099</v>
      </c>
      <c r="G148" s="249">
        <f>_xlfn.XLOOKUP(C148,'L.Emission Rates'!$F$7:$F$39,'L.Emission Rates'!$H$7:$H$39)</f>
        <v>5.25199776650435E-4</v>
      </c>
      <c r="H148" s="249">
        <f>_xlfn.XLOOKUP(C148,'L.Emission Rates'!$F$7:$F$39,'L.Emission Rates'!$J$7:$J$39)</f>
        <v>1.9527924815054801E-3</v>
      </c>
      <c r="I148" s="250">
        <f t="shared" si="60"/>
        <v>1.4529221709279731E-2</v>
      </c>
      <c r="J148" s="250">
        <f t="shared" si="61"/>
        <v>164.28124937897343</v>
      </c>
      <c r="K148" s="250">
        <f t="shared" si="65"/>
        <v>4.3722784512892858E-4</v>
      </c>
      <c r="L148" s="250">
        <f t="shared" si="66"/>
        <v>1.6256961381781025E-3</v>
      </c>
      <c r="M148" s="182">
        <f>_xlfn.XLOOKUP(C148,Inputs!$B$125:$B$153,Inputs!$C$125:$C$153)*I148</f>
        <v>319.64287760415408</v>
      </c>
      <c r="N148" s="182">
        <f>_xlfn.XLOOKUP(C148,Inputs!$B$95:$B$123,Inputs!$C$95:$C$123)*J148</f>
        <v>51255.749806239706</v>
      </c>
      <c r="O148" s="182">
        <f>_xlfn.XLOOKUP(C148,Inputs!$B$155:$B$183,Inputs!$C$155:$C$183)*K148</f>
        <v>467.39656644282468</v>
      </c>
      <c r="P148" s="182">
        <f>_xlfn.XLOOKUP(C148,Inputs!$B$185:$B$213,Inputs!$C$185:$C$213)*L148</f>
        <v>99.980312497953307</v>
      </c>
      <c r="Q148" s="251">
        <f t="shared" si="67"/>
        <v>33817.304192704127</v>
      </c>
      <c r="R148" s="182">
        <f t="shared" si="64"/>
        <v>467.19837333406775</v>
      </c>
    </row>
    <row r="149" spans="2:18" ht="15" x14ac:dyDescent="0.25">
      <c r="B149" s="248">
        <v>17</v>
      </c>
      <c r="C149" s="7">
        <f t="shared" si="59"/>
        <v>2044</v>
      </c>
      <c r="D149" s="195">
        <f>_xlfn.XLOOKUP(C149,'VHT-VMT Summary'!$D$24:$D$43,'VHT-VMT Summary'!$X$24:$X$43)</f>
        <v>849231.36803403776</v>
      </c>
      <c r="E149" s="249">
        <f>_xlfn.XLOOKUP(C149,'L.Emission Rates'!$F$7:$F$39,'L.Emission Rates'!$I$7:$I$39)</f>
        <v>1.7440100713888799E-2</v>
      </c>
      <c r="F149" s="249">
        <f>_xlfn.XLOOKUP(C149,'L.Emission Rates'!$F$7:$F$39,'L.Emission Rates'!$G$7:$G$39)</f>
        <v>196.96323049831099</v>
      </c>
      <c r="G149" s="249">
        <f>_xlfn.XLOOKUP(C149,'L.Emission Rates'!$F$7:$F$39,'L.Emission Rates'!$H$7:$H$39)</f>
        <v>5.1566419204797603E-4</v>
      </c>
      <c r="H149" s="249">
        <f>_xlfn.XLOOKUP(C149,'L.Emission Rates'!$F$7:$F$39,'L.Emission Rates'!$J$7:$J$39)</f>
        <v>1.9491108351965701E-3</v>
      </c>
      <c r="I149" s="250">
        <f t="shared" si="60"/>
        <v>1.4810680587907183E-2</v>
      </c>
      <c r="J149" s="250">
        <f t="shared" si="61"/>
        <v>167.26735368848415</v>
      </c>
      <c r="K149" s="250">
        <f t="shared" si="65"/>
        <v>4.3791820725906942E-4</v>
      </c>
      <c r="L149" s="250">
        <f t="shared" si="66"/>
        <v>1.6552460610239491E-3</v>
      </c>
      <c r="M149" s="182">
        <f>_xlfn.XLOOKUP(C149,Inputs!$B$125:$B$153,Inputs!$C$125:$C$153)*I149</f>
        <v>325.834972933958</v>
      </c>
      <c r="N149" s="182">
        <f>_xlfn.XLOOKUP(C149,Inputs!$B$95:$B$123,Inputs!$C$95:$C$123)*J149</f>
        <v>53023.751119249479</v>
      </c>
      <c r="O149" s="182">
        <f>_xlfn.XLOOKUP(C149,Inputs!$B$155:$B$183,Inputs!$C$155:$C$183)*K149</f>
        <v>468.13456355994521</v>
      </c>
      <c r="P149" s="182">
        <f>_xlfn.XLOOKUP(C149,Inputs!$B$185:$B$213,Inputs!$C$185:$C$213)*L149</f>
        <v>101.79763275297287</v>
      </c>
      <c r="Q149" s="251">
        <f t="shared" si="67"/>
        <v>34297.832061813911</v>
      </c>
      <c r="R149" s="182">
        <f t="shared" si="64"/>
        <v>457.6194816472626</v>
      </c>
    </row>
    <row r="150" spans="2:18" ht="15" x14ac:dyDescent="0.25">
      <c r="B150" s="248">
        <v>18</v>
      </c>
      <c r="C150" s="7">
        <f t="shared" si="59"/>
        <v>2045</v>
      </c>
      <c r="D150" s="195">
        <f>_xlfn.XLOOKUP(C150,'VHT-VMT Summary'!$D$24:$D$43,'VHT-VMT Summary'!$X$24:$X$43)</f>
        <v>866300.91853152181</v>
      </c>
      <c r="E150" s="249">
        <f>_xlfn.XLOOKUP(C150,'L.Emission Rates'!$F$7:$F$39,'L.Emission Rates'!$I$7:$I$39)</f>
        <v>1.74476917842602E-2</v>
      </c>
      <c r="F150" s="249">
        <f>_xlfn.XLOOKUP(C150,'L.Emission Rates'!$F$7:$F$39,'L.Emission Rates'!$G$7:$G$39)</f>
        <v>196.66719745843699</v>
      </c>
      <c r="G150" s="249">
        <f>_xlfn.XLOOKUP(C150,'L.Emission Rates'!$F$7:$F$39,'L.Emission Rates'!$H$7:$H$39)</f>
        <v>5.0796185054704905E-4</v>
      </c>
      <c r="H150" s="249">
        <f>_xlfn.XLOOKUP(C150,'L.Emission Rates'!$F$7:$F$39,'L.Emission Rates'!$J$7:$J$39)</f>
        <v>1.9461813482860701E-3</v>
      </c>
      <c r="I150" s="250">
        <f t="shared" si="60"/>
        <v>1.5114951418959497E-2</v>
      </c>
      <c r="J150" s="250">
        <f t="shared" si="61"/>
        <v>170.37297380326413</v>
      </c>
      <c r="K150" s="250">
        <f t="shared" si="65"/>
        <v>4.4004781770788019E-4</v>
      </c>
      <c r="L150" s="250">
        <f t="shared" si="66"/>
        <v>1.685978689649138E-3</v>
      </c>
      <c r="M150" s="182">
        <f>_xlfn.XLOOKUP(C150,Inputs!$B$125:$B$153,Inputs!$C$125:$C$153)*I150</f>
        <v>332.52893121710895</v>
      </c>
      <c r="N150" s="182">
        <f>_xlfn.XLOOKUP(C150,Inputs!$B$95:$B$123,Inputs!$C$95:$C$123)*J150</f>
        <v>54689.724590847785</v>
      </c>
      <c r="O150" s="182">
        <f>_xlfn.XLOOKUP(C150,Inputs!$B$155:$B$183,Inputs!$C$155:$C$183)*K150</f>
        <v>470.41111712972395</v>
      </c>
      <c r="P150" s="182">
        <f>_xlfn.XLOOKUP(C150,Inputs!$B$185:$B$213,Inputs!$C$185:$C$213)*L150</f>
        <v>103.68768941342199</v>
      </c>
      <c r="Q150" s="251">
        <f t="shared" si="67"/>
        <v>34681.812486539275</v>
      </c>
      <c r="R150" s="182">
        <f t="shared" si="64"/>
        <v>449.24132593855512</v>
      </c>
    </row>
    <row r="151" spans="2:18" ht="15" x14ac:dyDescent="0.25">
      <c r="B151" s="248">
        <v>19</v>
      </c>
      <c r="C151" s="7">
        <f t="shared" si="59"/>
        <v>2046</v>
      </c>
      <c r="D151" s="195">
        <f>_xlfn.XLOOKUP(C151,'VHT-VMT Summary'!$D$24:$D$43,'VHT-VMT Summary'!$X$24:$X$43)</f>
        <v>883713.56699400581</v>
      </c>
      <c r="E151" s="249">
        <f>_xlfn.XLOOKUP(C151,'L.Emission Rates'!$F$7:$F$39,'L.Emission Rates'!$I$7:$I$39)</f>
        <v>1.74554883247665E-2</v>
      </c>
      <c r="F151" s="249">
        <f>_xlfn.XLOOKUP(C151,'L.Emission Rates'!$F$7:$F$39,'L.Emission Rates'!$G$7:$G$39)</f>
        <v>196.43413041669001</v>
      </c>
      <c r="G151" s="249">
        <f>_xlfn.XLOOKUP(C151,'L.Emission Rates'!$F$7:$F$39,'L.Emission Rates'!$H$7:$H$39)</f>
        <v>5.0183396042382904E-4</v>
      </c>
      <c r="H151" s="249">
        <f>_xlfn.XLOOKUP(C151,'L.Emission Rates'!$F$7:$F$39,'L.Emission Rates'!$J$7:$J$39)</f>
        <v>1.9438749609708001E-3</v>
      </c>
      <c r="I151" s="250">
        <f t="shared" si="60"/>
        <v>1.5425651851101627E-2</v>
      </c>
      <c r="J151" s="250">
        <f t="shared" si="61"/>
        <v>173.59150606989888</v>
      </c>
      <c r="K151" s="250">
        <f t="shared" si="65"/>
        <v>4.4347747920487067E-4</v>
      </c>
      <c r="L151" s="250">
        <f t="shared" si="66"/>
        <v>1.7178286755498396E-3</v>
      </c>
      <c r="M151" s="182">
        <f>_xlfn.XLOOKUP(C151,Inputs!$B$125:$B$153,Inputs!$C$125:$C$153)*I151</f>
        <v>339.36434072423577</v>
      </c>
      <c r="N151" s="182">
        <f>_xlfn.XLOOKUP(C151,Inputs!$B$95:$B$123,Inputs!$C$95:$C$123)*J151</f>
        <v>56590.830978787038</v>
      </c>
      <c r="O151" s="182">
        <f>_xlfn.XLOOKUP(C151,Inputs!$B$155:$B$183,Inputs!$C$155:$C$183)*K151</f>
        <v>474.07742527000676</v>
      </c>
      <c r="P151" s="182">
        <f>_xlfn.XLOOKUP(C151,Inputs!$B$185:$B$213,Inputs!$C$185:$C$213)*L151</f>
        <v>105.64646354631513</v>
      </c>
      <c r="Q151" s="251">
        <f t="shared" si="67"/>
        <v>35183.735639827159</v>
      </c>
      <c r="R151" s="182">
        <f t="shared" si="64"/>
        <v>441.72221115055879</v>
      </c>
    </row>
    <row r="152" spans="2:18" ht="15" x14ac:dyDescent="0.25">
      <c r="B152" s="252">
        <v>20</v>
      </c>
      <c r="C152" s="7">
        <f t="shared" si="59"/>
        <v>2047</v>
      </c>
      <c r="D152" s="195">
        <f>_xlfn.XLOOKUP(C152,'VHT-VMT Summary'!$D$24:$D$43,'VHT-VMT Summary'!$X$24:$X$43)</f>
        <v>901476.20969058527</v>
      </c>
      <c r="E152" s="249">
        <f>_xlfn.XLOOKUP(C152,'L.Emission Rates'!$F$7:$F$39,'L.Emission Rates'!$I$7:$I$39)</f>
        <v>1.7462743671155901E-2</v>
      </c>
      <c r="F152" s="249">
        <f>_xlfn.XLOOKUP(C152,'L.Emission Rates'!$F$7:$F$39,'L.Emission Rates'!$G$7:$G$39)</f>
        <v>196.25048528420101</v>
      </c>
      <c r="G152" s="249">
        <f>_xlfn.XLOOKUP(C152,'L.Emission Rates'!$F$7:$F$39,'L.Emission Rates'!$H$7:$H$39)</f>
        <v>4.9699571710115902E-4</v>
      </c>
      <c r="H152" s="249">
        <f>_xlfn.XLOOKUP(C152,'L.Emission Rates'!$F$7:$F$39,'L.Emission Rates'!$J$7:$J$39)</f>
        <v>1.9420576435117999E-3</v>
      </c>
      <c r="I152" s="250">
        <f t="shared" ref="I152" si="68">D152*E152/$B$15</f>
        <v>1.5742247975471878E-2</v>
      </c>
      <c r="J152" s="250">
        <f t="shared" ref="J152" si="69">D152*F152/$B$15</f>
        <v>176.91514362393951</v>
      </c>
      <c r="K152" s="250">
        <f t="shared" ref="K152" si="70">D152*G152/$B$15</f>
        <v>4.4802981528480724E-4</v>
      </c>
      <c r="L152" s="250">
        <f t="shared" ref="L152" si="71">D152*H152/$B$15</f>
        <v>1.7507187634736472E-3</v>
      </c>
      <c r="M152" s="182">
        <f>_xlfn.XLOOKUP(C152,Inputs!$B$125:$B$153,Inputs!$C$125:$C$153)*I152</f>
        <v>346.32945546038133</v>
      </c>
      <c r="N152" s="182">
        <f>_xlfn.XLOOKUP(C152,Inputs!$B$95:$B$123,Inputs!$C$95:$C$123)*J152</f>
        <v>58558.912539523983</v>
      </c>
      <c r="O152" s="182">
        <f>_xlfn.XLOOKUP(C152,Inputs!$B$155:$B$183,Inputs!$C$155:$C$183)*K152</f>
        <v>478.94387253945894</v>
      </c>
      <c r="P152" s="182">
        <f>_xlfn.XLOOKUP(C152,Inputs!$B$185:$B$213,Inputs!$C$185:$C$213)*L152</f>
        <v>107.66920395362931</v>
      </c>
      <c r="Q152" s="251">
        <f t="shared" si="67"/>
        <v>35693.464937405428</v>
      </c>
      <c r="R152" s="182">
        <f t="shared" si="64"/>
        <v>434.89885124402741</v>
      </c>
    </row>
    <row r="153" spans="2:18" ht="15" x14ac:dyDescent="0.25">
      <c r="B153" s="6"/>
      <c r="C153" s="253" t="s">
        <v>37</v>
      </c>
      <c r="D153" s="253"/>
      <c r="E153" s="253"/>
      <c r="F153" s="254"/>
      <c r="G153" s="3"/>
      <c r="H153" s="255"/>
      <c r="I153" s="255"/>
      <c r="J153" s="255"/>
      <c r="K153" s="255"/>
      <c r="L153" s="44"/>
      <c r="M153" s="44">
        <f t="shared" ref="M153:P153" si="72">SUM(M133:M152)</f>
        <v>6135.9542196726861</v>
      </c>
      <c r="N153" s="44">
        <f t="shared" si="72"/>
        <v>894044.19214054418</v>
      </c>
      <c r="O153" s="44">
        <f t="shared" si="72"/>
        <v>10763.960561227859</v>
      </c>
      <c r="P153" s="44">
        <f t="shared" si="72"/>
        <v>1865.7007695792756</v>
      </c>
      <c r="Q153" s="44">
        <f>SUM(Q133:Q152)</f>
        <v>650284.92175013002</v>
      </c>
      <c r="R153" s="44">
        <f>SUM(R133:R152)</f>
        <v>11992.250943844714</v>
      </c>
    </row>
    <row r="157" spans="2:18" x14ac:dyDescent="0.2">
      <c r="D157" s="654" t="s">
        <v>170</v>
      </c>
      <c r="E157" s="654"/>
      <c r="F157" s="654"/>
      <c r="G157" s="654"/>
      <c r="H157" s="654"/>
      <c r="I157" s="654"/>
      <c r="J157" s="654"/>
      <c r="K157" s="654"/>
      <c r="L157" s="654"/>
      <c r="M157" s="654"/>
      <c r="N157" s="654"/>
      <c r="O157" s="654"/>
      <c r="P157" s="654"/>
      <c r="Q157" s="654"/>
      <c r="R157" s="654"/>
    </row>
    <row r="158" spans="2:18" ht="15" x14ac:dyDescent="0.2">
      <c r="B158" s="655"/>
      <c r="C158" s="654" t="s">
        <v>31</v>
      </c>
      <c r="D158" s="656" t="s">
        <v>278</v>
      </c>
      <c r="E158" s="656" t="s">
        <v>267</v>
      </c>
      <c r="F158" s="656"/>
      <c r="G158" s="656"/>
      <c r="H158" s="656"/>
      <c r="I158" s="656" t="s">
        <v>268</v>
      </c>
      <c r="J158" s="656"/>
      <c r="K158" s="656"/>
      <c r="L158" s="656"/>
      <c r="M158" s="656" t="s">
        <v>269</v>
      </c>
      <c r="N158" s="656"/>
      <c r="O158" s="656"/>
      <c r="P158" s="656"/>
      <c r="Q158" s="656" t="s">
        <v>270</v>
      </c>
      <c r="R158" s="656"/>
    </row>
    <row r="159" spans="2:18" ht="30" x14ac:dyDescent="0.2">
      <c r="B159" s="655"/>
      <c r="C159" s="654"/>
      <c r="D159" s="656"/>
      <c r="E159" s="404" t="s">
        <v>275</v>
      </c>
      <c r="F159" s="405" t="s">
        <v>272</v>
      </c>
      <c r="G159" s="405" t="s">
        <v>273</v>
      </c>
      <c r="H159" s="403" t="s">
        <v>274</v>
      </c>
      <c r="I159" s="404" t="s">
        <v>275</v>
      </c>
      <c r="J159" s="405" t="s">
        <v>272</v>
      </c>
      <c r="K159" s="405" t="s">
        <v>273</v>
      </c>
      <c r="L159" s="403" t="s">
        <v>274</v>
      </c>
      <c r="M159" s="404" t="s">
        <v>275</v>
      </c>
      <c r="N159" s="405" t="s">
        <v>272</v>
      </c>
      <c r="O159" s="405" t="s">
        <v>273</v>
      </c>
      <c r="P159" s="405" t="s">
        <v>274</v>
      </c>
      <c r="Q159" s="403" t="s">
        <v>276</v>
      </c>
      <c r="R159" s="403" t="s">
        <v>277</v>
      </c>
    </row>
    <row r="160" spans="2:18" ht="15" x14ac:dyDescent="0.25">
      <c r="B160" s="279">
        <v>1</v>
      </c>
      <c r="C160" s="280">
        <f>C133</f>
        <v>2028</v>
      </c>
      <c r="D160" s="281">
        <f>_xlfn.XLOOKUP(C160,'VHT-VMT Summary'!$D$24:$D$43,'VHT-VMT Summary'!$Y$24:$Y$43)</f>
        <v>80294.429838507393</v>
      </c>
      <c r="E160" s="282">
        <f>_xlfn.XLOOKUP(C160,'L.Emission Rates'!$F$47:$F$79,'L.Emission Rates'!$I$47:$I$79)</f>
        <v>1.82301535191532</v>
      </c>
      <c r="F160" s="282">
        <f>_xlfn.XLOOKUP(C160,'L.Emission Rates'!$F$47:$F$79,'L.Emission Rates'!$G$47:$G$79)</f>
        <v>1045.3458887459799</v>
      </c>
      <c r="G160" s="282">
        <f>_xlfn.XLOOKUP(C160,'L.Emission Rates'!$F$47:$F$79,'L.Emission Rates'!$H$47:$H$79)</f>
        <v>2.20119170625327E-2</v>
      </c>
      <c r="H160" s="282">
        <f>_xlfn.XLOOKUP(C160,'L.Emission Rates'!$F$47:$F$79,'L.Emission Rates'!$J$47:$J$79)</f>
        <v>9.8759096267261592E-3</v>
      </c>
      <c r="I160" s="283">
        <f>D160*E160/$B$15</f>
        <v>0.14637797826888654</v>
      </c>
      <c r="J160" s="283">
        <f>D160*F160/$B$15</f>
        <v>83.935452120886239</v>
      </c>
      <c r="K160" s="283">
        <f>D160*G160/$B$15</f>
        <v>1.7674343301885755E-3</v>
      </c>
      <c r="L160" s="283">
        <f>D160*H160/$B$15</f>
        <v>7.9298053261460334E-4</v>
      </c>
      <c r="M160" s="284">
        <f>_xlfn.XLOOKUP(C160,Inputs!$B$125:$B$153,Inputs!$C$125:$C$153)*I160</f>
        <v>3117.8509371272835</v>
      </c>
      <c r="N160" s="284">
        <f>_xlfn.XLOOKUP(C160,Inputs!$B$95:$B$123,Inputs!$C$95:$C$123)*J160</f>
        <v>20983.863030221561</v>
      </c>
      <c r="O160" s="284">
        <f>_xlfn.XLOOKUP(C160,Inputs!$B$155:$B$183,Inputs!$C$155:$C$183)*K160</f>
        <v>1821.5178206923458</v>
      </c>
      <c r="P160" s="284">
        <f>_xlfn.XLOOKUP(C160,Inputs!$B$185:$B$213,Inputs!$C$185:$C$213)*L160</f>
        <v>46.547957264477219</v>
      </c>
      <c r="Q160" s="285">
        <f>N160/(1+$B$5)^(C160-$B$6)</f>
        <v>18633.069858551575</v>
      </c>
      <c r="R160" s="284">
        <f>SUM(M160,O160,P160)/(1+$B$4)^(C160-$B$6)</f>
        <v>4151.3851556519603</v>
      </c>
    </row>
    <row r="161" spans="2:18" ht="15" x14ac:dyDescent="0.25">
      <c r="B161" s="248">
        <v>2</v>
      </c>
      <c r="C161" s="7">
        <f t="shared" ref="C161:C178" si="73">C134</f>
        <v>2029</v>
      </c>
      <c r="D161" s="281">
        <f>_xlfn.XLOOKUP(C161,'VHT-VMT Summary'!$D$24:$D$43,'VHT-VMT Summary'!$Y$24:$Y$43)</f>
        <v>81908.347878261353</v>
      </c>
      <c r="E161" s="249">
        <f>_xlfn.XLOOKUP(C161,'L.Emission Rates'!$F$47:$F$79,'L.Emission Rates'!$I$47:$I$79)</f>
        <v>1.81755559425734</v>
      </c>
      <c r="F161" s="249">
        <f>_xlfn.XLOOKUP(C161,'L.Emission Rates'!$F$47:$F$79,'L.Emission Rates'!$G$47:$G$79)</f>
        <v>1020.75662785602</v>
      </c>
      <c r="G161" s="249">
        <f>_xlfn.XLOOKUP(C161,'L.Emission Rates'!$F$47:$F$79,'L.Emission Rates'!$H$47:$H$79)</f>
        <v>2.1971312563315502E-2</v>
      </c>
      <c r="H161" s="249">
        <f>_xlfn.XLOOKUP(C161,'L.Emission Rates'!$F$47:$F$79,'L.Emission Rates'!$J$47:$J$79)</f>
        <v>9.6436024823143007E-3</v>
      </c>
      <c r="I161" s="250">
        <f t="shared" ref="I161:I179" si="74">D161*E161/$B$15</f>
        <v>0.14887297590251025</v>
      </c>
      <c r="J161" s="250">
        <f t="shared" ref="J161:J166" si="75">D161*F161/$B$15</f>
        <v>83.60848897347185</v>
      </c>
      <c r="K161" s="250">
        <f t="shared" ref="K161" si="76">D161*G161/$B$15</f>
        <v>1.7996339127780603E-3</v>
      </c>
      <c r="L161" s="250">
        <f t="shared" ref="L161" si="77">D161*H161/$B$15</f>
        <v>7.8989154692106446E-4</v>
      </c>
      <c r="M161" s="182">
        <f>_xlfn.XLOOKUP(C161,Inputs!$B$125:$B$153,Inputs!$C$125:$C$153)*I161</f>
        <v>3230.5435770844724</v>
      </c>
      <c r="N161" s="182">
        <f>_xlfn.XLOOKUP(C161,Inputs!$B$95:$B$123,Inputs!$C$95:$C$123)*J161</f>
        <v>21152.947710288379</v>
      </c>
      <c r="O161" s="182">
        <f>_xlfn.XLOOKUP(C161,Inputs!$B$155:$B$183,Inputs!$C$155:$C$183)*K161</f>
        <v>1888.8957548518522</v>
      </c>
      <c r="P161" s="182">
        <f>_xlfn.XLOOKUP(C161,Inputs!$B$185:$B$213,Inputs!$C$185:$C$213)*L161</f>
        <v>47.472481969955972</v>
      </c>
      <c r="Q161" s="251">
        <f>N161/(1+$B$5)^(C161-$B$6)</f>
        <v>18414.913936879431</v>
      </c>
      <c r="R161" s="182">
        <f>SUM(M161,O161,P161)/(1+$B$5)^(C161-$B$6)</f>
        <v>4498.1076715965937</v>
      </c>
    </row>
    <row r="162" spans="2:18" ht="15" x14ac:dyDescent="0.25">
      <c r="B162" s="248">
        <v>3</v>
      </c>
      <c r="C162" s="7">
        <f t="shared" si="73"/>
        <v>2030</v>
      </c>
      <c r="D162" s="281">
        <f>_xlfn.XLOOKUP(C162,'VHT-VMT Summary'!$D$24:$D$43,'VHT-VMT Summary'!$Y$24:$Y$43)</f>
        <v>83554.705670614421</v>
      </c>
      <c r="E162" s="249">
        <f>_xlfn.XLOOKUP(C162,'L.Emission Rates'!$F$47:$F$79,'L.Emission Rates'!$I$47:$I$79)</f>
        <v>1.8140665858467699</v>
      </c>
      <c r="F162" s="249">
        <f>_xlfn.XLOOKUP(C162,'L.Emission Rates'!$F$47:$F$79,'L.Emission Rates'!$G$47:$G$79)</f>
        <v>1000.66012750707</v>
      </c>
      <c r="G162" s="249">
        <f>_xlfn.XLOOKUP(C162,'L.Emission Rates'!$F$47:$F$79,'L.Emission Rates'!$H$47:$H$79)</f>
        <v>2.1953985772438501E-2</v>
      </c>
      <c r="H162" s="249">
        <f>_xlfn.XLOOKUP(C162,'L.Emission Rates'!$F$47:$F$79,'L.Emission Rates'!$J$47:$J$79)</f>
        <v>9.4537407117784092E-3</v>
      </c>
      <c r="I162" s="250">
        <f t="shared" si="74"/>
        <v>0.15157379964732326</v>
      </c>
      <c r="J162" s="250">
        <f t="shared" si="75"/>
        <v>83.609862430172726</v>
      </c>
      <c r="K162" s="250">
        <f>D162*G162/$B$15</f>
        <v>1.8343588195129555E-3</v>
      </c>
      <c r="L162" s="250">
        <f>D162*H162/$B$15</f>
        <v>7.8990452265894988E-4</v>
      </c>
      <c r="M162" s="182">
        <f>_xlfn.XLOOKUP(C162,Inputs!$B$125:$B$153,Inputs!$C$125:$C$153)*I162</f>
        <v>3334.6235922411115</v>
      </c>
      <c r="N162" s="182">
        <f>_xlfn.XLOOKUP(C162,Inputs!$B$95:$B$123,Inputs!$C$95:$C$123)*J162</f>
        <v>21487.734644554392</v>
      </c>
      <c r="O162" s="182">
        <f>_xlfn.XLOOKUP(C162,Inputs!$B$155:$B$183,Inputs!$C$155:$C$183)*K162</f>
        <v>1960.9295780593493</v>
      </c>
      <c r="P162" s="182">
        <f>_xlfn.XLOOKUP(C162,Inputs!$B$185:$B$213,Inputs!$C$185:$C$213)*L162</f>
        <v>48.579128143525416</v>
      </c>
      <c r="Q162" s="251">
        <f t="shared" ref="Q162:Q179" si="78">N162/(1+$B$5)^(C162-$B$6)</f>
        <v>18339.574617815349</v>
      </c>
      <c r="R162" s="182">
        <f t="shared" ref="R162:R179" si="79">SUM(M162,O162,P162)/(1+$B$5)^(C162-$B$6)</f>
        <v>4561.1654590880225</v>
      </c>
    </row>
    <row r="163" spans="2:18" ht="15" x14ac:dyDescent="0.25">
      <c r="B163" s="248">
        <v>4</v>
      </c>
      <c r="C163" s="7">
        <f t="shared" si="73"/>
        <v>2031</v>
      </c>
      <c r="D163" s="281">
        <f>_xlfn.XLOOKUP(C163,'VHT-VMT Summary'!$D$24:$D$43,'VHT-VMT Summary'!$Y$24:$Y$43)</f>
        <v>85234.155254593788</v>
      </c>
      <c r="E163" s="249">
        <f>_xlfn.XLOOKUP(C163,'L.Emission Rates'!$F$47:$F$79,'L.Emission Rates'!$I$47:$I$79)</f>
        <v>1.8144999128882899</v>
      </c>
      <c r="F163" s="249">
        <f>_xlfn.XLOOKUP(C163,'L.Emission Rates'!$F$47:$F$79,'L.Emission Rates'!$G$47:$G$79)</f>
        <v>984.02450505003901</v>
      </c>
      <c r="G163" s="249">
        <f>_xlfn.XLOOKUP(C163,'L.Emission Rates'!$F$47:$F$79,'L.Emission Rates'!$H$47:$H$79)</f>
        <v>2.1801407021551599E-2</v>
      </c>
      <c r="H163" s="249">
        <f>_xlfn.XLOOKUP(C163,'L.Emission Rates'!$F$47:$F$79,'L.Emission Rates'!$J$47:$J$79)</f>
        <v>9.2965755995043607E-3</v>
      </c>
      <c r="I163" s="250">
        <f t="shared" si="74"/>
        <v>0.15465736728456742</v>
      </c>
      <c r="J163" s="250">
        <f t="shared" si="75"/>
        <v>83.872497437759833</v>
      </c>
      <c r="K163" s="250">
        <f t="shared" ref="K163:K179" si="80">D163*G163/$B$15</f>
        <v>1.8582245108435202E-3</v>
      </c>
      <c r="L163" s="250">
        <f t="shared" ref="L163:L167" si="81">D163*H163/$B$15</f>
        <v>7.9238576798422303E-4</v>
      </c>
      <c r="M163" s="182">
        <f>_xlfn.XLOOKUP(C163,Inputs!$B$125:$B$153,Inputs!$C$125:$C$153)*I163</f>
        <v>3402.4620802604832</v>
      </c>
      <c r="N163" s="182">
        <f>_xlfn.XLOOKUP(C163,Inputs!$B$95:$B$123,Inputs!$C$95:$C$123)*J163</f>
        <v>21974.594328693078</v>
      </c>
      <c r="O163" s="182">
        <f>_xlfn.XLOOKUP(C163,Inputs!$B$155:$B$183,Inputs!$C$155:$C$183)*K163</f>
        <v>1986.442002091723</v>
      </c>
      <c r="P163" s="284">
        <f>_xlfn.XLOOKUP(C163,Inputs!$B$185:$B$213,Inputs!$C$185:$C$213)*L163</f>
        <v>48.731724731029715</v>
      </c>
      <c r="Q163" s="251">
        <f t="shared" si="78"/>
        <v>18387.35751994939</v>
      </c>
      <c r="R163" s="182">
        <f t="shared" si="79"/>
        <v>4549.9703954746201</v>
      </c>
    </row>
    <row r="164" spans="2:18" ht="15" x14ac:dyDescent="0.25">
      <c r="B164" s="248">
        <v>5</v>
      </c>
      <c r="C164" s="7">
        <f t="shared" si="73"/>
        <v>2032</v>
      </c>
      <c r="D164" s="281">
        <f>_xlfn.XLOOKUP(C164,'VHT-VMT Summary'!$D$24:$D$43,'VHT-VMT Summary'!$Y$24:$Y$43)</f>
        <v>86947.361775211117</v>
      </c>
      <c r="E164" s="249">
        <f>_xlfn.XLOOKUP(C164,'L.Emission Rates'!$F$47:$F$79,'L.Emission Rates'!$I$47:$I$79)</f>
        <v>1.8121135307607401</v>
      </c>
      <c r="F164" s="249">
        <f>_xlfn.XLOOKUP(C164,'L.Emission Rates'!$F$47:$F$79,'L.Emission Rates'!$G$47:$G$79)</f>
        <v>971.12325565715298</v>
      </c>
      <c r="G164" s="249">
        <f>_xlfn.XLOOKUP(C164,'L.Emission Rates'!$F$47:$F$79,'L.Emission Rates'!$H$47:$H$79)</f>
        <v>2.17916062598092E-2</v>
      </c>
      <c r="H164" s="249">
        <f>_xlfn.XLOOKUP(C164,'L.Emission Rates'!$F$47:$F$79,'L.Emission Rates'!$J$47:$J$79)</f>
        <v>9.1746909922679597E-3</v>
      </c>
      <c r="I164" s="250">
        <f t="shared" si="74"/>
        <v>0.15755849073680925</v>
      </c>
      <c r="J164" s="250">
        <f t="shared" si="75"/>
        <v>84.436605037943323</v>
      </c>
      <c r="K164" s="250">
        <f t="shared" si="80"/>
        <v>1.8947226731345856E-3</v>
      </c>
      <c r="L164" s="250">
        <f t="shared" si="81"/>
        <v>7.9771517688049306E-4</v>
      </c>
      <c r="M164" s="182">
        <f>_xlfn.XLOOKUP(C164,Inputs!$B$125:$B$153,Inputs!$C$125:$C$153)*I164</f>
        <v>3466.2867962098035</v>
      </c>
      <c r="N164" s="182">
        <f>_xlfn.XLOOKUP(C164,Inputs!$B$95:$B$123,Inputs!$C$95:$C$123)*J164</f>
        <v>22375.700335054982</v>
      </c>
      <c r="O164" s="182">
        <f>_xlfn.XLOOKUP(C164,Inputs!$B$155:$B$183,Inputs!$C$155:$C$183)*K164</f>
        <v>2025.458537580872</v>
      </c>
      <c r="P164" s="182">
        <f>_xlfn.XLOOKUP(C164,Inputs!$B$185:$B$213,Inputs!$C$185:$C$213)*L164</f>
        <v>49.059483378150325</v>
      </c>
      <c r="Q164" s="251">
        <f t="shared" si="78"/>
        <v>18355.867728378296</v>
      </c>
      <c r="R164" s="182">
        <f t="shared" si="79"/>
        <v>4545.3898117045173</v>
      </c>
    </row>
    <row r="165" spans="2:18" ht="15" x14ac:dyDescent="0.25">
      <c r="B165" s="248">
        <v>6</v>
      </c>
      <c r="C165" s="7">
        <f t="shared" si="73"/>
        <v>2033</v>
      </c>
      <c r="D165" s="281">
        <f>_xlfn.XLOOKUP(C165,'VHT-VMT Summary'!$D$24:$D$43,'VHT-VMT Summary'!$Y$24:$Y$43)</f>
        <v>88695.003746892864</v>
      </c>
      <c r="E165" s="249">
        <f>_xlfn.XLOOKUP(C165,'L.Emission Rates'!$F$47:$F$79,'L.Emission Rates'!$I$47:$I$79)</f>
        <v>1.80982964478296</v>
      </c>
      <c r="F165" s="249">
        <f>_xlfn.XLOOKUP(C165,'L.Emission Rates'!$F$47:$F$79,'L.Emission Rates'!$G$47:$G$79)</f>
        <v>961.10438707557796</v>
      </c>
      <c r="G165" s="249">
        <f>_xlfn.XLOOKUP(C165,'L.Emission Rates'!$F$47:$F$79,'L.Emission Rates'!$H$47:$H$79)</f>
        <v>2.1779199690448701E-2</v>
      </c>
      <c r="H165" s="249">
        <f>_xlfn.XLOOKUP(C165,'L.Emission Rates'!$F$47:$F$79,'L.Emission Rates'!$J$47:$J$79)</f>
        <v>9.0800376897210208E-3</v>
      </c>
      <c r="I165" s="250">
        <f t="shared" si="74"/>
        <v>0.16052284712526244</v>
      </c>
      <c r="J165" s="250">
        <f t="shared" si="75"/>
        <v>85.245157212823557</v>
      </c>
      <c r="K165" s="250">
        <f t="shared" si="80"/>
        <v>1.9317061981486755E-3</v>
      </c>
      <c r="L165" s="250">
        <f t="shared" si="81"/>
        <v>8.0535397691173431E-4</v>
      </c>
      <c r="M165" s="182">
        <f>_xlfn.XLOOKUP(C165,Inputs!$B$125:$B$153,Inputs!$C$125:$C$153)*I165</f>
        <v>3531.5026367557734</v>
      </c>
      <c r="N165" s="182">
        <f>_xlfn.XLOOKUP(C165,Inputs!$B$95:$B$123,Inputs!$C$95:$C$123)*J165</f>
        <v>23016.192447462359</v>
      </c>
      <c r="O165" s="182">
        <f>_xlfn.XLOOKUP(C165,Inputs!$B$155:$B$183,Inputs!$C$155:$C$183)*K165</f>
        <v>2064.9939258209342</v>
      </c>
      <c r="P165" s="182">
        <f>_xlfn.XLOOKUP(C165,Inputs!$B$185:$B$213,Inputs!$C$185:$C$213)*L165</f>
        <v>49.529269580071663</v>
      </c>
      <c r="Q165" s="251">
        <f t="shared" si="78"/>
        <v>18511.072886152098</v>
      </c>
      <c r="R165" s="182">
        <f t="shared" si="79"/>
        <v>4540.889894569631</v>
      </c>
    </row>
    <row r="166" spans="2:18" ht="15" x14ac:dyDescent="0.25">
      <c r="B166" s="248">
        <v>7</v>
      </c>
      <c r="C166" s="7">
        <f t="shared" si="73"/>
        <v>2034</v>
      </c>
      <c r="D166" s="281">
        <f>_xlfn.XLOOKUP(C166,'VHT-VMT Summary'!$D$24:$D$43,'VHT-VMT Summary'!$Y$24:$Y$43)</f>
        <v>90477.773322205394</v>
      </c>
      <c r="E166" s="249">
        <f>_xlfn.XLOOKUP(C166,'L.Emission Rates'!$F$47:$F$79,'L.Emission Rates'!$I$47:$I$79)</f>
        <v>1.8065138832785299</v>
      </c>
      <c r="F166" s="249">
        <f>_xlfn.XLOOKUP(C166,'L.Emission Rates'!$F$47:$F$79,'L.Emission Rates'!$G$47:$G$79)</f>
        <v>953.12394196337505</v>
      </c>
      <c r="G166" s="249">
        <f>_xlfn.XLOOKUP(C166,'L.Emission Rates'!$F$47:$F$79,'L.Emission Rates'!$H$47:$H$79)</f>
        <v>2.1745042326765499E-2</v>
      </c>
      <c r="H166" s="249">
        <f>_xlfn.XLOOKUP(C166,'L.Emission Rates'!$F$47:$F$79,'L.Emission Rates'!$J$47:$J$79)</f>
        <v>9.0046424013694101E-3</v>
      </c>
      <c r="I166" s="250">
        <f t="shared" si="74"/>
        <v>0.16344935363469185</v>
      </c>
      <c r="J166" s="250">
        <f t="shared" si="75"/>
        <v>86.2365319689291</v>
      </c>
      <c r="K166" s="250">
        <f t="shared" si="80"/>
        <v>1.9674430105228505E-3</v>
      </c>
      <c r="L166" s="250">
        <f t="shared" si="81"/>
        <v>8.1471999403862072E-4</v>
      </c>
      <c r="M166" s="182">
        <f>_xlfn.XLOOKUP(C166,Inputs!$B$125:$B$153,Inputs!$C$125:$C$153)*I166</f>
        <v>3595.8857799632206</v>
      </c>
      <c r="N166" s="182">
        <f>_xlfn.XLOOKUP(C166,Inputs!$B$95:$B$123,Inputs!$C$95:$C$123)*J166</f>
        <v>23628.809759486572</v>
      </c>
      <c r="O166" s="182">
        <f>_xlfn.XLOOKUP(C166,Inputs!$B$155:$B$183,Inputs!$C$155:$C$183)*K166</f>
        <v>2103.1965782489274</v>
      </c>
      <c r="P166" s="182">
        <f>_xlfn.XLOOKUP(C166,Inputs!$B$185:$B$213,Inputs!$C$185:$C$213)*L166</f>
        <v>50.105279633375176</v>
      </c>
      <c r="Q166" s="251">
        <f t="shared" si="78"/>
        <v>18631.155242472403</v>
      </c>
      <c r="R166" s="182">
        <f t="shared" si="79"/>
        <v>4533.1952175796187</v>
      </c>
    </row>
    <row r="167" spans="2:18" ht="15" x14ac:dyDescent="0.25">
      <c r="B167" s="248">
        <v>8</v>
      </c>
      <c r="C167" s="7">
        <f t="shared" si="73"/>
        <v>2035</v>
      </c>
      <c r="D167" s="281">
        <f>_xlfn.XLOOKUP(C167,'VHT-VMT Summary'!$D$24:$D$43,'VHT-VMT Summary'!$Y$24:$Y$43)</f>
        <v>92296.376565981729</v>
      </c>
      <c r="E167" s="249">
        <f>_xlfn.XLOOKUP(C167,'L.Emission Rates'!$F$47:$F$79,'L.Emission Rates'!$I$47:$I$79)</f>
        <v>1.8035042871812299</v>
      </c>
      <c r="F167" s="249">
        <f>_xlfn.XLOOKUP(C167,'L.Emission Rates'!$F$47:$F$79,'L.Emission Rates'!$G$47:$G$79)</f>
        <v>946.79156054095301</v>
      </c>
      <c r="G167" s="249">
        <f>_xlfn.XLOOKUP(C167,'L.Emission Rates'!$F$47:$F$79,'L.Emission Rates'!$H$47:$H$79)</f>
        <v>2.1712732343744399E-2</v>
      </c>
      <c r="H167" s="249">
        <f>_xlfn.XLOOKUP(C167,'L.Emission Rates'!$F$47:$F$79,'L.Emission Rates'!$J$47:$J$79)</f>
        <v>8.9448172015737498E-3</v>
      </c>
      <c r="I167" s="250">
        <f t="shared" si="74"/>
        <v>0.16645691082804126</v>
      </c>
      <c r="J167" s="250">
        <f>D167*F167/$B$15</f>
        <v>87.385430401181281</v>
      </c>
      <c r="K167" s="250">
        <f t="shared" si="80"/>
        <v>2.0040065206746041E-3</v>
      </c>
      <c r="L167" s="250">
        <f t="shared" si="81"/>
        <v>8.2557421675032172E-4</v>
      </c>
      <c r="M167" s="182">
        <f>_xlfn.XLOOKUP(C167,Inputs!$B$125:$B$153,Inputs!$C$125:$C$153)*I167</f>
        <v>3662.0520382169079</v>
      </c>
      <c r="N167" s="182">
        <f>_xlfn.XLOOKUP(C167,Inputs!$B$95:$B$123,Inputs!$C$95:$C$123)*J167</f>
        <v>24293.149651528398</v>
      </c>
      <c r="O167" s="182">
        <f>_xlfn.XLOOKUP(C167,Inputs!$B$155:$B$183,Inputs!$C$155:$C$183)*K167</f>
        <v>2142.2829706011516</v>
      </c>
      <c r="P167" s="182">
        <f>_xlfn.XLOOKUP(C167,Inputs!$B$185:$B$213,Inputs!$C$185:$C$213)*L167</f>
        <v>50.772814330144783</v>
      </c>
      <c r="Q167" s="251">
        <f t="shared" si="78"/>
        <v>18779.394817268665</v>
      </c>
      <c r="R167" s="182">
        <f t="shared" si="79"/>
        <v>4526.1887851442425</v>
      </c>
    </row>
    <row r="168" spans="2:18" ht="15" x14ac:dyDescent="0.25">
      <c r="B168" s="248">
        <v>9</v>
      </c>
      <c r="C168" s="7">
        <f t="shared" si="73"/>
        <v>2036</v>
      </c>
      <c r="D168" s="281">
        <f>_xlfn.XLOOKUP(C168,'VHT-VMT Summary'!$D$24:$D$43,'VHT-VMT Summary'!$Y$24:$Y$43)</f>
        <v>94151.533734957993</v>
      </c>
      <c r="E168" s="249">
        <f>_xlfn.XLOOKUP(C168,'L.Emission Rates'!$F$47:$F$79,'L.Emission Rates'!$I$47:$I$79)</f>
        <v>1.8022802914509899</v>
      </c>
      <c r="F168" s="249">
        <f>_xlfn.XLOOKUP(C168,'L.Emission Rates'!$F$47:$F$79,'L.Emission Rates'!$G$47:$G$79)</f>
        <v>941.94694035241196</v>
      </c>
      <c r="G168" s="249">
        <f>_xlfn.XLOOKUP(C168,'L.Emission Rates'!$F$47:$F$79,'L.Emission Rates'!$H$47:$H$79)</f>
        <v>2.1708235955800799E-2</v>
      </c>
      <c r="H168" s="249">
        <f>_xlfn.XLOOKUP(C168,'L.Emission Rates'!$F$47:$F$79,'L.Emission Rates'!$J$47:$J$79)</f>
        <v>8.8990476322159603E-3</v>
      </c>
      <c r="I168" s="250">
        <f t="shared" si="74"/>
        <v>0.16968745366039778</v>
      </c>
      <c r="J168" s="250">
        <f t="shared" ref="J168:J179" si="82">D168*F168/$B$15</f>
        <v>88.685749131130578</v>
      </c>
      <c r="K168" s="250">
        <f t="shared" si="80"/>
        <v>2.0438637099190072E-3</v>
      </c>
      <c r="L168" s="250">
        <f>D168*H168/$B$15</f>
        <v>8.3785898335357904E-4</v>
      </c>
      <c r="M168" s="182">
        <f>_xlfn.XLOOKUP(C168,Inputs!$B$125:$B$153,Inputs!$C$125:$C$153)*I168</f>
        <v>3733.123980528751</v>
      </c>
      <c r="N168" s="182">
        <f>_xlfn.XLOOKUP(C168,Inputs!$B$95:$B$123,Inputs!$C$95:$C$123)*J168</f>
        <v>25009.381254978824</v>
      </c>
      <c r="O168" s="182">
        <f>_xlfn.XLOOKUP(C168,Inputs!$B$155:$B$183,Inputs!$C$155:$C$183)*K168</f>
        <v>2184.8903059034187</v>
      </c>
      <c r="P168" s="182">
        <f>_xlfn.XLOOKUP(C168,Inputs!$B$185:$B$213,Inputs!$C$185:$C$213)*L168</f>
        <v>51.52832747624511</v>
      </c>
      <c r="Q168" s="251">
        <f t="shared" si="78"/>
        <v>18953.985433554983</v>
      </c>
      <c r="R168" s="182">
        <f t="shared" si="79"/>
        <v>4524.167255296682</v>
      </c>
    </row>
    <row r="169" spans="2:18" ht="15" x14ac:dyDescent="0.25">
      <c r="B169" s="248">
        <v>10</v>
      </c>
      <c r="C169" s="7">
        <f t="shared" si="73"/>
        <v>2037</v>
      </c>
      <c r="D169" s="281">
        <f>_xlfn.XLOOKUP(C169,'VHT-VMT Summary'!$D$24:$D$43,'VHT-VMT Summary'!$Y$24:$Y$43)</f>
        <v>96043.979563030589</v>
      </c>
      <c r="E169" s="249">
        <f>_xlfn.XLOOKUP(C169,'L.Emission Rates'!$F$47:$F$79,'L.Emission Rates'!$I$47:$I$79)</f>
        <v>1.8026201023192601</v>
      </c>
      <c r="F169" s="249">
        <f>_xlfn.XLOOKUP(C169,'L.Emission Rates'!$F$47:$F$79,'L.Emission Rates'!$G$47:$G$79)</f>
        <v>938.01418629814896</v>
      </c>
      <c r="G169" s="249">
        <f>_xlfn.XLOOKUP(C169,'L.Emission Rates'!$F$47:$F$79,'L.Emission Rates'!$H$47:$H$79)</f>
        <v>2.17281934621802E-2</v>
      </c>
      <c r="H169" s="249">
        <f>_xlfn.XLOOKUP(C169,'L.Emission Rates'!$F$47:$F$79,'L.Emission Rates'!$J$47:$J$79)</f>
        <v>8.8618929219500195E-3</v>
      </c>
      <c r="I169" s="250">
        <f t="shared" si="74"/>
        <v>0.17313080826705912</v>
      </c>
      <c r="J169" s="250">
        <f t="shared" si="82"/>
        <v>90.090615338652185</v>
      </c>
      <c r="K169" s="250">
        <f t="shared" si="80"/>
        <v>2.0868621688232103E-3</v>
      </c>
      <c r="L169" s="250">
        <f t="shared" ref="L169:L179" si="83">D169*H169/$B$15</f>
        <v>8.511314626855331E-4</v>
      </c>
      <c r="M169" s="182">
        <f>_xlfn.XLOOKUP(C169,Inputs!$B$125:$B$153,Inputs!$C$125:$C$153)*I169</f>
        <v>3808.8777818753006</v>
      </c>
      <c r="N169" s="182">
        <f>_xlfn.XLOOKUP(C169,Inputs!$B$95:$B$123,Inputs!$C$95:$C$123)*J169</f>
        <v>25856.006602193178</v>
      </c>
      <c r="O169" s="182">
        <f>_xlfn.XLOOKUP(C169,Inputs!$B$155:$B$183,Inputs!$C$155:$C$183)*K169</f>
        <v>2230.8556584720118</v>
      </c>
      <c r="P169" s="182">
        <f>_xlfn.XLOOKUP(C169,Inputs!$B$185:$B$213,Inputs!$C$185:$C$213)*L169</f>
        <v>52.344584955160286</v>
      </c>
      <c r="Q169" s="251">
        <f t="shared" si="78"/>
        <v>19211.393764109936</v>
      </c>
      <c r="R169" s="182">
        <f t="shared" si="79"/>
        <v>4526.5037090391079</v>
      </c>
    </row>
    <row r="170" spans="2:18" ht="15" x14ac:dyDescent="0.25">
      <c r="B170" s="248">
        <v>11</v>
      </c>
      <c r="C170" s="7">
        <f t="shared" si="73"/>
        <v>2038</v>
      </c>
      <c r="D170" s="281">
        <f>_xlfn.XLOOKUP(C170,'VHT-VMT Summary'!$D$24:$D$43,'VHT-VMT Summary'!$Y$24:$Y$43)</f>
        <v>97974.463552247529</v>
      </c>
      <c r="E170" s="249">
        <f>_xlfn.XLOOKUP(C170,'L.Emission Rates'!$F$47:$F$79,'L.Emission Rates'!$I$47:$I$79)</f>
        <v>1.8039971989141199</v>
      </c>
      <c r="F170" s="249">
        <f>_xlfn.XLOOKUP(C170,'L.Emission Rates'!$F$47:$F$79,'L.Emission Rates'!$G$47:$G$79)</f>
        <v>934.859575802476</v>
      </c>
      <c r="G170" s="249">
        <f>_xlfn.XLOOKUP(C170,'L.Emission Rates'!$F$47:$F$79,'L.Emission Rates'!$H$47:$H$79)</f>
        <v>2.17639343384564E-2</v>
      </c>
      <c r="H170" s="249">
        <f>_xlfn.XLOOKUP(C170,'L.Emission Rates'!$F$47:$F$79,'L.Emission Rates'!$J$47:$J$79)</f>
        <v>8.8320897261866E-3</v>
      </c>
      <c r="I170" s="250">
        <f t="shared" si="74"/>
        <v>0.17674565781336807</v>
      </c>
      <c r="J170" s="250">
        <f t="shared" si="82"/>
        <v>91.592365435929267</v>
      </c>
      <c r="K170" s="250">
        <f t="shared" si="80"/>
        <v>2.1323097915966049E-3</v>
      </c>
      <c r="L170" s="250">
        <f t="shared" si="83"/>
        <v>8.6531925296844895E-4</v>
      </c>
      <c r="M170" s="182">
        <f>_xlfn.XLOOKUP(C170,Inputs!$B$125:$B$153,Inputs!$C$125:$C$153)*I170</f>
        <v>3888.4044718940977</v>
      </c>
      <c r="N170" s="182">
        <f>_xlfn.XLOOKUP(C170,Inputs!$B$95:$B$123,Inputs!$C$95:$C$123)*J170</f>
        <v>26561.785976419487</v>
      </c>
      <c r="O170" s="182">
        <f>_xlfn.XLOOKUP(C170,Inputs!$B$155:$B$183,Inputs!$C$155:$C$183)*K170</f>
        <v>2279.4391672167708</v>
      </c>
      <c r="P170" s="182">
        <f>_xlfn.XLOOKUP(C170,Inputs!$B$185:$B$213,Inputs!$C$185:$C$213)*L170</f>
        <v>53.217134057559612</v>
      </c>
      <c r="Q170" s="251">
        <f t="shared" si="78"/>
        <v>19348.821799296235</v>
      </c>
      <c r="R170" s="182">
        <f t="shared" si="79"/>
        <v>4531.7056770763802</v>
      </c>
    </row>
    <row r="171" spans="2:18" ht="15" x14ac:dyDescent="0.25">
      <c r="B171" s="248">
        <v>12</v>
      </c>
      <c r="C171" s="7">
        <f t="shared" si="73"/>
        <v>2039</v>
      </c>
      <c r="D171" s="281">
        <f>_xlfn.XLOOKUP(C171,'VHT-VMT Summary'!$D$24:$D$43,'VHT-VMT Summary'!$Y$24:$Y$43)</f>
        <v>99943.750269647731</v>
      </c>
      <c r="E171" s="249">
        <f>_xlfn.XLOOKUP(C171,'L.Emission Rates'!$F$47:$F$79,'L.Emission Rates'!$I$47:$I$79)</f>
        <v>1.8059766907685499</v>
      </c>
      <c r="F171" s="249">
        <f>_xlfn.XLOOKUP(C171,'L.Emission Rates'!$F$47:$F$79,'L.Emission Rates'!$G$47:$G$79)</f>
        <v>932.35607308020701</v>
      </c>
      <c r="G171" s="249">
        <f>_xlfn.XLOOKUP(C171,'L.Emission Rates'!$F$47:$F$79,'L.Emission Rates'!$H$47:$H$79)</f>
        <v>2.1808293081346901E-2</v>
      </c>
      <c r="H171" s="249">
        <f>_xlfn.XLOOKUP(C171,'L.Emission Rates'!$F$47:$F$79,'L.Emission Rates'!$J$47:$J$79)</f>
        <v>8.8084378738173801E-3</v>
      </c>
      <c r="I171" s="250">
        <f t="shared" si="74"/>
        <v>0.1804960833749768</v>
      </c>
      <c r="J171" s="250">
        <f t="shared" si="82"/>
        <v>93.183162530317631</v>
      </c>
      <c r="K171" s="250">
        <f t="shared" si="80"/>
        <v>2.179602597529421E-3</v>
      </c>
      <c r="L171" s="250">
        <f t="shared" si="83"/>
        <v>8.8034831512651113E-4</v>
      </c>
      <c r="M171" s="182">
        <f>_xlfn.XLOOKUP(C171,Inputs!$B$125:$B$153,Inputs!$C$125:$C$153)*I171</f>
        <v>3970.9138342494898</v>
      </c>
      <c r="N171" s="182">
        <f>_xlfn.XLOOKUP(C171,Inputs!$B$95:$B$123,Inputs!$C$95:$C$123)*J171</f>
        <v>27395.849783913385</v>
      </c>
      <c r="O171" s="182">
        <f>_xlfn.XLOOKUP(C171,Inputs!$B$155:$B$183,Inputs!$C$155:$C$183)*K171</f>
        <v>2329.9951767589509</v>
      </c>
      <c r="P171" s="182">
        <f>_xlfn.XLOOKUP(C171,Inputs!$B$185:$B$213,Inputs!$C$185:$C$213)*L171</f>
        <v>54.141421380280434</v>
      </c>
      <c r="Q171" s="251">
        <f t="shared" si="78"/>
        <v>19565.090282584039</v>
      </c>
      <c r="R171" s="182">
        <f t="shared" si="79"/>
        <v>4538.5391013886265</v>
      </c>
    </row>
    <row r="172" spans="2:18" ht="15" x14ac:dyDescent="0.25">
      <c r="B172" s="248">
        <v>13</v>
      </c>
      <c r="C172" s="7">
        <f t="shared" si="73"/>
        <v>2040</v>
      </c>
      <c r="D172" s="281">
        <f>_xlfn.XLOOKUP(C172,'VHT-VMT Summary'!$D$24:$D$43,'VHT-VMT Summary'!$Y$24:$Y$43)</f>
        <v>101952.61965006769</v>
      </c>
      <c r="E172" s="249">
        <f>_xlfn.XLOOKUP(C172,'L.Emission Rates'!$F$47:$F$79,'L.Emission Rates'!$I$47:$I$79)</f>
        <v>1.80820987118149</v>
      </c>
      <c r="F172" s="249">
        <f>_xlfn.XLOOKUP(C172,'L.Emission Rates'!$F$47:$F$79,'L.Emission Rates'!$G$47:$G$79)</f>
        <v>930.29707185163898</v>
      </c>
      <c r="G172" s="249">
        <f>_xlfn.XLOOKUP(C172,'L.Emission Rates'!$F$47:$F$79,'L.Emission Rates'!$H$47:$H$79)</f>
        <v>2.1855526432789599E-2</v>
      </c>
      <c r="H172" s="249">
        <f>_xlfn.XLOOKUP(C172,'L.Emission Rates'!$F$47:$F$79,'L.Emission Rates'!$J$47:$J$79)</f>
        <v>8.7889854511565505E-3</v>
      </c>
      <c r="I172" s="250">
        <f t="shared" si="74"/>
        <v>0.18435173324406434</v>
      </c>
      <c r="J172" s="250">
        <f t="shared" si="82"/>
        <v>94.846223528061842</v>
      </c>
      <c r="K172" s="250">
        <f t="shared" si="80"/>
        <v>2.2282281736541987E-3</v>
      </c>
      <c r="L172" s="250">
        <f t="shared" si="83"/>
        <v>8.9606009081174241E-4</v>
      </c>
      <c r="M172" s="182">
        <f>_xlfn.XLOOKUP(C172,Inputs!$B$125:$B$153,Inputs!$C$125:$C$153)*I172</f>
        <v>4055.7381313694154</v>
      </c>
      <c r="N172" s="182">
        <f>_xlfn.XLOOKUP(C172,Inputs!$B$95:$B$123,Inputs!$C$95:$C$123)*J172</f>
        <v>28359.020834890489</v>
      </c>
      <c r="O172" s="182">
        <f>_xlfn.XLOOKUP(C172,Inputs!$B$155:$B$183,Inputs!$C$155:$C$183)*K172</f>
        <v>2381.9759176363386</v>
      </c>
      <c r="P172" s="182">
        <f>_xlfn.XLOOKUP(C172,Inputs!$B$185:$B$213,Inputs!$C$185:$C$213)*L172</f>
        <v>55.107695584922162</v>
      </c>
      <c r="Q172" s="251">
        <f t="shared" si="78"/>
        <v>19855.834302394014</v>
      </c>
      <c r="R172" s="182">
        <f t="shared" si="79"/>
        <v>4546.0100144558155</v>
      </c>
    </row>
    <row r="173" spans="2:18" ht="15" x14ac:dyDescent="0.25">
      <c r="B173" s="248">
        <v>14</v>
      </c>
      <c r="C173" s="7">
        <f t="shared" si="73"/>
        <v>2041</v>
      </c>
      <c r="D173" s="281">
        <f>_xlfn.XLOOKUP(C173,'VHT-VMT Summary'!$D$24:$D$43,'VHT-VMT Summary'!$Y$24:$Y$43)</f>
        <v>104001.867305034</v>
      </c>
      <c r="E173" s="249">
        <f>_xlfn.XLOOKUP(C173,'L.Emission Rates'!$F$47:$F$79,'L.Emission Rates'!$I$47:$I$79)</f>
        <v>1.8103994100280401</v>
      </c>
      <c r="F173" s="249">
        <f>_xlfn.XLOOKUP(C173,'L.Emission Rates'!$F$47:$F$79,'L.Emission Rates'!$G$47:$G$79)</f>
        <v>928.60001629741805</v>
      </c>
      <c r="G173" s="249">
        <f>_xlfn.XLOOKUP(C173,'L.Emission Rates'!$F$47:$F$79,'L.Emission Rates'!$H$47:$H$79)</f>
        <v>2.1900725889216401E-2</v>
      </c>
      <c r="H173" s="249">
        <f>_xlfn.XLOOKUP(C173,'L.Emission Rates'!$F$47:$F$79,'L.Emission Rates'!$J$47:$J$79)</f>
        <v>8.7729525117577704E-3</v>
      </c>
      <c r="I173" s="250">
        <f t="shared" si="74"/>
        <v>0.18828491921084806</v>
      </c>
      <c r="J173" s="250">
        <f t="shared" si="82"/>
        <v>96.576135674416477</v>
      </c>
      <c r="K173" s="250">
        <f t="shared" si="80"/>
        <v>2.2777163878142069E-3</v>
      </c>
      <c r="L173" s="250">
        <f t="shared" si="83"/>
        <v>9.1240344300119638E-4</v>
      </c>
      <c r="M173" s="182">
        <f>_xlfn.XLOOKUP(C173,Inputs!$B$125:$B$153,Inputs!$C$125:$C$153)*I173</f>
        <v>4142.2682226386569</v>
      </c>
      <c r="N173" s="182">
        <f>_xlfn.XLOOKUP(C173,Inputs!$B$95:$B$123,Inputs!$C$95:$C$123)*J173</f>
        <v>29262.569109348191</v>
      </c>
      <c r="O173" s="182">
        <f>_xlfn.XLOOKUP(C173,Inputs!$B$155:$B$183,Inputs!$C$155:$C$183)*K173</f>
        <v>2434.878818573387</v>
      </c>
      <c r="P173" s="182">
        <f>_xlfn.XLOOKUP(C173,Inputs!$B$185:$B$213,Inputs!$C$185:$C$213)*L173</f>
        <v>56.112811744573577</v>
      </c>
      <c r="Q173" s="251">
        <f t="shared" si="78"/>
        <v>20086.727546558417</v>
      </c>
      <c r="R173" s="182">
        <f t="shared" si="79"/>
        <v>4553.2736006183013</v>
      </c>
    </row>
    <row r="174" spans="2:18" ht="15" x14ac:dyDescent="0.25">
      <c r="B174" s="248">
        <v>15</v>
      </c>
      <c r="C174" s="7">
        <f t="shared" si="73"/>
        <v>2042</v>
      </c>
      <c r="D174" s="281">
        <f>_xlfn.XLOOKUP(C174,'VHT-VMT Summary'!$D$24:$D$43,'VHT-VMT Summary'!$Y$24:$Y$43)</f>
        <v>106092.30483786517</v>
      </c>
      <c r="E174" s="249">
        <f>_xlfn.XLOOKUP(C174,'L.Emission Rates'!$F$47:$F$79,'L.Emission Rates'!$I$47:$I$79)</f>
        <v>1.8123924667415501</v>
      </c>
      <c r="F174" s="249">
        <f>_xlfn.XLOOKUP(C174,'L.Emission Rates'!$F$47:$F$79,'L.Emission Rates'!$G$47:$G$79)</f>
        <v>927.20342959309801</v>
      </c>
      <c r="G174" s="249">
        <f>_xlfn.XLOOKUP(C174,'L.Emission Rates'!$F$47:$F$79,'L.Emission Rates'!$H$47:$H$79)</f>
        <v>2.1941448161537199E-2</v>
      </c>
      <c r="H174" s="249">
        <f>_xlfn.XLOOKUP(C174,'L.Emission Rates'!$F$47:$F$79,'L.Emission Rates'!$J$47:$J$79)</f>
        <v>8.7597582530667094E-3</v>
      </c>
      <c r="I174" s="250">
        <f t="shared" si="74"/>
        <v>0.19228089406739496</v>
      </c>
      <c r="J174" s="250">
        <f t="shared" si="82"/>
        <v>98.369148899105014</v>
      </c>
      <c r="K174" s="250">
        <f t="shared" si="80"/>
        <v>2.3278188069380209E-3</v>
      </c>
      <c r="L174" s="250">
        <f t="shared" si="83"/>
        <v>9.2934294289035856E-4</v>
      </c>
      <c r="M174" s="182">
        <f>_xlfn.XLOOKUP(C174,Inputs!$B$125:$B$153,Inputs!$C$125:$C$153)*I174</f>
        <v>4230.179669482689</v>
      </c>
      <c r="N174" s="182">
        <f>_xlfn.XLOOKUP(C174,Inputs!$B$95:$B$123,Inputs!$C$95:$C$123)*J174</f>
        <v>30297.697860924345</v>
      </c>
      <c r="O174" s="182">
        <f>_xlfn.XLOOKUP(C174,Inputs!$B$155:$B$183,Inputs!$C$155:$C$183)*K174</f>
        <v>2488.4383046167445</v>
      </c>
      <c r="P174" s="182">
        <f>_xlfn.XLOOKUP(C174,Inputs!$B$185:$B$213,Inputs!$C$185:$C$213)*L174</f>
        <v>57.154590987757054</v>
      </c>
      <c r="Q174" s="251">
        <f t="shared" si="78"/>
        <v>20389.482119571407</v>
      </c>
      <c r="R174" s="182">
        <f t="shared" si="79"/>
        <v>4559.9006959637309</v>
      </c>
    </row>
    <row r="175" spans="2:18" ht="15" x14ac:dyDescent="0.25">
      <c r="B175" s="248">
        <v>16</v>
      </c>
      <c r="C175" s="7">
        <f t="shared" si="73"/>
        <v>2043</v>
      </c>
      <c r="D175" s="281">
        <f>_xlfn.XLOOKUP(C175,'VHT-VMT Summary'!$D$24:$D$43,'VHT-VMT Summary'!$Y$24:$Y$43)</f>
        <v>108224.76016510626</v>
      </c>
      <c r="E175" s="249">
        <f>_xlfn.XLOOKUP(C175,'L.Emission Rates'!$F$47:$F$79,'L.Emission Rates'!$I$47:$I$79)</f>
        <v>1.81408526887192</v>
      </c>
      <c r="F175" s="249">
        <f>_xlfn.XLOOKUP(C175,'L.Emission Rates'!$F$47:$F$79,'L.Emission Rates'!$G$47:$G$79)</f>
        <v>926.01103122299401</v>
      </c>
      <c r="G175" s="249">
        <f>_xlfn.XLOOKUP(C175,'L.Emission Rates'!$F$47:$F$79,'L.Emission Rates'!$H$47:$H$79)</f>
        <v>2.1976062785485799E-2</v>
      </c>
      <c r="H175" s="249">
        <f>_xlfn.XLOOKUP(C175,'L.Emission Rates'!$F$47:$F$79,'L.Emission Rates'!$J$47:$J$79)</f>
        <v>8.7484930645114391E-3</v>
      </c>
      <c r="I175" s="250">
        <f t="shared" si="74"/>
        <v>0.19632894314271584</v>
      </c>
      <c r="J175" s="250">
        <f t="shared" si="82"/>
        <v>100.21732176435125</v>
      </c>
      <c r="K175" s="250">
        <f t="shared" si="80"/>
        <v>2.3783541243325174E-3</v>
      </c>
      <c r="L175" s="250">
        <f t="shared" si="83"/>
        <v>9.4680356371284601E-4</v>
      </c>
      <c r="M175" s="182">
        <f>_xlfn.XLOOKUP(C175,Inputs!$B$125:$B$153,Inputs!$C$125:$C$153)*I175</f>
        <v>4319.236749139749</v>
      </c>
      <c r="N175" s="182">
        <f>_xlfn.XLOOKUP(C175,Inputs!$B$95:$B$123,Inputs!$C$95:$C$123)*J175</f>
        <v>31267.804390477591</v>
      </c>
      <c r="O175" s="182">
        <f>_xlfn.XLOOKUP(C175,Inputs!$B$155:$B$183,Inputs!$C$155:$C$183)*K175</f>
        <v>2542.4605589114612</v>
      </c>
      <c r="P175" s="182">
        <f>_xlfn.XLOOKUP(C175,Inputs!$B$185:$B$213,Inputs!$C$185:$C$213)*L175</f>
        <v>58.228419168340032</v>
      </c>
      <c r="Q175" s="251">
        <f t="shared" si="78"/>
        <v>20629.741180413417</v>
      </c>
      <c r="R175" s="182">
        <f t="shared" si="79"/>
        <v>4565.5996486820468</v>
      </c>
    </row>
    <row r="176" spans="2:18" ht="15" x14ac:dyDescent="0.25">
      <c r="B176" s="248">
        <v>17</v>
      </c>
      <c r="C176" s="7">
        <f t="shared" si="73"/>
        <v>2044</v>
      </c>
      <c r="D176" s="281">
        <f>_xlfn.XLOOKUP(C176,'VHT-VMT Summary'!$D$24:$D$43,'VHT-VMT Summary'!$Y$24:$Y$43)</f>
        <v>110400.0778444249</v>
      </c>
      <c r="E176" s="249">
        <f>_xlfn.XLOOKUP(C176,'L.Emission Rates'!$F$47:$F$79,'L.Emission Rates'!$I$47:$I$79)</f>
        <v>1.8154702070570301</v>
      </c>
      <c r="F176" s="249">
        <f>_xlfn.XLOOKUP(C176,'L.Emission Rates'!$F$47:$F$79,'L.Emission Rates'!$G$47:$G$79)</f>
        <v>924.99091080056701</v>
      </c>
      <c r="G176" s="249">
        <f>_xlfn.XLOOKUP(C176,'L.Emission Rates'!$F$47:$F$79,'L.Emission Rates'!$H$47:$H$79)</f>
        <v>2.20045773170333E-2</v>
      </c>
      <c r="H176" s="249">
        <f>_xlfn.XLOOKUP(C176,'L.Emission Rates'!$F$47:$F$79,'L.Emission Rates'!$J$47:$J$79)</f>
        <v>8.7388554725825497E-3</v>
      </c>
      <c r="I176" s="250">
        <f t="shared" si="74"/>
        <v>0.20042805218333032</v>
      </c>
      <c r="J176" s="250">
        <f t="shared" si="82"/>
        <v>102.11906855776809</v>
      </c>
      <c r="K176" s="250">
        <f t="shared" si="80"/>
        <v>2.4293070487341429E-3</v>
      </c>
      <c r="L176" s="250">
        <f t="shared" si="83"/>
        <v>9.6477032444429196E-4</v>
      </c>
      <c r="M176" s="182">
        <f>_xlfn.XLOOKUP(C176,Inputs!$B$125:$B$153,Inputs!$C$125:$C$153)*I176</f>
        <v>4409.417148033267</v>
      </c>
      <c r="N176" s="182">
        <f>_xlfn.XLOOKUP(C176,Inputs!$B$95:$B$123,Inputs!$C$95:$C$123)*J176</f>
        <v>32371.744732812484</v>
      </c>
      <c r="O176" s="182">
        <f>_xlfn.XLOOKUP(C176,Inputs!$B$155:$B$183,Inputs!$C$155:$C$183)*K176</f>
        <v>2596.9292350967989</v>
      </c>
      <c r="P176" s="182">
        <f>_xlfn.XLOOKUP(C176,Inputs!$B$185:$B$213,Inputs!$C$185:$C$213)*L176</f>
        <v>59.333374953323954</v>
      </c>
      <c r="Q176" s="251">
        <f t="shared" si="78"/>
        <v>20939.308158280051</v>
      </c>
      <c r="R176" s="182">
        <f t="shared" si="79"/>
        <v>4570.3574837677797</v>
      </c>
    </row>
    <row r="177" spans="2:18" ht="15" x14ac:dyDescent="0.25">
      <c r="B177" s="248">
        <v>18</v>
      </c>
      <c r="C177" s="7">
        <f t="shared" si="73"/>
        <v>2045</v>
      </c>
      <c r="D177" s="281">
        <f>_xlfn.XLOOKUP(C177,'VHT-VMT Summary'!$D$24:$D$43,'VHT-VMT Summary'!$Y$24:$Y$43)</f>
        <v>112619.11940909782</v>
      </c>
      <c r="E177" s="249">
        <f>_xlfn.XLOOKUP(C177,'L.Emission Rates'!$F$47:$F$79,'L.Emission Rates'!$I$47:$I$79)</f>
        <v>1.8166103894379699</v>
      </c>
      <c r="F177" s="249">
        <f>_xlfn.XLOOKUP(C177,'L.Emission Rates'!$F$47:$F$79,'L.Emission Rates'!$G$47:$G$79)</f>
        <v>924.11675471357</v>
      </c>
      <c r="G177" s="249">
        <f>_xlfn.XLOOKUP(C177,'L.Emission Rates'!$F$47:$F$79,'L.Emission Rates'!$H$47:$H$79)</f>
        <v>2.2028202795224699E-2</v>
      </c>
      <c r="H177" s="249">
        <f>_xlfn.XLOOKUP(C177,'L.Emission Rates'!$F$47:$F$79,'L.Emission Rates'!$J$47:$J$79)</f>
        <v>8.7305968793190396E-3</v>
      </c>
      <c r="I177" s="250">
        <f t="shared" si="74"/>
        <v>0.20458506236792243</v>
      </c>
      <c r="J177" s="250">
        <f t="shared" si="82"/>
        <v>104.07321514703551</v>
      </c>
      <c r="K177" s="250">
        <f t="shared" si="80"/>
        <v>2.4807968009632328E-3</v>
      </c>
      <c r="L177" s="250">
        <f t="shared" si="83"/>
        <v>9.8323213246472789E-4</v>
      </c>
      <c r="M177" s="182">
        <f>_xlfn.XLOOKUP(C177,Inputs!$B$125:$B$153,Inputs!$C$125:$C$153)*I177</f>
        <v>4500.8713720942933</v>
      </c>
      <c r="N177" s="182">
        <f>_xlfn.XLOOKUP(C177,Inputs!$B$95:$B$123,Inputs!$C$95:$C$123)*J177</f>
        <v>33407.5020621984</v>
      </c>
      <c r="O177" s="182">
        <f>_xlfn.XLOOKUP(C177,Inputs!$B$155:$B$183,Inputs!$C$155:$C$183)*K177</f>
        <v>2651.9717802296959</v>
      </c>
      <c r="P177" s="182">
        <f>_xlfn.XLOOKUP(C177,Inputs!$B$185:$B$213,Inputs!$C$185:$C$213)*L177</f>
        <v>60.468776146580765</v>
      </c>
      <c r="Q177" s="251">
        <f t="shared" si="78"/>
        <v>21185.565128238621</v>
      </c>
      <c r="R177" s="182">
        <f t="shared" si="79"/>
        <v>4574.3644456384563</v>
      </c>
    </row>
    <row r="178" spans="2:18" ht="15" x14ac:dyDescent="0.25">
      <c r="B178" s="248">
        <v>19</v>
      </c>
      <c r="C178" s="7">
        <f t="shared" si="73"/>
        <v>2046</v>
      </c>
      <c r="D178" s="281">
        <f>_xlfn.XLOOKUP(C178,'VHT-VMT Summary'!$D$24:$D$43,'VHT-VMT Summary'!$Y$24:$Y$43)</f>
        <v>114882.76370922077</v>
      </c>
      <c r="E178" s="249">
        <f>_xlfn.XLOOKUP(C178,'L.Emission Rates'!$F$47:$F$79,'L.Emission Rates'!$I$47:$I$79)</f>
        <v>1.8175518051400501</v>
      </c>
      <c r="F178" s="249">
        <f>_xlfn.XLOOKUP(C178,'L.Emission Rates'!$F$47:$F$79,'L.Emission Rates'!$G$47:$G$79)</f>
        <v>923.36675607089705</v>
      </c>
      <c r="G178" s="249">
        <f>_xlfn.XLOOKUP(C178,'L.Emission Rates'!$F$47:$F$79,'L.Emission Rates'!$H$47:$H$79)</f>
        <v>2.20478332620553E-2</v>
      </c>
      <c r="H178" s="249">
        <f>_xlfn.XLOOKUP(C178,'L.Emission Rates'!$F$47:$F$79,'L.Emission Rates'!$J$47:$J$79)</f>
        <v>8.7235112640265799E-3</v>
      </c>
      <c r="I178" s="250">
        <f t="shared" si="74"/>
        <v>0.20880537455917206</v>
      </c>
      <c r="J178" s="250">
        <f t="shared" si="82"/>
        <v>106.07892485464255</v>
      </c>
      <c r="K178" s="250">
        <f t="shared" si="80"/>
        <v>2.5329160189449971E-3</v>
      </c>
      <c r="L178" s="250">
        <f t="shared" si="83"/>
        <v>1.0021810832598914E-3</v>
      </c>
      <c r="M178" s="182">
        <f>_xlfn.XLOOKUP(C178,Inputs!$B$125:$B$153,Inputs!$C$125:$C$153)*I178</f>
        <v>4593.718240301785</v>
      </c>
      <c r="N178" s="182">
        <f>_xlfn.XLOOKUP(C178,Inputs!$B$95:$B$123,Inputs!$C$95:$C$123)*J178</f>
        <v>34581.729502613474</v>
      </c>
      <c r="O178" s="182">
        <f>_xlfn.XLOOKUP(C178,Inputs!$B$155:$B$183,Inputs!$C$155:$C$183)*K178</f>
        <v>2707.6872242522018</v>
      </c>
      <c r="P178" s="182">
        <f>_xlfn.XLOOKUP(C178,Inputs!$B$185:$B$213,Inputs!$C$185:$C$213)*L178</f>
        <v>61.634136620483318</v>
      </c>
      <c r="Q178" s="251">
        <f t="shared" si="78"/>
        <v>21500.204321863501</v>
      </c>
      <c r="R178" s="182">
        <f t="shared" si="79"/>
        <v>4577.7599365948308</v>
      </c>
    </row>
    <row r="179" spans="2:18" ht="15" x14ac:dyDescent="0.25">
      <c r="B179" s="252">
        <v>20</v>
      </c>
      <c r="C179" s="7">
        <f>C152</f>
        <v>2047</v>
      </c>
      <c r="D179" s="281">
        <f>_xlfn.XLOOKUP(C179,'VHT-VMT Summary'!$D$24:$D$43,'VHT-VMT Summary'!$Y$24:$Y$43)</f>
        <v>117191.90725977608</v>
      </c>
      <c r="E179" s="249">
        <f>_xlfn.XLOOKUP(C179,'L.Emission Rates'!$F$47:$F$79,'L.Emission Rates'!$I$47:$I$79)</f>
        <v>1.8183331989475799</v>
      </c>
      <c r="F179" s="249">
        <f>_xlfn.XLOOKUP(C179,'L.Emission Rates'!$F$47:$F$79,'L.Emission Rates'!$G$47:$G$79)</f>
        <v>922.72260449675298</v>
      </c>
      <c r="G179" s="249">
        <f>_xlfn.XLOOKUP(C179,'L.Emission Rates'!$F$47:$F$79,'L.Emission Rates'!$H$47:$H$79)</f>
        <v>2.2064221660861801E-2</v>
      </c>
      <c r="H179" s="249">
        <f>_xlfn.XLOOKUP(C179,'L.Emission Rates'!$F$47:$F$79,'L.Emission Rates'!$J$47:$J$79)</f>
        <v>8.7174256393537895E-3</v>
      </c>
      <c r="I179" s="250">
        <f t="shared" si="74"/>
        <v>0.21309393561843676</v>
      </c>
      <c r="J179" s="250">
        <f t="shared" si="82"/>
        <v>108.13562189268252</v>
      </c>
      <c r="K179" s="250">
        <f t="shared" si="80"/>
        <v>2.5857482186388589E-3</v>
      </c>
      <c r="L179" s="250">
        <f t="shared" si="83"/>
        <v>1.0216117370711437E-3</v>
      </c>
      <c r="M179" s="182">
        <f>_xlfn.XLOOKUP(C179,Inputs!$B$125:$B$153,Inputs!$C$125:$C$153)*I179</f>
        <v>4688.0665836056087</v>
      </c>
      <c r="N179" s="182">
        <f>_xlfn.XLOOKUP(C179,Inputs!$B$95:$B$123,Inputs!$C$95:$C$123)*J179</f>
        <v>35792.890846477916</v>
      </c>
      <c r="O179" s="182">
        <f>_xlfn.XLOOKUP(C179,Inputs!$B$155:$B$183,Inputs!$C$155:$C$183)*K179</f>
        <v>2764.1648457249403</v>
      </c>
      <c r="P179" s="182">
        <f>_xlfn.XLOOKUP(C179,Inputs!$B$185:$B$213,Inputs!$C$185:$C$213)*L179</f>
        <v>62.829121829875334</v>
      </c>
      <c r="Q179" s="251">
        <f t="shared" si="78"/>
        <v>21816.871916377364</v>
      </c>
      <c r="R179" s="182">
        <f t="shared" si="79"/>
        <v>4580.6613998215444</v>
      </c>
    </row>
    <row r="180" spans="2:18" ht="15" x14ac:dyDescent="0.25">
      <c r="B180" s="6"/>
      <c r="C180" s="253" t="s">
        <v>37</v>
      </c>
      <c r="D180" s="253"/>
      <c r="E180" s="253"/>
      <c r="F180" s="254"/>
      <c r="G180" s="3"/>
      <c r="H180" s="255"/>
      <c r="I180" s="255"/>
      <c r="J180" s="255"/>
      <c r="K180" s="255"/>
      <c r="L180" s="44"/>
      <c r="M180" s="44">
        <f t="shared" ref="M180:P180" si="84">SUM(M160:M179)</f>
        <v>77682.023623072164</v>
      </c>
      <c r="N180" s="44">
        <f t="shared" si="84"/>
        <v>539076.97486453748</v>
      </c>
      <c r="O180" s="44">
        <f t="shared" si="84"/>
        <v>45587.40416133988</v>
      </c>
      <c r="P180" s="44">
        <f t="shared" si="84"/>
        <v>1072.8985339358319</v>
      </c>
      <c r="Q180" s="44">
        <f>SUM(Q160:Q179)</f>
        <v>391535.43256070919</v>
      </c>
      <c r="R180" s="44">
        <f>SUM(R160:R179)</f>
        <v>90555.135359152497</v>
      </c>
    </row>
    <row r="182" spans="2:18" ht="13.5" thickBot="1" x14ac:dyDescent="0.25"/>
    <row r="183" spans="2:18" ht="15" customHeight="1" x14ac:dyDescent="0.2">
      <c r="B183" s="677"/>
      <c r="C183" s="678"/>
      <c r="D183" s="682" t="s">
        <v>170</v>
      </c>
      <c r="E183" s="683"/>
      <c r="F183" s="683"/>
      <c r="G183" s="683"/>
      <c r="H183" s="683"/>
    </row>
    <row r="184" spans="2:18" ht="13.5" thickBot="1" x14ac:dyDescent="0.25">
      <c r="B184" s="679"/>
      <c r="C184" s="680"/>
      <c r="D184" s="490" t="s">
        <v>156</v>
      </c>
      <c r="E184" s="684" t="s">
        <v>157</v>
      </c>
      <c r="F184" s="685"/>
      <c r="G184" s="685"/>
      <c r="H184" s="686"/>
    </row>
    <row r="185" spans="2:18" ht="51" x14ac:dyDescent="0.2">
      <c r="B185" s="491" t="s">
        <v>30</v>
      </c>
      <c r="C185" s="492" t="s">
        <v>31</v>
      </c>
      <c r="D185" s="493" t="s">
        <v>500</v>
      </c>
      <c r="E185" s="494" t="s">
        <v>503</v>
      </c>
      <c r="F185" s="493" t="s">
        <v>504</v>
      </c>
      <c r="G185" s="494" t="s">
        <v>154</v>
      </c>
      <c r="H185" s="495" t="s">
        <v>155</v>
      </c>
    </row>
    <row r="186" spans="2:18" x14ac:dyDescent="0.2">
      <c r="B186" s="16">
        <v>1</v>
      </c>
      <c r="C186" s="7">
        <f>C160</f>
        <v>2028</v>
      </c>
      <c r="D186" s="7">
        <f>_xlfn.XLOOKUP(C186,'VHT-VMT Summary'!$D$24:$D$43,'VHT-VMT Summary'!$AB$24:$AB$43)</f>
        <v>20.912733861681552</v>
      </c>
      <c r="E186" s="13">
        <f>D186*$B$8</f>
        <v>46049.839963422775</v>
      </c>
      <c r="F186" s="13">
        <f>D186*$B$9</f>
        <v>5855.5654812708344</v>
      </c>
      <c r="G186" s="13">
        <f>(E186)/(1+$B$4)^(C186-$B$6)</f>
        <v>38342.121011757998</v>
      </c>
      <c r="H186" s="60">
        <f>(F186)/(1+$B$5)^(C186-$B$6)</f>
        <v>5199.5745738858177</v>
      </c>
    </row>
    <row r="187" spans="2:18" x14ac:dyDescent="0.2">
      <c r="B187" s="35">
        <f>B186+1</f>
        <v>2</v>
      </c>
      <c r="C187" s="7">
        <f>C186+1</f>
        <v>2029</v>
      </c>
      <c r="D187" s="7">
        <f>_xlfn.XLOOKUP(C187,'VHT-VMT Summary'!$D$24:$D$43,'VHT-VMT Summary'!$AB$24:$AB$43)</f>
        <v>21.121861200298365</v>
      </c>
      <c r="E187" s="13">
        <f t="shared" ref="E187:E205" si="85">D187*$B$8</f>
        <v>46510.338363057002</v>
      </c>
      <c r="F187" s="13">
        <f t="shared" ref="F187:F205" si="86">D187*$B$9</f>
        <v>5914.1211360835423</v>
      </c>
      <c r="G187" s="13">
        <f t="shared" ref="G187:G204" si="87">(E187)/(1+$B$4)^(C187-$B$6)</f>
        <v>37561.14667495207</v>
      </c>
      <c r="H187" s="60">
        <f t="shared" ref="H187:H204" si="88">(F187)/(1+$B$5)^(C187-$B$6)</f>
        <v>5148.5983525732117</v>
      </c>
    </row>
    <row r="188" spans="2:18" x14ac:dyDescent="0.2">
      <c r="B188" s="35">
        <f t="shared" ref="B188:C188" si="89">B187+1</f>
        <v>3</v>
      </c>
      <c r="C188" s="7">
        <f t="shared" si="89"/>
        <v>2030</v>
      </c>
      <c r="D188" s="7">
        <f>_xlfn.XLOOKUP(C188,'VHT-VMT Summary'!$D$24:$D$43,'VHT-VMT Summary'!$AB$24:$AB$43)</f>
        <v>21.333079812301349</v>
      </c>
      <c r="E188" s="13">
        <f t="shared" si="85"/>
        <v>46975.441746687575</v>
      </c>
      <c r="F188" s="13">
        <f t="shared" si="86"/>
        <v>5973.2623474443781</v>
      </c>
      <c r="G188" s="13">
        <f t="shared" si="87"/>
        <v>36796.079671873507</v>
      </c>
      <c r="H188" s="60">
        <f t="shared" si="88"/>
        <v>5098.1218981362199</v>
      </c>
    </row>
    <row r="189" spans="2:18" x14ac:dyDescent="0.2">
      <c r="B189" s="35">
        <f t="shared" ref="B189:C189" si="90">B188+1</f>
        <v>4</v>
      </c>
      <c r="C189" s="7">
        <f t="shared" si="90"/>
        <v>2031</v>
      </c>
      <c r="D189" s="7">
        <f>_xlfn.XLOOKUP(C189,'VHT-VMT Summary'!$D$24:$D$43,'VHT-VMT Summary'!$AB$24:$AB$43)</f>
        <v>21.546410610424363</v>
      </c>
      <c r="E189" s="13">
        <f t="shared" si="85"/>
        <v>47445.196164154448</v>
      </c>
      <c r="F189" s="13">
        <f t="shared" si="86"/>
        <v>6032.9949709188213</v>
      </c>
      <c r="G189" s="13">
        <f t="shared" si="87"/>
        <v>36046.595992814982</v>
      </c>
      <c r="H189" s="60">
        <f t="shared" si="88"/>
        <v>5048.1403108995892</v>
      </c>
    </row>
    <row r="190" spans="2:18" x14ac:dyDescent="0.2">
      <c r="B190" s="35">
        <f t="shared" ref="B190:C190" si="91">B189+1</f>
        <v>5</v>
      </c>
      <c r="C190" s="7">
        <f t="shared" si="91"/>
        <v>2032</v>
      </c>
      <c r="D190" s="7">
        <f>_xlfn.XLOOKUP(C190,'VHT-VMT Summary'!$D$24:$D$43,'VHT-VMT Summary'!$AB$24:$AB$43)</f>
        <v>21.761874716528602</v>
      </c>
      <c r="E190" s="13">
        <f t="shared" si="85"/>
        <v>47919.648125795982</v>
      </c>
      <c r="F190" s="13">
        <f t="shared" si="86"/>
        <v>6093.3249206280088</v>
      </c>
      <c r="G190" s="13">
        <f t="shared" si="87"/>
        <v>35312.378227684894</v>
      </c>
      <c r="H190" s="60">
        <f t="shared" si="88"/>
        <v>4998.6487392241024</v>
      </c>
    </row>
    <row r="191" spans="2:18" x14ac:dyDescent="0.2">
      <c r="B191" s="35">
        <f t="shared" ref="B191:C191" si="92">B190+1</f>
        <v>6</v>
      </c>
      <c r="C191" s="7">
        <f t="shared" si="92"/>
        <v>2033</v>
      </c>
      <c r="D191" s="7">
        <f>_xlfn.XLOOKUP(C191,'VHT-VMT Summary'!$D$24:$D$43,'VHT-VMT Summary'!$AB$24:$AB$43)</f>
        <v>21.979493463693892</v>
      </c>
      <c r="E191" s="13">
        <f t="shared" si="85"/>
        <v>48398.84460705395</v>
      </c>
      <c r="F191" s="13">
        <f t="shared" si="86"/>
        <v>6154.2581698342901</v>
      </c>
      <c r="G191" s="13">
        <f t="shared" si="87"/>
        <v>34593.115431582693</v>
      </c>
      <c r="H191" s="60">
        <f t="shared" si="88"/>
        <v>4949.642379035633</v>
      </c>
    </row>
    <row r="192" spans="2:18" x14ac:dyDescent="0.2">
      <c r="B192" s="35">
        <f t="shared" ref="B192:C192" si="93">B191+1</f>
        <v>7</v>
      </c>
      <c r="C192" s="7">
        <f t="shared" si="93"/>
        <v>2034</v>
      </c>
      <c r="D192" s="7">
        <f>_xlfn.XLOOKUP(C192,'VHT-VMT Summary'!$D$24:$D$43,'VHT-VMT Summary'!$AB$24:$AB$43)</f>
        <v>22.199288398330829</v>
      </c>
      <c r="E192" s="13">
        <f t="shared" si="85"/>
        <v>48882.833053124486</v>
      </c>
      <c r="F192" s="13">
        <f t="shared" si="86"/>
        <v>6215.8007515326317</v>
      </c>
      <c r="G192" s="13">
        <f t="shared" si="87"/>
        <v>33888.502993112037</v>
      </c>
      <c r="H192" s="60">
        <f t="shared" si="88"/>
        <v>4901.1164733588112</v>
      </c>
    </row>
    <row r="193" spans="2:10" x14ac:dyDescent="0.2">
      <c r="B193" s="35">
        <f t="shared" ref="B193:C193" si="94">B192+1</f>
        <v>8</v>
      </c>
      <c r="C193" s="7">
        <f t="shared" si="94"/>
        <v>2035</v>
      </c>
      <c r="D193" s="7">
        <f>_xlfn.XLOOKUP(C193,'VHT-VMT Summary'!$D$24:$D$43,'VHT-VMT Summary'!$AB$24:$AB$43)</f>
        <v>22.421281282314137</v>
      </c>
      <c r="E193" s="13">
        <f t="shared" si="85"/>
        <v>49371.66138365573</v>
      </c>
      <c r="F193" s="13">
        <f t="shared" si="86"/>
        <v>6277.9587590479587</v>
      </c>
      <c r="G193" s="13">
        <f t="shared" si="87"/>
        <v>33198.242505376489</v>
      </c>
      <c r="H193" s="60">
        <f t="shared" si="88"/>
        <v>4853.0663118552939</v>
      </c>
    </row>
    <row r="194" spans="2:10" x14ac:dyDescent="0.2">
      <c r="B194" s="35">
        <f t="shared" ref="B194:C194" si="95">B193+1</f>
        <v>9</v>
      </c>
      <c r="C194" s="7">
        <f t="shared" si="95"/>
        <v>2036</v>
      </c>
      <c r="D194" s="7">
        <f>_xlfn.XLOOKUP(C194,'VHT-VMT Summary'!$D$24:$D$43,'VHT-VMT Summary'!$AB$24:$AB$43)</f>
        <v>22.645494095137277</v>
      </c>
      <c r="E194" s="13">
        <f t="shared" si="85"/>
        <v>49865.377997492287</v>
      </c>
      <c r="F194" s="13">
        <f t="shared" si="86"/>
        <v>6340.7383466384372</v>
      </c>
      <c r="G194" s="13">
        <f t="shared" si="87"/>
        <v>32522.041639602579</v>
      </c>
      <c r="H194" s="60">
        <f t="shared" si="88"/>
        <v>4805.4872303665152</v>
      </c>
    </row>
    <row r="195" spans="2:10" x14ac:dyDescent="0.2">
      <c r="B195" s="35">
        <f t="shared" ref="B195:C195" si="96">B194+1</f>
        <v>10</v>
      </c>
      <c r="C195" s="7">
        <f t="shared" si="96"/>
        <v>2037</v>
      </c>
      <c r="D195" s="7">
        <f>_xlfn.XLOOKUP(C195,'VHT-VMT Summary'!$D$24:$D$43,'VHT-VMT Summary'!$AB$24:$AB$43)</f>
        <v>22.871949036088651</v>
      </c>
      <c r="E195" s="13">
        <f t="shared" si="85"/>
        <v>50364.031777467208</v>
      </c>
      <c r="F195" s="13">
        <f t="shared" si="86"/>
        <v>6404.1457301048222</v>
      </c>
      <c r="G195" s="13">
        <f t="shared" si="87"/>
        <v>31859.614021337155</v>
      </c>
      <c r="H195" s="60">
        <f t="shared" si="88"/>
        <v>4758.3746104609636</v>
      </c>
    </row>
    <row r="196" spans="2:10" x14ac:dyDescent="0.2">
      <c r="B196" s="35">
        <f t="shared" ref="B196:C196" si="97">B195+1</f>
        <v>11</v>
      </c>
      <c r="C196" s="7">
        <f t="shared" si="97"/>
        <v>2038</v>
      </c>
      <c r="D196" s="7">
        <f>_xlfn.XLOOKUP(C196,'VHT-VMT Summary'!$D$24:$D$43,'VHT-VMT Summary'!$AB$24:$AB$43)</f>
        <v>23.100668526449539</v>
      </c>
      <c r="E196" s="13">
        <f t="shared" si="85"/>
        <v>50867.672095241884</v>
      </c>
      <c r="F196" s="13">
        <f t="shared" si="86"/>
        <v>6468.1871874058706</v>
      </c>
      <c r="G196" s="13">
        <f t="shared" si="87"/>
        <v>31210.679109166369</v>
      </c>
      <c r="H196" s="60">
        <f t="shared" si="88"/>
        <v>4711.7238789858548</v>
      </c>
    </row>
    <row r="197" spans="2:10" x14ac:dyDescent="0.2">
      <c r="B197" s="35">
        <f t="shared" ref="B197:C197" si="98">B196+1</f>
        <v>12</v>
      </c>
      <c r="C197" s="7">
        <f t="shared" si="98"/>
        <v>2039</v>
      </c>
      <c r="D197" s="7">
        <f>_xlfn.XLOOKUP(C197,'VHT-VMT Summary'!$D$24:$D$43,'VHT-VMT Summary'!$AB$24:$AB$43)</f>
        <v>23.331675211714032</v>
      </c>
      <c r="E197" s="13">
        <f t="shared" si="85"/>
        <v>51376.348816194295</v>
      </c>
      <c r="F197" s="13">
        <f t="shared" si="86"/>
        <v>6532.8690592799285</v>
      </c>
      <c r="G197" s="13">
        <f t="shared" si="87"/>
        <v>30574.962075904976</v>
      </c>
      <c r="H197" s="60">
        <f t="shared" si="88"/>
        <v>4665.530507623248</v>
      </c>
    </row>
    <row r="198" spans="2:10" x14ac:dyDescent="0.2">
      <c r="B198" s="35">
        <f t="shared" ref="B198:C198" si="99">B197+1</f>
        <v>13</v>
      </c>
      <c r="C198" s="7">
        <f t="shared" si="99"/>
        <v>2040</v>
      </c>
      <c r="D198" s="7">
        <f>_xlfn.XLOOKUP(C198,'VHT-VMT Summary'!$D$24:$D$43,'VHT-VMT Summary'!$AB$24:$AB$43)</f>
        <v>23.564991963831176</v>
      </c>
      <c r="E198" s="13">
        <f t="shared" si="85"/>
        <v>51890.112304356247</v>
      </c>
      <c r="F198" s="13">
        <f t="shared" si="86"/>
        <v>6598.1977498727292</v>
      </c>
      <c r="G198" s="13">
        <f t="shared" si="87"/>
        <v>29952.193692205659</v>
      </c>
      <c r="H198" s="60">
        <f t="shared" si="88"/>
        <v>4619.7900124504722</v>
      </c>
    </row>
    <row r="199" spans="2:10" x14ac:dyDescent="0.2">
      <c r="B199" s="35">
        <f t="shared" ref="B199:C199" si="100">B198+1</f>
        <v>14</v>
      </c>
      <c r="C199" s="7">
        <f t="shared" si="100"/>
        <v>2041</v>
      </c>
      <c r="D199" s="7">
        <f>_xlfn.XLOOKUP(C199,'VHT-VMT Summary'!$D$24:$D$43,'VHT-VMT Summary'!$AB$24:$AB$43)</f>
        <v>23.800641883469488</v>
      </c>
      <c r="E199" s="13">
        <f t="shared" si="85"/>
        <v>52409.013427399812</v>
      </c>
      <c r="F199" s="13">
        <f t="shared" si="86"/>
        <v>6664.1797273714565</v>
      </c>
      <c r="G199" s="13">
        <f t="shared" si="87"/>
        <v>29342.11021253901</v>
      </c>
      <c r="H199" s="60">
        <f t="shared" si="88"/>
        <v>4574.4979535048797</v>
      </c>
    </row>
    <row r="200" spans="2:10" x14ac:dyDescent="0.2">
      <c r="B200" s="35">
        <f t="shared" ref="B200:C200" si="101">B199+1</f>
        <v>15</v>
      </c>
      <c r="C200" s="7">
        <f t="shared" si="101"/>
        <v>2042</v>
      </c>
      <c r="D200" s="7">
        <f>_xlfn.XLOOKUP(C200,'VHT-VMT Summary'!$D$24:$D$43,'VHT-VMT Summary'!$AB$24:$AB$43)</f>
        <v>24.038648302304178</v>
      </c>
      <c r="E200" s="13">
        <f t="shared" si="85"/>
        <v>52933.103561673801</v>
      </c>
      <c r="F200" s="13">
        <f t="shared" si="86"/>
        <v>6730.82152464517</v>
      </c>
      <c r="G200" s="13">
        <f t="shared" si="87"/>
        <v>28744.453263496016</v>
      </c>
      <c r="H200" s="60">
        <f t="shared" si="88"/>
        <v>4529.6499343528694</v>
      </c>
    </row>
    <row r="201" spans="2:10" x14ac:dyDescent="0.2">
      <c r="B201" s="35">
        <f t="shared" ref="B201:C201" si="102">B200+1</f>
        <v>16</v>
      </c>
      <c r="C201" s="7">
        <f t="shared" si="102"/>
        <v>2043</v>
      </c>
      <c r="D201" s="7">
        <f>_xlfn.XLOOKUP(C201,'VHT-VMT Summary'!$D$24:$D$43,'VHT-VMT Summary'!$AB$24:$AB$43)</f>
        <v>24.279034785327223</v>
      </c>
      <c r="E201" s="13">
        <f t="shared" si="85"/>
        <v>53462.434597290543</v>
      </c>
      <c r="F201" s="13">
        <f t="shared" si="86"/>
        <v>6798.1297398916222</v>
      </c>
      <c r="G201" s="13">
        <f t="shared" si="87"/>
        <v>28158.969734365648</v>
      </c>
      <c r="H201" s="60">
        <f t="shared" si="88"/>
        <v>4485.241601663136</v>
      </c>
    </row>
    <row r="202" spans="2:10" x14ac:dyDescent="0.2">
      <c r="B202" s="35">
        <f>B201+1</f>
        <v>17</v>
      </c>
      <c r="C202" s="7">
        <f>C201+1</f>
        <v>2044</v>
      </c>
      <c r="D202" s="7">
        <f>_xlfn.XLOOKUP(C202,'VHT-VMT Summary'!$D$24:$D$43,'VHT-VMT Summary'!$AB$24:$AB$43)</f>
        <v>24.521825133180492</v>
      </c>
      <c r="E202" s="13">
        <f t="shared" si="85"/>
        <v>53997.058943263444</v>
      </c>
      <c r="F202" s="13">
        <f t="shared" si="86"/>
        <v>6866.1110372905378</v>
      </c>
      <c r="G202" s="13">
        <f t="shared" si="87"/>
        <v>27585.411669941128</v>
      </c>
      <c r="H202" s="60">
        <f t="shared" si="88"/>
        <v>4441.2686447840852</v>
      </c>
    </row>
    <row r="203" spans="2:10" x14ac:dyDescent="0.2">
      <c r="B203" s="35">
        <f t="shared" ref="B203:C203" si="103">B202+1</f>
        <v>18</v>
      </c>
      <c r="C203" s="7">
        <f t="shared" si="103"/>
        <v>2045</v>
      </c>
      <c r="D203" s="7">
        <f>_xlfn.XLOOKUP(C203,'VHT-VMT Summary'!$D$24:$D$43,'VHT-VMT Summary'!$AB$24:$AB$43)</f>
        <v>24.767043384512302</v>
      </c>
      <c r="E203" s="13">
        <f t="shared" si="85"/>
        <v>54537.029532696091</v>
      </c>
      <c r="F203" s="13">
        <f t="shared" si="86"/>
        <v>6934.7721476634442</v>
      </c>
      <c r="G203" s="13">
        <f t="shared" si="87"/>
        <v>27023.536165509744</v>
      </c>
      <c r="H203" s="60">
        <f t="shared" si="88"/>
        <v>4397.7267953254195</v>
      </c>
    </row>
    <row r="204" spans="2:10" x14ac:dyDescent="0.2">
      <c r="B204" s="35">
        <f t="shared" ref="B204:C204" si="104">B203+1</f>
        <v>19</v>
      </c>
      <c r="C204" s="7">
        <f t="shared" si="104"/>
        <v>2046</v>
      </c>
      <c r="D204" s="7">
        <f>_xlfn.XLOOKUP(C204,'VHT-VMT Summary'!$D$24:$D$43,'VHT-VMT Summary'!$AB$24:$AB$43)</f>
        <v>25.014713818357425</v>
      </c>
      <c r="E204" s="13">
        <f t="shared" si="85"/>
        <v>55082.399828023052</v>
      </c>
      <c r="F204" s="13">
        <f t="shared" si="86"/>
        <v>7004.1198691400787</v>
      </c>
      <c r="G204" s="13">
        <f t="shared" si="87"/>
        <v>26473.105263981422</v>
      </c>
      <c r="H204" s="60">
        <f t="shared" si="88"/>
        <v>4354.6118267437978</v>
      </c>
    </row>
    <row r="205" spans="2:10" x14ac:dyDescent="0.2">
      <c r="B205" s="35">
        <f t="shared" ref="B205:C205" si="105">B204+1</f>
        <v>20</v>
      </c>
      <c r="C205" s="7">
        <f t="shared" si="105"/>
        <v>2047</v>
      </c>
      <c r="D205" s="7">
        <f>_xlfn.XLOOKUP(C205,'VHT-VMT Summary'!$D$24:$D$43,'VHT-VMT Summary'!$AB$24:$AB$43)</f>
        <v>25.264860956540993</v>
      </c>
      <c r="E205" s="13">
        <f t="shared" si="85"/>
        <v>55633.223826303263</v>
      </c>
      <c r="F205" s="13">
        <f t="shared" si="86"/>
        <v>7074.1610678314782</v>
      </c>
      <c r="G205" s="13">
        <f>(E205)/(1+$B$4)^(C205-$B$6)</f>
        <v>25933.88585511273</v>
      </c>
      <c r="H205" s="60">
        <f>(F205)/(1+$B$5)^(C205-$B$6)</f>
        <v>4311.9195539325829</v>
      </c>
    </row>
    <row r="206" spans="2:10" ht="13.5" thickBot="1" x14ac:dyDescent="0.25">
      <c r="B206" s="36"/>
      <c r="C206" s="37" t="s">
        <v>36</v>
      </c>
      <c r="D206" s="37"/>
      <c r="E206" s="61">
        <f t="shared" ref="E206:F206" si="106">SUM(E186:E205)</f>
        <v>1013971.6101143541</v>
      </c>
      <c r="F206" s="61">
        <f t="shared" si="106"/>
        <v>128933.71972389604</v>
      </c>
      <c r="G206" s="61">
        <f>SUM(G186:G205)</f>
        <v>635119.14521231712</v>
      </c>
      <c r="H206" s="62">
        <f>SUM(H186:H205)</f>
        <v>94852.731589162504</v>
      </c>
      <c r="J206" s="500"/>
    </row>
  </sheetData>
  <mergeCells count="48">
    <mergeCell ref="B183:C184"/>
    <mergeCell ref="B102:C103"/>
    <mergeCell ref="D103:E103"/>
    <mergeCell ref="D183:H183"/>
    <mergeCell ref="E184:H184"/>
    <mergeCell ref="E131:H131"/>
    <mergeCell ref="I131:L131"/>
    <mergeCell ref="D102:M102"/>
    <mergeCell ref="F103:N103"/>
    <mergeCell ref="M3:N3"/>
    <mergeCell ref="F22:K22"/>
    <mergeCell ref="D22:E22"/>
    <mergeCell ref="D21:K21"/>
    <mergeCell ref="B21:C22"/>
    <mergeCell ref="K3:K4"/>
    <mergeCell ref="L3:L4"/>
    <mergeCell ref="D48:R48"/>
    <mergeCell ref="B48:C48"/>
    <mergeCell ref="Q49:R49"/>
    <mergeCell ref="Q76:R76"/>
    <mergeCell ref="C76:C77"/>
    <mergeCell ref="D76:D77"/>
    <mergeCell ref="E76:H76"/>
    <mergeCell ref="I76:L76"/>
    <mergeCell ref="D49:D50"/>
    <mergeCell ref="E49:H49"/>
    <mergeCell ref="I49:L49"/>
    <mergeCell ref="D75:R75"/>
    <mergeCell ref="B76:B77"/>
    <mergeCell ref="M76:P76"/>
    <mergeCell ref="B49:B50"/>
    <mergeCell ref="C49:C50"/>
    <mergeCell ref="M131:P131"/>
    <mergeCell ref="Q131:R131"/>
    <mergeCell ref="M49:P49"/>
    <mergeCell ref="D157:R157"/>
    <mergeCell ref="B158:B159"/>
    <mergeCell ref="C158:C159"/>
    <mergeCell ref="D158:D159"/>
    <mergeCell ref="E158:H158"/>
    <mergeCell ref="I158:L158"/>
    <mergeCell ref="M158:P158"/>
    <mergeCell ref="Q158:R158"/>
    <mergeCell ref="B130:C130"/>
    <mergeCell ref="D130:R130"/>
    <mergeCell ref="B131:B132"/>
    <mergeCell ref="C131:C132"/>
    <mergeCell ref="D131:D132"/>
  </mergeCells>
  <phoneticPr fontId="24" type="noConversion"/>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EC2B4E5301104E93F4699810BBBBF9" ma:contentTypeVersion="18" ma:contentTypeDescription="Create a new document." ma:contentTypeScope="" ma:versionID="d6693958830e04eaecded991684a3afd">
  <xsd:schema xmlns:xsd="http://www.w3.org/2001/XMLSchema" xmlns:xs="http://www.w3.org/2001/XMLSchema" xmlns:p="http://schemas.microsoft.com/office/2006/metadata/properties" xmlns:ns2="a5060e13-48ab-4f65-89d9-584b8a076273" xmlns:ns3="10195425-0631-417d-9576-672d1304af43" targetNamespace="http://schemas.microsoft.com/office/2006/metadata/properties" ma:root="true" ma:fieldsID="24e6518201d8910a423ec3cde12fc710" ns2:_="" ns3:_="">
    <xsd:import namespace="a5060e13-48ab-4f65-89d9-584b8a076273"/>
    <xsd:import namespace="10195425-0631-417d-9576-672d1304af43"/>
    <xsd:element name="properties">
      <xsd:complexType>
        <xsd:sequence>
          <xsd:element name="documentManagement">
            <xsd:complexType>
              <xsd:all>
                <xsd:element ref="ns2:MediaServiceMetadata" minOccurs="0"/>
                <xsd:element ref="ns2:MediaServiceFastMetadata"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3:SharedWithUsers" minOccurs="0"/>
                <xsd:element ref="ns3:SharedWithDetails"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5060e13-48ab-4f65-89d9-584b8a0762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309bf2f-0431-460d-a93a-990d633b9c5f"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195425-0631-417d-9576-672d1304af43"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d0435a4b-f4c4-4eea-81a5-09f5cecfe90d}" ma:internalName="TaxCatchAll" ma:showField="CatchAllData" ma:web="10195425-0631-417d-9576-672d1304af43">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0195425-0631-417d-9576-672d1304af43">
      <UserInfo>
        <DisplayName>Weiss, Jason</DisplayName>
        <AccountId>10</AccountId>
        <AccountType/>
      </UserInfo>
    </SharedWithUsers>
    <lcf76f155ced4ddcb4097134ff3c332f xmlns="a5060e13-48ab-4f65-89d9-584b8a076273">
      <Terms xmlns="http://schemas.microsoft.com/office/infopath/2007/PartnerControls"/>
    </lcf76f155ced4ddcb4097134ff3c332f>
    <TaxCatchAll xmlns="10195425-0631-417d-9576-672d1304af4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3466FB-6CF4-4F41-B0FD-58C48A782013}"/>
</file>

<file path=customXml/itemProps2.xml><?xml version="1.0" encoding="utf-8"?>
<ds:datastoreItem xmlns:ds="http://schemas.openxmlformats.org/officeDocument/2006/customXml" ds:itemID="{9C804935-7157-42AF-A369-5609DA4A02AA}">
  <ds:schemaRefs>
    <ds:schemaRef ds:uri="http://schemas.microsoft.com/office/infopath/2007/PartnerControls"/>
    <ds:schemaRef ds:uri="956da116-ee21-40d1-b480-985d0abfc3b6"/>
    <ds:schemaRef ds:uri="http://purl.org/dc/dcmitype/"/>
    <ds:schemaRef ds:uri="http://schemas.openxmlformats.org/package/2006/metadata/core-properties"/>
    <ds:schemaRef ds:uri="http://purl.org/dc/terms/"/>
    <ds:schemaRef ds:uri="http://schemas.microsoft.com/office/2006/documentManagement/types"/>
    <ds:schemaRef ds:uri="http://www.w3.org/XML/1998/namespace"/>
    <ds:schemaRef ds:uri="cbbe1e38-3bc5-4f61-87d4-139a9b587ba7"/>
    <ds:schemaRef ds:uri="http://schemas.microsoft.com/office/2006/metadata/properties"/>
    <ds:schemaRef ds:uri="http://purl.org/dc/elements/1.1/"/>
    <ds:schemaRef ds:uri="3713a4db-264e-47c6-a184-ef10ad99c42b"/>
    <ds:schemaRef ds:uri="5b14cdf5-9233-40c1-aea7-8d60c067409c"/>
  </ds:schemaRefs>
</ds:datastoreItem>
</file>

<file path=customXml/itemProps3.xml><?xml version="1.0" encoding="utf-8"?>
<ds:datastoreItem xmlns:ds="http://schemas.openxmlformats.org/officeDocument/2006/customXml" ds:itemID="{7394A623-9A3E-4141-BC8F-1C151566BE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vt:i4>
      </vt:variant>
    </vt:vector>
  </HeadingPairs>
  <TitlesOfParts>
    <vt:vector size="26" baseType="lpstr">
      <vt:lpstr>Summary</vt:lpstr>
      <vt:lpstr>Matrix</vt:lpstr>
      <vt:lpstr>Inputs</vt:lpstr>
      <vt:lpstr>VHT-VMT Summary</vt:lpstr>
      <vt:lpstr>1- VehOpCostSvgs</vt:lpstr>
      <vt:lpstr>2- O&amp;M Cost </vt:lpstr>
      <vt:lpstr>3-Residual Value</vt:lpstr>
      <vt:lpstr>4- TravelTimeSvgs</vt:lpstr>
      <vt:lpstr>5-Emissions Savings </vt:lpstr>
      <vt:lpstr>6-Safety</vt:lpstr>
      <vt:lpstr>7-ExtUser</vt:lpstr>
      <vt:lpstr>8-Capital Cost </vt:lpstr>
      <vt:lpstr>A.Resiliency-VHT</vt:lpstr>
      <vt:lpstr>B.Resiliency_Cap Cost</vt:lpstr>
      <vt:lpstr>C.Davis-Inputs</vt:lpstr>
      <vt:lpstr>D.Davis-TrafficAnalysis</vt:lpstr>
      <vt:lpstr>E. Davis-SafetyAnalysis</vt:lpstr>
      <vt:lpstr>F.Davis_CapCost</vt:lpstr>
      <vt:lpstr>F.ValleyView-Inputs</vt:lpstr>
      <vt:lpstr>G. ValleyView-Avoided Detours</vt:lpstr>
      <vt:lpstr>H.ValleyView-AvoidedTrainDelay</vt:lpstr>
      <vt:lpstr>I.ValleyView-Travel Time</vt:lpstr>
      <vt:lpstr>J.ValleyView-CapCost</vt:lpstr>
      <vt:lpstr>K.Deflator</vt:lpstr>
      <vt:lpstr>L.Emission Rates</vt:lpstr>
      <vt:lpstr>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Bruce Lindholm</dc:creator>
  <cp:keywords/>
  <dc:description/>
  <cp:lastModifiedBy>Perez, Paula</cp:lastModifiedBy>
  <cp:revision/>
  <cp:lastPrinted>2024-05-21T13:20:55Z</cp:lastPrinted>
  <dcterms:created xsi:type="dcterms:W3CDTF">2018-06-04T17:16:27Z</dcterms:created>
  <dcterms:modified xsi:type="dcterms:W3CDTF">2024-05-23T22:49:25Z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0x01010022EC2B4E5301104E93F4699810BBBBF9</vt:lpwstr>
  </property>
  <property fmtid="{D5CDD505-2E9C-101B-9397-08002B2CF9AE}" pid="3" name="MediaServiceImageTags">
    <vt:lpwstr/>
  </property>
</Properties>
</file>