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rash_Analysis\ProblemID\ProbID_2024\"/>
    </mc:Choice>
  </mc:AlternateContent>
  <bookViews>
    <workbookView xWindow="0" yWindow="0" windowWidth="28800" windowHeight="12300"/>
  </bookViews>
  <sheets>
    <sheet name="ProbID - City" sheetId="4" r:id="rId1"/>
    <sheet name="KAs" sheetId="1" state="hidden" r:id="rId2"/>
    <sheet name="Person Type" sheetId="2" state="hidden" r:id="rId3"/>
    <sheet name="Crash Typ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E22" i="4"/>
  <c r="E21" i="4"/>
  <c r="E20" i="4"/>
  <c r="E19" i="4"/>
  <c r="E18" i="4"/>
  <c r="E15" i="4"/>
  <c r="E14" i="4"/>
  <c r="E13" i="4"/>
  <c r="E12" i="4"/>
  <c r="H34" i="4"/>
  <c r="H33" i="4"/>
  <c r="H32" i="4"/>
  <c r="H29" i="4"/>
  <c r="H28" i="4"/>
  <c r="H27" i="4"/>
  <c r="H26" i="4"/>
  <c r="H25" i="4"/>
  <c r="H24" i="4"/>
  <c r="E34" i="4"/>
  <c r="E33" i="4"/>
  <c r="E32" i="4"/>
  <c r="E31" i="4"/>
  <c r="E30" i="4"/>
  <c r="E28" i="4"/>
  <c r="E27" i="4"/>
  <c r="E26" i="4"/>
  <c r="E25" i="4"/>
  <c r="E24" i="4"/>
  <c r="E10" i="4"/>
  <c r="E9" i="4"/>
  <c r="E8" i="4"/>
  <c r="E7" i="4"/>
  <c r="E6" i="4"/>
  <c r="B34" i="4"/>
  <c r="B33" i="4"/>
  <c r="B32" i="4"/>
  <c r="B31" i="4"/>
  <c r="B30" i="4"/>
  <c r="B28" i="4"/>
  <c r="B27" i="4"/>
  <c r="B26" i="4"/>
  <c r="B25" i="4"/>
  <c r="B24" i="4"/>
  <c r="B22" i="4"/>
  <c r="B21" i="4"/>
  <c r="B20" i="4"/>
  <c r="B19" i="4"/>
  <c r="B18" i="4"/>
  <c r="B16" i="4"/>
  <c r="B15" i="4"/>
  <c r="B14" i="4"/>
  <c r="B13" i="4"/>
  <c r="B12" i="4"/>
  <c r="B10" i="4"/>
  <c r="B9" i="4"/>
  <c r="B8" i="4"/>
  <c r="B7" i="4"/>
  <c r="B6" i="4"/>
  <c r="B4" i="4"/>
  <c r="B3" i="4"/>
</calcChain>
</file>

<file path=xl/sharedStrings.xml><?xml version="1.0" encoding="utf-8"?>
<sst xmlns="http://schemas.openxmlformats.org/spreadsheetml/2006/main" count="1421" uniqueCount="163">
  <si>
    <t>City</t>
  </si>
  <si>
    <t>2020 Pop</t>
  </si>
  <si>
    <t>Ada</t>
  </si>
  <si>
    <t>Altus</t>
  </si>
  <si>
    <t>Anadarko</t>
  </si>
  <si>
    <t>Ardmore</t>
  </si>
  <si>
    <t>Bartlesville</t>
  </si>
  <si>
    <t>Bethany</t>
  </si>
  <si>
    <t>Bixby</t>
  </si>
  <si>
    <t>Broken Arrow</t>
  </si>
  <si>
    <t>Catoosa</t>
  </si>
  <si>
    <t>Chickasha</t>
  </si>
  <si>
    <t>Choctaw</t>
  </si>
  <si>
    <t>Claremore</t>
  </si>
  <si>
    <t>Clinton</t>
  </si>
  <si>
    <t>Collinsville</t>
  </si>
  <si>
    <t>Coweta</t>
  </si>
  <si>
    <t>Cushing</t>
  </si>
  <si>
    <t>Del City</t>
  </si>
  <si>
    <t>Duncan</t>
  </si>
  <si>
    <t>Durant</t>
  </si>
  <si>
    <t>Edmond</t>
  </si>
  <si>
    <t>El Reno</t>
  </si>
  <si>
    <t>Elk City</t>
  </si>
  <si>
    <t>Enid</t>
  </si>
  <si>
    <t>Glenpool</t>
  </si>
  <si>
    <t>Grove</t>
  </si>
  <si>
    <t>Guthrie</t>
  </si>
  <si>
    <t>Harrah</t>
  </si>
  <si>
    <t>Henryetta</t>
  </si>
  <si>
    <t>Hugo</t>
  </si>
  <si>
    <t>Idabel</t>
  </si>
  <si>
    <t>Jenks</t>
  </si>
  <si>
    <t>Lawton</t>
  </si>
  <si>
    <t>Lone Grove</t>
  </si>
  <si>
    <t>McAlester</t>
  </si>
  <si>
    <t>Miami</t>
  </si>
  <si>
    <t>Midwest City</t>
  </si>
  <si>
    <t>Moore</t>
  </si>
  <si>
    <t>Muskogee</t>
  </si>
  <si>
    <t>Mustang</t>
  </si>
  <si>
    <t>Newcastle</t>
  </si>
  <si>
    <t>Nichols Hills</t>
  </si>
  <si>
    <t>Noble</t>
  </si>
  <si>
    <t>Norman</t>
  </si>
  <si>
    <t>Oklahoma City</t>
  </si>
  <si>
    <t>Okmulgee</t>
  </si>
  <si>
    <t>Owasso</t>
  </si>
  <si>
    <t>Ponca City</t>
  </si>
  <si>
    <t>Poteau</t>
  </si>
  <si>
    <t>Pryor</t>
  </si>
  <si>
    <t>Purcell</t>
  </si>
  <si>
    <t>Sallisaw</t>
  </si>
  <si>
    <t>Sand Springs</t>
  </si>
  <si>
    <t>Sapulpa</t>
  </si>
  <si>
    <t>Seminole</t>
  </si>
  <si>
    <t>Shawnee</t>
  </si>
  <si>
    <t>Skiatook</t>
  </si>
  <si>
    <t>Statewide</t>
  </si>
  <si>
    <t>Stillwater</t>
  </si>
  <si>
    <t>Tahlequah</t>
  </si>
  <si>
    <t>Tecumseh</t>
  </si>
  <si>
    <t>The Village</t>
  </si>
  <si>
    <t>Tulsa</t>
  </si>
  <si>
    <t>Tuttle</t>
  </si>
  <si>
    <t>Vinita</t>
  </si>
  <si>
    <t>Wagoner</t>
  </si>
  <si>
    <t>Warr Acres</t>
  </si>
  <si>
    <t>Weatherford</t>
  </si>
  <si>
    <t>Woodward</t>
  </si>
  <si>
    <t>Yukon</t>
  </si>
  <si>
    <t>KA Crashes</t>
  </si>
  <si>
    <t>KA Crash Rate Per 100M VMT</t>
  </si>
  <si>
    <t>KA Crash Ranking (VMT)</t>
  </si>
  <si>
    <t>KA Crash Range</t>
  </si>
  <si>
    <t>Fatal Crashes</t>
  </si>
  <si>
    <t>Fatal Crash Rate Per 100M VMT</t>
  </si>
  <si>
    <t>Fatal Crash Ranking (VMT)</t>
  </si>
  <si>
    <t>Fatal Crash Range</t>
  </si>
  <si>
    <t>Fatalities (persons)</t>
  </si>
  <si>
    <t>Fatality Rate Per 100M VMT</t>
  </si>
  <si>
    <t>Fatality Ranking (VMT)</t>
  </si>
  <si>
    <t>Fatality Crash Range</t>
  </si>
  <si>
    <t>Alcohol-Related KA Crashes</t>
  </si>
  <si>
    <t>Alcohol-Related Crash Rate Per 100M VMT</t>
  </si>
  <si>
    <t>Alcohol-Related Crash Ranking (VMT)</t>
  </si>
  <si>
    <t>Alcohol-Related Crash Range</t>
  </si>
  <si>
    <t>Drug-Related KA Crashes</t>
  </si>
  <si>
    <t>Drug-Related Crash Rate Per 100M VMT</t>
  </si>
  <si>
    <t>Drug-Related Crash Ranking (VMT)</t>
  </si>
  <si>
    <t>Drug-Related Crash Range</t>
  </si>
  <si>
    <t>Unsafe Speed KA Crashes</t>
  </si>
  <si>
    <t>Unsafe Speed Crash Rate Per 100M VMT</t>
  </si>
  <si>
    <t>Unsafe Speed Crash Ranking (VMT)</t>
  </si>
  <si>
    <t>Unsafe Speed Crash Range</t>
  </si>
  <si>
    <t>Distracted Driving (All) KA Crashes</t>
  </si>
  <si>
    <t>Distracted Driving (All) Crash Rate Per 100M VMT</t>
  </si>
  <si>
    <t>Distracted Driving (All) Crash Ranking (VMT)</t>
  </si>
  <si>
    <t>Distracted Driving (All) Crash Range</t>
  </si>
  <si>
    <t>Motorcyclists with KA Injuries</t>
  </si>
  <si>
    <t>Motorcyclists with KA Injuries Rate Per 100M VMT</t>
  </si>
  <si>
    <t>Motorcyclists with KA Injuries Ranking (VMT)</t>
  </si>
  <si>
    <t>Motorcyclists with KA Injuries Range</t>
  </si>
  <si>
    <t>Unrestrained Fatalities</t>
  </si>
  <si>
    <t>Unrestrained Fatality Rate Per 100M VMT</t>
  </si>
  <si>
    <t>Unrestrained Fatality Ranking (VMT)</t>
  </si>
  <si>
    <t>Unrestrained Fatality Crash Range</t>
  </si>
  <si>
    <t>Unhelmeted Motorcyclist Fatalities</t>
  </si>
  <si>
    <t>Unhelmeted Motorcyclist Fatality Rate Per 100M VMT</t>
  </si>
  <si>
    <t>Unhelmeted Motorcyclist Fatality Ranking (VMT)</t>
  </si>
  <si>
    <t>Unhelmeted Motorcyclist Fatality Crash Range</t>
  </si>
  <si>
    <t>2021 VMT</t>
  </si>
  <si>
    <t>HIGH</t>
  </si>
  <si>
    <t>MIDDLE</t>
  </si>
  <si>
    <t>LOW</t>
  </si>
  <si>
    <t xml:space="preserve"> </t>
  </si>
  <si>
    <t>Driver Fatalities</t>
  </si>
  <si>
    <t>Passenger Fatalities</t>
  </si>
  <si>
    <t>Pedestrian Fatalities</t>
  </si>
  <si>
    <t>Bicyclist Fatalities</t>
  </si>
  <si>
    <t>Motorcyclist Fatalities</t>
  </si>
  <si>
    <t>Total Fatalities</t>
  </si>
  <si>
    <t>-</t>
  </si>
  <si>
    <t>Alcohol-Related Fatalities</t>
  </si>
  <si>
    <t>Drug-Related Fatalities</t>
  </si>
  <si>
    <t>Speed-Related Fatalities</t>
  </si>
  <si>
    <r>
      <t xml:space="preserve">Select City </t>
    </r>
    <r>
      <rPr>
        <b/>
        <sz val="16"/>
        <color theme="0"/>
        <rFont val="Calibri"/>
        <family val="2"/>
      </rPr>
      <t>→</t>
    </r>
  </si>
  <si>
    <t>2020 Population Estimate</t>
  </si>
  <si>
    <t>Number of KA Crashes</t>
  </si>
  <si>
    <t>Number of Unsafe Speed KA Crashes</t>
  </si>
  <si>
    <t>Crash Rate per 100 Million VMT</t>
  </si>
  <si>
    <t>City Ranking (# out of 74)*</t>
  </si>
  <si>
    <t>City Ranking (# out of 74)</t>
  </si>
  <si>
    <t>Range (Top, Middle, Bottom)</t>
  </si>
  <si>
    <t>Statewide City Crash Rate per 100 Million VMT</t>
  </si>
  <si>
    <t>Number of Fatal Crashes</t>
  </si>
  <si>
    <t>Number of Distracted Driving (All) KA Crashes</t>
  </si>
  <si>
    <t>Number of Fatalities (Persons)</t>
  </si>
  <si>
    <t>Number of Motorcyclists with KA Injuries (Persons)</t>
  </si>
  <si>
    <t>Fatality Rate per 100 Million VMT</t>
  </si>
  <si>
    <t>Injury Rate per 100 Million VMT</t>
  </si>
  <si>
    <t>Statewide City Fatality Rate per 100 Million VMT</t>
  </si>
  <si>
    <t>Statewide City Injury Rate per 100 Million VMT</t>
  </si>
  <si>
    <t>Fatalities by Person Type</t>
  </si>
  <si>
    <t>Number of Alcohol-Related KA Crashes</t>
  </si>
  <si>
    <t>Number of Unhelmeted Motorcycle Fatalities (Persons)**</t>
  </si>
  <si>
    <t>Number of Driver Fatalities</t>
  </si>
  <si>
    <t>Number of Passenger Fatalities</t>
  </si>
  <si>
    <t>Number of Pedestrian Fatalities</t>
  </si>
  <si>
    <t>Number of Bicyclist Fatalities</t>
  </si>
  <si>
    <t>Number of Motorcyclist Fatalities</t>
  </si>
  <si>
    <t>Number of Drug-Related KA Crashes</t>
  </si>
  <si>
    <t>Number of Unrestrained Fatalities (Persons)**</t>
  </si>
  <si>
    <t>Fatalities by Type of Crash</t>
  </si>
  <si>
    <t>Fatalities in Alcohol-Related Crashes</t>
  </si>
  <si>
    <t>Fatalities in Drug-Related Crashes</t>
  </si>
  <si>
    <t>Fatalities in Unsafe Speed Crashes</t>
  </si>
  <si>
    <t>** Of those with known restraint use. Unrestrained fatalities are measured for occupants of passenger vehilces only</t>
  </si>
  <si>
    <t>2021 Crash Data - Fatal and Serious Injury ONLY (Cities)</t>
  </si>
  <si>
    <t>2021 Vehicle Miles Traveled (VMT)</t>
  </si>
  <si>
    <t>* The city ranked #1 has the highest crash rate in the state; the city ranked #69 has the lowest</t>
  </si>
  <si>
    <r>
      <rPr>
        <sz val="14"/>
        <color theme="1"/>
        <rFont val="Calibri"/>
        <family val="2"/>
      </rPr>
      <t>←</t>
    </r>
    <r>
      <rPr>
        <sz val="14"/>
        <color theme="1"/>
        <rFont val="Calibri"/>
        <family val="2"/>
        <scheme val="minor"/>
      </rPr>
      <t xml:space="preserve"> Click on city name to bring up a dropdown menu of all cities</t>
    </r>
  </si>
  <si>
    <t xml:space="preserve">       (Only cities over 5,000 population are ranked)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</si>
</sst>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EE3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0" borderId="0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wrapText="1"/>
    </xf>
    <xf numFmtId="3" fontId="0" fillId="0" borderId="0" xfId="0" applyNumberFormat="1"/>
    <xf numFmtId="0" fontId="1" fillId="0" borderId="0" xfId="0" applyFont="1" applyBorder="1"/>
    <xf numFmtId="3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2" fontId="1" fillId="4" borderId="0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2" fontId="1" fillId="6" borderId="0" xfId="0" applyNumberFormat="1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2" fontId="1" fillId="7" borderId="0" xfId="0" applyNumberFormat="1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2" fontId="1" fillId="8" borderId="0" xfId="0" applyNumberFormat="1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2" fontId="1" fillId="9" borderId="0" xfId="0" applyNumberFormat="1" applyFont="1" applyFill="1" applyBorder="1" applyAlignment="1">
      <alignment horizontal="center" wrapText="1"/>
    </xf>
    <xf numFmtId="2" fontId="1" fillId="10" borderId="0" xfId="0" applyNumberFormat="1" applyFont="1" applyFill="1" applyBorder="1" applyAlignment="1">
      <alignment horizontal="center" wrapText="1"/>
    </xf>
    <xf numFmtId="0" fontId="1" fillId="10" borderId="0" xfId="0" applyFont="1" applyFill="1" applyBorder="1" applyAlignment="1">
      <alignment horizontal="center" wrapText="1"/>
    </xf>
    <xf numFmtId="2" fontId="1" fillId="11" borderId="0" xfId="0" applyNumberFormat="1" applyFont="1" applyFill="1" applyBorder="1" applyAlignment="1">
      <alignment horizontal="center" wrapText="1"/>
    </xf>
    <xf numFmtId="0" fontId="1" fillId="11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/>
    <xf numFmtId="3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1" fontId="1" fillId="10" borderId="1" xfId="0" applyNumberFormat="1" applyFont="1" applyFill="1" applyBorder="1" applyAlignment="1">
      <alignment horizontal="center" wrapText="1"/>
    </xf>
    <xf numFmtId="1" fontId="1" fillId="11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right"/>
    </xf>
    <xf numFmtId="0" fontId="7" fillId="13" borderId="0" xfId="1" applyFont="1" applyFill="1" applyBorder="1" applyAlignment="1">
      <alignment horizontal="left" wrapText="1"/>
    </xf>
    <xf numFmtId="0" fontId="7" fillId="13" borderId="0" xfId="0" applyFont="1" applyFill="1" applyAlignment="1" applyProtection="1">
      <alignment horizontal="center"/>
      <protection locked="0"/>
    </xf>
    <xf numFmtId="0" fontId="9" fillId="14" borderId="2" xfId="1" applyFont="1" applyFill="1" applyBorder="1" applyAlignment="1">
      <alignment horizontal="left" vertical="top"/>
    </xf>
    <xf numFmtId="3" fontId="0" fillId="14" borderId="2" xfId="0" applyNumberFormat="1" applyFill="1" applyBorder="1" applyAlignment="1">
      <alignment horizontal="right"/>
    </xf>
    <xf numFmtId="0" fontId="9" fillId="0" borderId="0" xfId="1" applyFont="1" applyBorder="1" applyAlignment="1">
      <alignment horizontal="left" vertical="top"/>
    </xf>
    <xf numFmtId="0" fontId="10" fillId="15" borderId="2" xfId="1" applyFont="1" applyFill="1" applyBorder="1" applyAlignment="1">
      <alignment horizontal="left" vertical="top"/>
    </xf>
    <xf numFmtId="0" fontId="0" fillId="15" borderId="2" xfId="0" applyFill="1" applyBorder="1" applyAlignment="1">
      <alignment horizontal="right"/>
    </xf>
    <xf numFmtId="0" fontId="9" fillId="15" borderId="2" xfId="1" applyFont="1" applyFill="1" applyBorder="1" applyAlignment="1">
      <alignment horizontal="left" vertical="top"/>
    </xf>
    <xf numFmtId="2" fontId="0" fillId="15" borderId="2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right"/>
    </xf>
    <xf numFmtId="1" fontId="0" fillId="15" borderId="2" xfId="0" applyNumberFormat="1" applyFill="1" applyBorder="1" applyAlignment="1">
      <alignment horizontal="right"/>
    </xf>
    <xf numFmtId="0" fontId="9" fillId="0" borderId="0" xfId="1" applyFont="1" applyFill="1" applyBorder="1" applyAlignment="1">
      <alignment horizontal="left" vertical="top"/>
    </xf>
    <xf numFmtId="0" fontId="11" fillId="0" borderId="0" xfId="1" applyFont="1" applyBorder="1" applyAlignment="1">
      <alignment horizontal="left" vertical="top"/>
    </xf>
    <xf numFmtId="0" fontId="10" fillId="16" borderId="2" xfId="1" applyFont="1" applyFill="1" applyBorder="1" applyAlignment="1">
      <alignment horizontal="left" vertical="top"/>
    </xf>
    <xf numFmtId="0" fontId="0" fillId="16" borderId="2" xfId="0" applyFill="1" applyBorder="1" applyAlignment="1">
      <alignment horizontal="right"/>
    </xf>
    <xf numFmtId="0" fontId="9" fillId="16" borderId="2" xfId="1" applyFont="1" applyFill="1" applyBorder="1" applyAlignment="1">
      <alignment horizontal="left" vertical="top"/>
    </xf>
    <xf numFmtId="2" fontId="0" fillId="16" borderId="2" xfId="0" applyNumberFormat="1" applyFill="1" applyBorder="1" applyAlignment="1">
      <alignment horizontal="right"/>
    </xf>
    <xf numFmtId="0" fontId="3" fillId="17" borderId="2" xfId="0" applyFont="1" applyFill="1" applyBorder="1"/>
    <xf numFmtId="0" fontId="4" fillId="17" borderId="2" xfId="0" applyFont="1" applyFill="1" applyBorder="1" applyAlignment="1">
      <alignment horizontal="right"/>
    </xf>
    <xf numFmtId="0" fontId="5" fillId="12" borderId="0" xfId="0" applyFont="1" applyFill="1" applyAlignment="1">
      <alignment horizontal="center"/>
    </xf>
    <xf numFmtId="0" fontId="12" fillId="18" borderId="0" xfId="0" applyFont="1" applyFill="1"/>
    <xf numFmtId="0" fontId="0" fillId="18" borderId="0" xfId="0" applyFill="1" applyAlignment="1">
      <alignment horizontal="right"/>
    </xf>
  </cellXfs>
  <cellStyles count="2">
    <cellStyle name="Normal" xfId="0" builtinId="0"/>
    <cellStyle name="Normal_Sheet1" xfId="1"/>
  </cellStyles>
  <dxfs count="1">
    <dxf>
      <font>
        <b/>
        <i val="0"/>
        <color rgb="FFC00000"/>
      </font>
    </dxf>
  </dxfs>
  <tableStyles count="0" defaultTableStyle="TableStyleMedium2" defaultPivotStyle="PivotStyleLight16"/>
  <colors>
    <mruColors>
      <color rgb="FFCEE3BF"/>
      <color rgb="FFE4F0DC"/>
      <color rgb="FFE5FAFF"/>
      <color rgb="FFC5F4FF"/>
      <color rgb="FF99FFCC"/>
      <color rgb="FFFF9999"/>
      <color rgb="FFFFFFCC"/>
      <color rgb="FFCCE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6" sqref="B6"/>
    </sheetView>
  </sheetViews>
  <sheetFormatPr defaultColWidth="8.85546875" defaultRowHeight="15" x14ac:dyDescent="0.25"/>
  <cols>
    <col min="1" max="1" width="54.7109375" customWidth="1"/>
    <col min="2" max="2" width="28" style="48" customWidth="1"/>
    <col min="3" max="3" width="3.42578125" customWidth="1"/>
    <col min="4" max="4" width="56.5703125" bestFit="1" customWidth="1"/>
    <col min="5" max="5" width="24.140625" style="48" customWidth="1"/>
    <col min="6" max="6" width="3.42578125" customWidth="1"/>
    <col min="7" max="7" width="34.140625" style="51" bestFit="1" customWidth="1"/>
    <col min="8" max="8" width="8.85546875" style="52"/>
  </cols>
  <sheetData>
    <row r="1" spans="1:5" ht="23.25" x14ac:dyDescent="0.35">
      <c r="A1" s="73" t="s">
        <v>158</v>
      </c>
      <c r="B1" s="73"/>
      <c r="C1" s="50"/>
      <c r="D1" s="50"/>
    </row>
    <row r="2" spans="1:5" ht="21" x14ac:dyDescent="0.35">
      <c r="A2" s="53" t="s">
        <v>126</v>
      </c>
      <c r="B2" s="54" t="s">
        <v>62</v>
      </c>
      <c r="D2" s="74" t="s">
        <v>161</v>
      </c>
      <c r="E2" s="75"/>
    </row>
    <row r="3" spans="1:5" x14ac:dyDescent="0.25">
      <c r="A3" s="55" t="s">
        <v>127</v>
      </c>
      <c r="B3" s="56">
        <f>VLOOKUP($B$2,KAs!$A$2:$AU$78, 2)</f>
        <v>9639</v>
      </c>
      <c r="D3" t="s">
        <v>162</v>
      </c>
    </row>
    <row r="4" spans="1:5" x14ac:dyDescent="0.25">
      <c r="A4" s="55" t="s">
        <v>159</v>
      </c>
      <c r="B4" s="56">
        <f>VLOOKUP($B$2,KAs!$A$2:$AU$78, 3)</f>
        <v>29063297.600000001</v>
      </c>
    </row>
    <row r="5" spans="1:5" x14ac:dyDescent="0.25">
      <c r="A5" s="57"/>
    </row>
    <row r="6" spans="1:5" x14ac:dyDescent="0.25">
      <c r="A6" s="58" t="s">
        <v>128</v>
      </c>
      <c r="B6" s="59">
        <f>VLOOKUP($B$2,KAs!$A$2:$AU$78, 4)</f>
        <v>2</v>
      </c>
      <c r="D6" s="67" t="s">
        <v>129</v>
      </c>
      <c r="E6" s="68">
        <f>VLOOKUP($B$2,KAs!$A$2:$AU$78, 24)</f>
        <v>0</v>
      </c>
    </row>
    <row r="7" spans="1:5" x14ac:dyDescent="0.25">
      <c r="A7" s="60" t="s">
        <v>130</v>
      </c>
      <c r="B7" s="61">
        <f>VLOOKUP($B$2,KAs!$A$2:$AU$78, 5)</f>
        <v>6.8815315712832259</v>
      </c>
      <c r="D7" s="69" t="s">
        <v>130</v>
      </c>
      <c r="E7" s="70">
        <f>VLOOKUP($B$2,KAs!$A$2:$AU$78, 25)</f>
        <v>0</v>
      </c>
    </row>
    <row r="8" spans="1:5" x14ac:dyDescent="0.25">
      <c r="A8" s="60" t="s">
        <v>131</v>
      </c>
      <c r="B8" s="59">
        <f>VLOOKUP($B$2,KAs!$A$2:$AU$78, 6)</f>
        <v>25</v>
      </c>
      <c r="D8" s="69" t="s">
        <v>132</v>
      </c>
      <c r="E8" s="68">
        <f>VLOOKUP($B$2,KAs!$A$2:$AU$78, 26)</f>
        <v>38</v>
      </c>
    </row>
    <row r="9" spans="1:5" x14ac:dyDescent="0.25">
      <c r="A9" s="60" t="s">
        <v>133</v>
      </c>
      <c r="B9" s="59" t="str">
        <f>VLOOKUP($B$2,KAs!$A$2:$AU$78, 7)</f>
        <v>MIDDLE</v>
      </c>
      <c r="D9" s="69" t="s">
        <v>133</v>
      </c>
      <c r="E9" s="68" t="str">
        <f>VLOOKUP($B$2,KAs!$A$2:$AU$78, 27)</f>
        <v>LOW</v>
      </c>
    </row>
    <row r="10" spans="1:5" x14ac:dyDescent="0.25">
      <c r="A10" s="60" t="s">
        <v>134</v>
      </c>
      <c r="B10" s="61">
        <f>KAs!E79</f>
        <v>5.9322480837187213</v>
      </c>
      <c r="D10" s="69" t="s">
        <v>134</v>
      </c>
      <c r="E10" s="70">
        <f>KAs!Y79</f>
        <v>1.0777531456445502</v>
      </c>
    </row>
    <row r="11" spans="1:5" x14ac:dyDescent="0.25">
      <c r="A11" s="57"/>
    </row>
    <row r="12" spans="1:5" x14ac:dyDescent="0.25">
      <c r="A12" s="67" t="s">
        <v>135</v>
      </c>
      <c r="B12" s="68">
        <f>VLOOKUP($B$2,KAs!$A$2:$AU$78, 8)</f>
        <v>0</v>
      </c>
      <c r="D12" s="58" t="s">
        <v>136</v>
      </c>
      <c r="E12" s="59">
        <f>VLOOKUP($B$2,KAs!$A$2:$AU$78, 32)</f>
        <v>2</v>
      </c>
    </row>
    <row r="13" spans="1:5" x14ac:dyDescent="0.25">
      <c r="A13" s="69" t="s">
        <v>130</v>
      </c>
      <c r="B13" s="70">
        <f>VLOOKUP($B$2,KAs!$A$2:$AU$78, 9)</f>
        <v>0</v>
      </c>
      <c r="D13" s="60" t="s">
        <v>130</v>
      </c>
      <c r="E13" s="61">
        <f>VLOOKUP($B$2,KAs!$A$2:$AU$78, 33)</f>
        <v>6.8815315712832259</v>
      </c>
    </row>
    <row r="14" spans="1:5" x14ac:dyDescent="0.25">
      <c r="A14" s="69" t="s">
        <v>131</v>
      </c>
      <c r="B14" s="68">
        <f>VLOOKUP($B$2,KAs!$A$2:$AU$78, 10)</f>
        <v>47</v>
      </c>
      <c r="D14" s="60" t="s">
        <v>132</v>
      </c>
      <c r="E14" s="59">
        <f>VLOOKUP($B$2,KAs!$A$2:$AL$78, 34)</f>
        <v>2</v>
      </c>
    </row>
    <row r="15" spans="1:5" x14ac:dyDescent="0.25">
      <c r="A15" s="69" t="s">
        <v>133</v>
      </c>
      <c r="B15" s="68" t="str">
        <f>VLOOKUP($B$2,KAs!$A$2:$AU$78, 11)</f>
        <v>LOW</v>
      </c>
      <c r="D15" s="60" t="s">
        <v>133</v>
      </c>
      <c r="E15" s="59" t="str">
        <f>VLOOKUP($B$2,KAs!$A$2:$AL$78, 35)</f>
        <v>HIGH</v>
      </c>
    </row>
    <row r="16" spans="1:5" x14ac:dyDescent="0.25">
      <c r="A16" s="69" t="s">
        <v>134</v>
      </c>
      <c r="B16" s="70">
        <f>KAs!I79</f>
        <v>1.3494943233925352</v>
      </c>
      <c r="D16" s="60" t="s">
        <v>134</v>
      </c>
      <c r="E16" s="61">
        <f>KAs!AG79</f>
        <v>0.51124187678010713</v>
      </c>
    </row>
    <row r="17" spans="1:8" x14ac:dyDescent="0.25">
      <c r="A17" s="57"/>
      <c r="D17" s="57"/>
    </row>
    <row r="18" spans="1:8" x14ac:dyDescent="0.25">
      <c r="A18" s="58" t="s">
        <v>137</v>
      </c>
      <c r="B18" s="59">
        <f>VLOOKUP($B$2,KAs!$A$2:$AU$78, 12)</f>
        <v>0</v>
      </c>
      <c r="D18" s="67" t="s">
        <v>138</v>
      </c>
      <c r="E18" s="68">
        <f>VLOOKUP($B$2,KAs!$A$2:$AU$78, 28)</f>
        <v>0</v>
      </c>
    </row>
    <row r="19" spans="1:8" x14ac:dyDescent="0.25">
      <c r="A19" s="60" t="s">
        <v>139</v>
      </c>
      <c r="B19" s="61">
        <f>VLOOKUP($B$2,KAs!$A$2:$AU$78, 13)</f>
        <v>0</v>
      </c>
      <c r="D19" s="69" t="s">
        <v>140</v>
      </c>
      <c r="E19" s="70">
        <f>VLOOKUP($B$2,KAs!$A$2:$AU$78, 29)</f>
        <v>0</v>
      </c>
    </row>
    <row r="20" spans="1:8" x14ac:dyDescent="0.25">
      <c r="A20" s="60" t="s">
        <v>131</v>
      </c>
      <c r="B20" s="59">
        <f>VLOOKUP($B$2,KAs!$A$2:$AU$78, 14)</f>
        <v>47</v>
      </c>
      <c r="D20" s="69" t="s">
        <v>132</v>
      </c>
      <c r="E20" s="68">
        <f>VLOOKUP($B$2,KAs!$A$2:$AU$78, 30)</f>
        <v>41</v>
      </c>
    </row>
    <row r="21" spans="1:8" x14ac:dyDescent="0.25">
      <c r="A21" s="60" t="s">
        <v>133</v>
      </c>
      <c r="B21" s="59" t="str">
        <f>VLOOKUP($B$2,KAs!$A$2:$AU$78, 15)</f>
        <v>LOW</v>
      </c>
      <c r="D21" s="69" t="s">
        <v>133</v>
      </c>
      <c r="E21" s="68" t="str">
        <f>VLOOKUP($B$2,KAs!$A$2:$AU$78, 31)</f>
        <v>LOW</v>
      </c>
    </row>
    <row r="22" spans="1:8" x14ac:dyDescent="0.25">
      <c r="A22" s="60" t="s">
        <v>141</v>
      </c>
      <c r="B22" s="61">
        <f>KAs!M79</f>
        <v>1.4692446729085962</v>
      </c>
      <c r="D22" s="69" t="s">
        <v>142</v>
      </c>
      <c r="E22" s="70">
        <f>KAs!AC79</f>
        <v>1.0040606228654356</v>
      </c>
    </row>
    <row r="23" spans="1:8" x14ac:dyDescent="0.25">
      <c r="A23" s="57"/>
      <c r="D23" s="57"/>
      <c r="G23" s="71" t="s">
        <v>143</v>
      </c>
      <c r="H23" s="72"/>
    </row>
    <row r="24" spans="1:8" x14ac:dyDescent="0.25">
      <c r="A24" s="67" t="s">
        <v>144</v>
      </c>
      <c r="B24" s="68">
        <f>VLOOKUP($B$2,KAs!$A$2:$AU$78, 16)</f>
        <v>0</v>
      </c>
      <c r="D24" s="58" t="s">
        <v>145</v>
      </c>
      <c r="E24" s="59">
        <f>VLOOKUP($B$2,KAs!$A$2:$AU$78, 40)</f>
        <v>0</v>
      </c>
      <c r="G24" s="62" t="s">
        <v>146</v>
      </c>
      <c r="H24" s="63" t="str">
        <f>VLOOKUP($B$2,'Person Type'!$A$2:$G$78, 2)</f>
        <v>-</v>
      </c>
    </row>
    <row r="25" spans="1:8" x14ac:dyDescent="0.25">
      <c r="A25" s="69" t="s">
        <v>130</v>
      </c>
      <c r="B25" s="70">
        <f>VLOOKUP($B$2,KAs!$A$2:$AU$78, 17)</f>
        <v>0</v>
      </c>
      <c r="D25" s="60" t="s">
        <v>139</v>
      </c>
      <c r="E25" s="61">
        <f>VLOOKUP($B$2,KAs!$A$2:$AU$78, 41)</f>
        <v>0</v>
      </c>
      <c r="G25" s="62" t="s">
        <v>147</v>
      </c>
      <c r="H25" s="63" t="str">
        <f>VLOOKUP($B$2,'Person Type'!$A$2:$G$78, 3)</f>
        <v>-</v>
      </c>
    </row>
    <row r="26" spans="1:8" x14ac:dyDescent="0.25">
      <c r="A26" s="69" t="s">
        <v>131</v>
      </c>
      <c r="B26" s="68">
        <f>VLOOKUP($B$2,KAs!$A$2:$AU$78, 18)</f>
        <v>38</v>
      </c>
      <c r="D26" s="60" t="s">
        <v>132</v>
      </c>
      <c r="E26" s="64">
        <f>VLOOKUP($B$2,KAs!$A$2:$AU$78, 42)</f>
        <v>15</v>
      </c>
      <c r="G26" s="62" t="s">
        <v>148</v>
      </c>
      <c r="H26" s="63" t="str">
        <f>VLOOKUP($B$2,'Person Type'!$A$2:$G$78, 4)</f>
        <v>-</v>
      </c>
    </row>
    <row r="27" spans="1:8" x14ac:dyDescent="0.25">
      <c r="A27" s="69" t="s">
        <v>133</v>
      </c>
      <c r="B27" s="68" t="str">
        <f>VLOOKUP($B$2,KAs!$A$2:$AU$78, 19)</f>
        <v>LOW</v>
      </c>
      <c r="D27" s="60" t="s">
        <v>133</v>
      </c>
      <c r="E27" s="61" t="str">
        <f>VLOOKUP($B$2,KAs!$A$2:$AU$78, 43)</f>
        <v>LOW</v>
      </c>
      <c r="G27" s="62" t="s">
        <v>149</v>
      </c>
      <c r="H27" s="63" t="str">
        <f>VLOOKUP($B$2,'Person Type'!$A$2:$G$78, 5)</f>
        <v>-</v>
      </c>
    </row>
    <row r="28" spans="1:8" x14ac:dyDescent="0.25">
      <c r="A28" s="69" t="s">
        <v>134</v>
      </c>
      <c r="B28" s="70">
        <f>KAs!Q79</f>
        <v>0.65862692233833631</v>
      </c>
      <c r="D28" s="60" t="s">
        <v>141</v>
      </c>
      <c r="E28" s="61">
        <f>KAs!AO79</f>
        <v>0.14277926288453444</v>
      </c>
      <c r="G28" s="62" t="s">
        <v>150</v>
      </c>
      <c r="H28" s="63" t="str">
        <f>VLOOKUP($B$2,'Person Type'!$A$2:$G$78, 6)</f>
        <v>-</v>
      </c>
    </row>
    <row r="29" spans="1:8" x14ac:dyDescent="0.25">
      <c r="A29" s="57"/>
      <c r="G29" s="62" t="s">
        <v>121</v>
      </c>
      <c r="H29" s="63" t="str">
        <f>VLOOKUP($B$2,'Person Type'!$A$2:$G$78, 7)</f>
        <v>-</v>
      </c>
    </row>
    <row r="30" spans="1:8" x14ac:dyDescent="0.25">
      <c r="A30" s="58" t="s">
        <v>151</v>
      </c>
      <c r="B30" s="59">
        <f>VLOOKUP($B$2,KAs!$A$2:$AU$78, 20)</f>
        <v>0</v>
      </c>
      <c r="D30" s="67" t="s">
        <v>152</v>
      </c>
      <c r="E30" s="68">
        <f>VLOOKUP($B$2,KAs!$A$2:$AU$78, 36)</f>
        <v>0</v>
      </c>
    </row>
    <row r="31" spans="1:8" ht="15" customHeight="1" x14ac:dyDescent="0.25">
      <c r="A31" s="60" t="s">
        <v>130</v>
      </c>
      <c r="B31" s="61">
        <f>VLOOKUP($B$2,KAs!$A$2:$AU$78, 21)</f>
        <v>0</v>
      </c>
      <c r="D31" s="69" t="s">
        <v>139</v>
      </c>
      <c r="E31" s="70">
        <f>VLOOKUP($B$2,KAs!$A$2:$AU$78, 37)</f>
        <v>0</v>
      </c>
      <c r="G31" s="71" t="s">
        <v>153</v>
      </c>
      <c r="H31" s="72"/>
    </row>
    <row r="32" spans="1:8" ht="15" customHeight="1" x14ac:dyDescent="0.25">
      <c r="A32" s="60" t="s">
        <v>131</v>
      </c>
      <c r="B32" s="59">
        <f>VLOOKUP($B$2,KAs!$A$2:$AU$78, 22)</f>
        <v>33</v>
      </c>
      <c r="D32" s="69" t="s">
        <v>132</v>
      </c>
      <c r="E32" s="68">
        <f>VLOOKUP($B$2,KAs!$A$2:$AU$78, 38)</f>
        <v>24</v>
      </c>
      <c r="G32" s="62" t="s">
        <v>154</v>
      </c>
      <c r="H32" s="63" t="str">
        <f>VLOOKUP($B$2,'Crash Type'!$A$2:$D$78, 2)</f>
        <v>-</v>
      </c>
    </row>
    <row r="33" spans="1:8" ht="15" customHeight="1" x14ac:dyDescent="0.25">
      <c r="A33" s="60" t="s">
        <v>133</v>
      </c>
      <c r="B33" s="59" t="str">
        <f>VLOOKUP($B$2,KAs!$A$2:$AU$78, 23)</f>
        <v>LOW</v>
      </c>
      <c r="D33" s="69" t="s">
        <v>133</v>
      </c>
      <c r="E33" s="68" t="str">
        <f>VLOOKUP($B$2,KAs!$A$2:$AU$78, 39)</f>
        <v>LOW</v>
      </c>
      <c r="G33" s="62" t="s">
        <v>155</v>
      </c>
      <c r="H33" s="63" t="str">
        <f>VLOOKUP($B$2,'Crash Type'!$A$2:$D$78, 3)</f>
        <v>-</v>
      </c>
    </row>
    <row r="34" spans="1:8" ht="15" customHeight="1" x14ac:dyDescent="0.25">
      <c r="A34" s="60" t="s">
        <v>134</v>
      </c>
      <c r="B34" s="61">
        <f>KAs!U79</f>
        <v>0.61717487827508433</v>
      </c>
      <c r="D34" s="69" t="s">
        <v>141</v>
      </c>
      <c r="E34" s="70">
        <f>KAs!AK79</f>
        <v>0.37767417924296204</v>
      </c>
      <c r="G34" s="62" t="s">
        <v>156</v>
      </c>
      <c r="H34" s="63" t="str">
        <f>VLOOKUP($B$2,'Crash Type'!$A$2:$D$78, 4)</f>
        <v>-</v>
      </c>
    </row>
    <row r="35" spans="1:8" x14ac:dyDescent="0.25">
      <c r="A35" s="65"/>
      <c r="G35"/>
      <c r="H35" s="48"/>
    </row>
    <row r="36" spans="1:8" x14ac:dyDescent="0.25">
      <c r="A36" s="66" t="s">
        <v>160</v>
      </c>
    </row>
    <row r="37" spans="1:8" x14ac:dyDescent="0.25">
      <c r="A37" s="66" t="s">
        <v>157</v>
      </c>
    </row>
  </sheetData>
  <mergeCells count="1">
    <mergeCell ref="A1:B1"/>
  </mergeCells>
  <conditionalFormatting sqref="B9 B15 B21 B27 B33 E9 E15 E21 E27 E33">
    <cfRule type="containsText" dxfId="0" priority="1" operator="containsText" text="HIGH">
      <formula>NOT(ISERROR(SEARCH("HIGH",B9)))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KAs!$A$2:$A$70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14.85546875" style="6" bestFit="1" customWidth="1"/>
    <col min="2" max="2" width="12.140625" style="5" bestFit="1" customWidth="1"/>
    <col min="3" max="3" width="21.42578125" customWidth="1"/>
    <col min="4" max="4" width="9.140625" style="36"/>
    <col min="5" max="5" width="9.140625" style="33"/>
    <col min="8" max="8" width="9.140625" style="36"/>
    <col min="9" max="9" width="9.140625" style="33"/>
    <col min="12" max="12" width="9.140625" style="36"/>
    <col min="13" max="13" width="9.140625" style="33"/>
    <col min="16" max="16" width="9.140625" style="36"/>
    <col min="17" max="17" width="10.85546875" style="33" customWidth="1"/>
    <col min="18" max="18" width="11" customWidth="1"/>
    <col min="20" max="20" width="9.140625" style="36"/>
    <col min="21" max="21" width="11.42578125" style="33" customWidth="1"/>
    <col min="24" max="24" width="9.140625" style="36"/>
    <col min="25" max="25" width="11.140625" style="33" customWidth="1"/>
    <col min="28" max="28" width="9.140625" style="36"/>
    <col min="29" max="29" width="13.7109375" style="33" customWidth="1"/>
    <col min="30" max="30" width="12.140625" customWidth="1"/>
    <col min="32" max="32" width="9.140625" style="36"/>
    <col min="33" max="33" width="12.42578125" style="33" customWidth="1"/>
    <col min="34" max="34" width="11" customWidth="1"/>
    <col min="36" max="36" width="9.140625" style="36"/>
    <col min="37" max="37" width="12.28515625" style="33" customWidth="1"/>
    <col min="38" max="38" width="12.28515625" customWidth="1"/>
    <col min="39" max="39" width="12.140625" customWidth="1"/>
    <col min="40" max="40" width="12" style="36" customWidth="1"/>
    <col min="41" max="41" width="13" style="33" customWidth="1"/>
    <col min="42" max="43" width="12" customWidth="1"/>
  </cols>
  <sheetData>
    <row r="1" spans="1:43" s="30" customFormat="1" ht="75" customHeight="1" x14ac:dyDescent="0.25">
      <c r="A1" s="1" t="s">
        <v>0</v>
      </c>
      <c r="B1" s="2" t="s">
        <v>1</v>
      </c>
      <c r="C1" s="2" t="s">
        <v>111</v>
      </c>
      <c r="D1" s="35" t="s">
        <v>71</v>
      </c>
      <c r="E1" s="11" t="s">
        <v>72</v>
      </c>
      <c r="F1" s="10" t="s">
        <v>73</v>
      </c>
      <c r="G1" s="10" t="s">
        <v>74</v>
      </c>
      <c r="H1" s="38" t="s">
        <v>75</v>
      </c>
      <c r="I1" s="13" t="s">
        <v>76</v>
      </c>
      <c r="J1" s="12" t="s">
        <v>77</v>
      </c>
      <c r="K1" s="12" t="s">
        <v>78</v>
      </c>
      <c r="L1" s="39" t="s">
        <v>79</v>
      </c>
      <c r="M1" s="15" t="s">
        <v>80</v>
      </c>
      <c r="N1" s="14" t="s">
        <v>81</v>
      </c>
      <c r="O1" s="14" t="s">
        <v>82</v>
      </c>
      <c r="P1" s="40" t="s">
        <v>83</v>
      </c>
      <c r="Q1" s="17" t="s">
        <v>84</v>
      </c>
      <c r="R1" s="16" t="s">
        <v>85</v>
      </c>
      <c r="S1" s="16" t="s">
        <v>86</v>
      </c>
      <c r="T1" s="41" t="s">
        <v>87</v>
      </c>
      <c r="U1" s="19" t="s">
        <v>88</v>
      </c>
      <c r="V1" s="18" t="s">
        <v>89</v>
      </c>
      <c r="W1" s="18" t="s">
        <v>90</v>
      </c>
      <c r="X1" s="42" t="s">
        <v>91</v>
      </c>
      <c r="Y1" s="21" t="s">
        <v>92</v>
      </c>
      <c r="Z1" s="20" t="s">
        <v>93</v>
      </c>
      <c r="AA1" s="20" t="s">
        <v>94</v>
      </c>
      <c r="AB1" s="43" t="s">
        <v>99</v>
      </c>
      <c r="AC1" s="25" t="s">
        <v>100</v>
      </c>
      <c r="AD1" s="24" t="s">
        <v>101</v>
      </c>
      <c r="AE1" s="24" t="s">
        <v>102</v>
      </c>
      <c r="AF1" s="44" t="s">
        <v>95</v>
      </c>
      <c r="AG1" s="23" t="s">
        <v>96</v>
      </c>
      <c r="AH1" s="22" t="s">
        <v>97</v>
      </c>
      <c r="AI1" s="22" t="s">
        <v>98</v>
      </c>
      <c r="AJ1" s="45" t="s">
        <v>103</v>
      </c>
      <c r="AK1" s="26" t="s">
        <v>104</v>
      </c>
      <c r="AL1" s="27" t="s">
        <v>105</v>
      </c>
      <c r="AM1" s="27" t="s">
        <v>106</v>
      </c>
      <c r="AN1" s="46" t="s">
        <v>107</v>
      </c>
      <c r="AO1" s="28" t="s">
        <v>108</v>
      </c>
      <c r="AP1" s="29" t="s">
        <v>109</v>
      </c>
      <c r="AQ1" s="29" t="s">
        <v>110</v>
      </c>
    </row>
    <row r="2" spans="1:43" x14ac:dyDescent="0.25">
      <c r="A2" t="s">
        <v>2</v>
      </c>
      <c r="B2" s="3">
        <v>17239</v>
      </c>
      <c r="C2" s="33">
        <v>98679940.560000002</v>
      </c>
      <c r="D2" s="36">
        <v>4</v>
      </c>
      <c r="E2" s="33">
        <v>4.0535087245699088</v>
      </c>
      <c r="F2">
        <v>52</v>
      </c>
      <c r="G2" t="s">
        <v>114</v>
      </c>
      <c r="H2" s="36">
        <v>1</v>
      </c>
      <c r="I2" s="33">
        <v>1.0133771811424772</v>
      </c>
      <c r="J2">
        <v>40</v>
      </c>
      <c r="K2" t="s">
        <v>113</v>
      </c>
      <c r="L2" s="36">
        <v>1</v>
      </c>
      <c r="M2" s="33">
        <v>1.0133771811424772</v>
      </c>
      <c r="N2">
        <v>41</v>
      </c>
      <c r="O2" t="s">
        <v>113</v>
      </c>
      <c r="Q2" s="33">
        <v>0</v>
      </c>
      <c r="R2">
        <v>38</v>
      </c>
      <c r="S2" t="s">
        <v>114</v>
      </c>
      <c r="T2" s="36">
        <v>1</v>
      </c>
      <c r="U2" s="33">
        <v>1.0133771811424772</v>
      </c>
      <c r="V2">
        <v>14</v>
      </c>
      <c r="W2" t="s">
        <v>112</v>
      </c>
      <c r="X2" s="36">
        <v>1</v>
      </c>
      <c r="Y2" s="33">
        <v>1.0133771811424772</v>
      </c>
      <c r="Z2">
        <v>26</v>
      </c>
      <c r="AA2" t="s">
        <v>113</v>
      </c>
      <c r="AC2" s="33">
        <v>0</v>
      </c>
      <c r="AD2">
        <v>41</v>
      </c>
      <c r="AE2" t="s">
        <v>114</v>
      </c>
      <c r="AG2" s="33">
        <v>0</v>
      </c>
      <c r="AH2">
        <v>37</v>
      </c>
      <c r="AI2" t="s">
        <v>114</v>
      </c>
      <c r="AK2" s="33">
        <v>0</v>
      </c>
      <c r="AL2">
        <v>24</v>
      </c>
      <c r="AM2" t="s">
        <v>114</v>
      </c>
      <c r="AO2" s="33">
        <v>0</v>
      </c>
      <c r="AP2">
        <v>15</v>
      </c>
      <c r="AQ2" t="s">
        <v>114</v>
      </c>
    </row>
    <row r="3" spans="1:43" x14ac:dyDescent="0.25">
      <c r="A3" t="s">
        <v>3</v>
      </c>
      <c r="B3" s="3">
        <v>18162</v>
      </c>
      <c r="C3" s="33">
        <v>63380817.119999997</v>
      </c>
      <c r="D3" s="36">
        <v>1</v>
      </c>
      <c r="E3" s="33">
        <v>1.5777644489920075</v>
      </c>
      <c r="F3">
        <v>64</v>
      </c>
      <c r="G3" t="s">
        <v>114</v>
      </c>
      <c r="I3" s="33">
        <v>0</v>
      </c>
      <c r="J3">
        <v>47</v>
      </c>
      <c r="K3" t="s">
        <v>114</v>
      </c>
      <c r="M3" s="33">
        <v>0</v>
      </c>
      <c r="N3">
        <v>47</v>
      </c>
      <c r="O3" t="s">
        <v>114</v>
      </c>
      <c r="Q3" s="33">
        <v>0</v>
      </c>
      <c r="R3">
        <v>38</v>
      </c>
      <c r="S3" t="s">
        <v>114</v>
      </c>
      <c r="U3" s="33">
        <v>0</v>
      </c>
      <c r="V3">
        <v>33</v>
      </c>
      <c r="W3" t="s">
        <v>114</v>
      </c>
      <c r="Y3" s="33">
        <v>0</v>
      </c>
      <c r="Z3">
        <v>38</v>
      </c>
      <c r="AA3" t="s">
        <v>114</v>
      </c>
      <c r="AB3" s="36">
        <v>1</v>
      </c>
      <c r="AC3" s="33">
        <v>1.5777644489920075</v>
      </c>
      <c r="AD3">
        <v>23</v>
      </c>
      <c r="AE3" t="s">
        <v>112</v>
      </c>
      <c r="AG3" s="33">
        <v>0</v>
      </c>
      <c r="AH3">
        <v>37</v>
      </c>
      <c r="AI3" t="s">
        <v>114</v>
      </c>
      <c r="AK3" s="33">
        <v>0</v>
      </c>
      <c r="AL3">
        <v>24</v>
      </c>
      <c r="AM3" t="s">
        <v>114</v>
      </c>
      <c r="AO3" s="33">
        <v>0</v>
      </c>
      <c r="AP3">
        <v>15</v>
      </c>
      <c r="AQ3" t="s">
        <v>114</v>
      </c>
    </row>
    <row r="4" spans="1:43" x14ac:dyDescent="0.25">
      <c r="A4" t="s">
        <v>4</v>
      </c>
      <c r="B4" s="3">
        <v>6475</v>
      </c>
      <c r="C4" s="33">
        <v>20023679.129999999</v>
      </c>
      <c r="D4" s="36">
        <v>1</v>
      </c>
      <c r="E4" s="33">
        <v>4.99408721797671</v>
      </c>
      <c r="F4">
        <v>41</v>
      </c>
      <c r="G4" t="s">
        <v>113</v>
      </c>
      <c r="H4" s="36">
        <v>1</v>
      </c>
      <c r="I4" s="33">
        <v>4.99408721797671</v>
      </c>
      <c r="J4">
        <v>3</v>
      </c>
      <c r="K4" t="s">
        <v>112</v>
      </c>
      <c r="L4" s="36">
        <v>1</v>
      </c>
      <c r="M4" s="33">
        <v>4.99408721797671</v>
      </c>
      <c r="N4">
        <v>3</v>
      </c>
      <c r="O4" t="s">
        <v>112</v>
      </c>
      <c r="Q4" s="33">
        <v>0</v>
      </c>
      <c r="R4">
        <v>38</v>
      </c>
      <c r="S4" t="s">
        <v>114</v>
      </c>
      <c r="U4" s="33">
        <v>0</v>
      </c>
      <c r="V4">
        <v>33</v>
      </c>
      <c r="W4" t="s">
        <v>114</v>
      </c>
      <c r="Y4" s="33">
        <v>0</v>
      </c>
      <c r="Z4">
        <v>38</v>
      </c>
      <c r="AA4" t="s">
        <v>114</v>
      </c>
      <c r="AB4" s="36">
        <v>1</v>
      </c>
      <c r="AC4" s="33">
        <v>4.99408721797671</v>
      </c>
      <c r="AD4">
        <v>2</v>
      </c>
      <c r="AE4" t="s">
        <v>112</v>
      </c>
      <c r="AG4" s="33">
        <v>0</v>
      </c>
      <c r="AH4">
        <v>37</v>
      </c>
      <c r="AI4" t="s">
        <v>114</v>
      </c>
      <c r="AK4" s="33">
        <v>0</v>
      </c>
      <c r="AL4">
        <v>24</v>
      </c>
      <c r="AM4" t="s">
        <v>114</v>
      </c>
      <c r="AO4" s="33">
        <v>0</v>
      </c>
      <c r="AP4">
        <v>15</v>
      </c>
      <c r="AQ4" t="s">
        <v>114</v>
      </c>
    </row>
    <row r="5" spans="1:43" x14ac:dyDescent="0.25">
      <c r="A5" t="s">
        <v>5</v>
      </c>
      <c r="B5" s="3">
        <v>24769</v>
      </c>
      <c r="C5" s="33">
        <v>246559506.97999999</v>
      </c>
      <c r="D5" s="36">
        <v>17</v>
      </c>
      <c r="E5" s="33">
        <v>6.8948872457710495</v>
      </c>
      <c r="F5">
        <v>24</v>
      </c>
      <c r="G5" t="s">
        <v>113</v>
      </c>
      <c r="H5" s="36">
        <v>3</v>
      </c>
      <c r="I5" s="33">
        <v>1.2167448080772441</v>
      </c>
      <c r="J5">
        <v>35</v>
      </c>
      <c r="K5" t="s">
        <v>113</v>
      </c>
      <c r="L5" s="36">
        <v>3</v>
      </c>
      <c r="M5" s="33">
        <v>1.2167448080772441</v>
      </c>
      <c r="N5">
        <v>37</v>
      </c>
      <c r="O5" t="s">
        <v>113</v>
      </c>
      <c r="P5" s="36">
        <v>2</v>
      </c>
      <c r="Q5" s="33">
        <v>0.81116320538482933</v>
      </c>
      <c r="R5">
        <v>25</v>
      </c>
      <c r="S5" t="s">
        <v>113</v>
      </c>
      <c r="T5" s="36">
        <v>3</v>
      </c>
      <c r="U5" s="33">
        <v>1.2167448080772441</v>
      </c>
      <c r="V5">
        <v>13</v>
      </c>
      <c r="W5" t="s">
        <v>112</v>
      </c>
      <c r="X5" s="36">
        <v>6</v>
      </c>
      <c r="Y5" s="33">
        <v>2.4334896161544881</v>
      </c>
      <c r="Z5">
        <v>7</v>
      </c>
      <c r="AA5" t="s">
        <v>112</v>
      </c>
      <c r="AB5" s="36">
        <v>3</v>
      </c>
      <c r="AC5" s="33">
        <v>1.2167448080772441</v>
      </c>
      <c r="AD5">
        <v>27</v>
      </c>
      <c r="AE5" t="s">
        <v>113</v>
      </c>
      <c r="AF5" s="36">
        <v>1</v>
      </c>
      <c r="AG5" s="33">
        <v>0.40558160269241467</v>
      </c>
      <c r="AH5">
        <v>32</v>
      </c>
      <c r="AI5" t="s">
        <v>113</v>
      </c>
      <c r="AJ5" s="36">
        <v>1</v>
      </c>
      <c r="AK5" s="33">
        <v>0.40558160269241467</v>
      </c>
      <c r="AL5">
        <v>19</v>
      </c>
      <c r="AM5" t="s">
        <v>112</v>
      </c>
      <c r="AN5" s="36">
        <v>1</v>
      </c>
      <c r="AO5" s="33">
        <v>0.40558160269241467</v>
      </c>
      <c r="AP5">
        <v>7</v>
      </c>
      <c r="AQ5" t="s">
        <v>112</v>
      </c>
    </row>
    <row r="6" spans="1:43" x14ac:dyDescent="0.25">
      <c r="A6" t="s">
        <v>6</v>
      </c>
      <c r="B6" s="3">
        <v>36602</v>
      </c>
      <c r="C6" s="33">
        <v>158591130.21000001</v>
      </c>
      <c r="D6" s="36">
        <v>11</v>
      </c>
      <c r="E6" s="33">
        <v>6.9360751672771626</v>
      </c>
      <c r="F6">
        <v>23</v>
      </c>
      <c r="G6" t="s">
        <v>112</v>
      </c>
      <c r="I6" s="33">
        <v>0</v>
      </c>
      <c r="J6">
        <v>47</v>
      </c>
      <c r="K6" t="s">
        <v>114</v>
      </c>
      <c r="M6" s="33">
        <v>0</v>
      </c>
      <c r="N6">
        <v>47</v>
      </c>
      <c r="O6" t="s">
        <v>114</v>
      </c>
      <c r="P6" s="36">
        <v>1</v>
      </c>
      <c r="Q6" s="33">
        <v>0.63055228793428753</v>
      </c>
      <c r="R6">
        <v>30</v>
      </c>
      <c r="S6" t="s">
        <v>113</v>
      </c>
      <c r="U6" s="33">
        <v>0</v>
      </c>
      <c r="V6">
        <v>33</v>
      </c>
      <c r="W6" t="s">
        <v>114</v>
      </c>
      <c r="X6" s="36">
        <v>1</v>
      </c>
      <c r="Y6" s="33">
        <v>0.63055228793428753</v>
      </c>
      <c r="Z6">
        <v>33</v>
      </c>
      <c r="AA6" t="s">
        <v>113</v>
      </c>
      <c r="AB6" s="36">
        <v>2</v>
      </c>
      <c r="AC6" s="33">
        <v>1.2611045758685751</v>
      </c>
      <c r="AD6">
        <v>26</v>
      </c>
      <c r="AE6" t="s">
        <v>113</v>
      </c>
      <c r="AF6" s="36">
        <v>2</v>
      </c>
      <c r="AG6" s="33">
        <v>1.2611045758685751</v>
      </c>
      <c r="AH6">
        <v>15</v>
      </c>
      <c r="AI6" t="s">
        <v>112</v>
      </c>
      <c r="AK6" s="33">
        <v>0</v>
      </c>
      <c r="AL6">
        <v>24</v>
      </c>
      <c r="AM6" t="s">
        <v>114</v>
      </c>
      <c r="AO6" s="33">
        <v>0</v>
      </c>
      <c r="AP6">
        <v>15</v>
      </c>
      <c r="AQ6" t="s">
        <v>114</v>
      </c>
    </row>
    <row r="7" spans="1:43" x14ac:dyDescent="0.25">
      <c r="A7" t="s">
        <v>7</v>
      </c>
      <c r="B7" s="3">
        <v>19195</v>
      </c>
      <c r="C7" s="33">
        <v>80469296.170000002</v>
      </c>
      <c r="D7" s="36">
        <v>3</v>
      </c>
      <c r="E7" s="33">
        <v>3.7281300356625202</v>
      </c>
      <c r="F7">
        <v>54</v>
      </c>
      <c r="G7" t="s">
        <v>114</v>
      </c>
      <c r="H7" s="36">
        <v>1</v>
      </c>
      <c r="I7" s="33">
        <v>1.2427100118875067</v>
      </c>
      <c r="J7">
        <v>34</v>
      </c>
      <c r="K7" t="s">
        <v>113</v>
      </c>
      <c r="L7" s="36">
        <v>1</v>
      </c>
      <c r="M7" s="33">
        <v>1.2427100118875067</v>
      </c>
      <c r="N7">
        <v>35</v>
      </c>
      <c r="O7" t="s">
        <v>113</v>
      </c>
      <c r="P7" s="36">
        <v>2</v>
      </c>
      <c r="Q7" s="33">
        <v>2.4854200237750135</v>
      </c>
      <c r="R7">
        <v>7</v>
      </c>
      <c r="S7" t="s">
        <v>112</v>
      </c>
      <c r="T7" s="36">
        <v>1</v>
      </c>
      <c r="U7" s="33">
        <v>1.2427100118875067</v>
      </c>
      <c r="V7">
        <v>12</v>
      </c>
      <c r="W7" t="s">
        <v>112</v>
      </c>
      <c r="X7" s="36">
        <v>1</v>
      </c>
      <c r="Y7" s="33">
        <v>1.2427100118875067</v>
      </c>
      <c r="Z7">
        <v>22</v>
      </c>
      <c r="AA7" t="s">
        <v>112</v>
      </c>
      <c r="AC7" s="33">
        <v>0</v>
      </c>
      <c r="AD7">
        <v>41</v>
      </c>
      <c r="AE7" t="s">
        <v>114</v>
      </c>
      <c r="AG7" s="33">
        <v>0</v>
      </c>
      <c r="AH7">
        <v>37</v>
      </c>
      <c r="AI7" t="s">
        <v>114</v>
      </c>
      <c r="AK7" s="33">
        <v>0</v>
      </c>
      <c r="AL7">
        <v>24</v>
      </c>
      <c r="AM7" t="s">
        <v>114</v>
      </c>
      <c r="AO7" s="33">
        <v>0</v>
      </c>
      <c r="AP7">
        <v>15</v>
      </c>
      <c r="AQ7" t="s">
        <v>114</v>
      </c>
    </row>
    <row r="8" spans="1:43" x14ac:dyDescent="0.25">
      <c r="A8" t="s">
        <v>8</v>
      </c>
      <c r="B8" s="3">
        <v>28453</v>
      </c>
      <c r="C8" s="33">
        <v>122777256.68000001</v>
      </c>
      <c r="D8" s="36">
        <v>8</v>
      </c>
      <c r="E8" s="33">
        <v>6.5158647589355789</v>
      </c>
      <c r="F8">
        <v>26</v>
      </c>
      <c r="G8" t="s">
        <v>113</v>
      </c>
      <c r="H8" s="36">
        <v>2</v>
      </c>
      <c r="I8" s="33">
        <v>1.6289661897338947</v>
      </c>
      <c r="J8">
        <v>26</v>
      </c>
      <c r="K8" t="s">
        <v>113</v>
      </c>
      <c r="L8" s="36">
        <v>3</v>
      </c>
      <c r="M8" s="33">
        <v>2.4434492846008422</v>
      </c>
      <c r="N8">
        <v>16</v>
      </c>
      <c r="O8" t="s">
        <v>112</v>
      </c>
      <c r="P8" s="36">
        <v>3</v>
      </c>
      <c r="Q8" s="33">
        <v>2.4434492846008422</v>
      </c>
      <c r="R8">
        <v>8</v>
      </c>
      <c r="S8" t="s">
        <v>112</v>
      </c>
      <c r="T8" s="36">
        <v>1</v>
      </c>
      <c r="U8" s="33">
        <v>0.81448309486694737</v>
      </c>
      <c r="V8">
        <v>20</v>
      </c>
      <c r="W8" t="s">
        <v>112</v>
      </c>
      <c r="X8" s="36">
        <v>1</v>
      </c>
      <c r="Y8" s="33">
        <v>0.81448309486694737</v>
      </c>
      <c r="Z8">
        <v>31</v>
      </c>
      <c r="AA8" t="s">
        <v>113</v>
      </c>
      <c r="AB8" s="36">
        <v>1</v>
      </c>
      <c r="AC8" s="33">
        <v>0.81448309486694737</v>
      </c>
      <c r="AD8">
        <v>36</v>
      </c>
      <c r="AE8" t="s">
        <v>113</v>
      </c>
      <c r="AF8" s="36">
        <v>1</v>
      </c>
      <c r="AG8" s="33">
        <v>0.81448309486694737</v>
      </c>
      <c r="AH8">
        <v>20</v>
      </c>
      <c r="AI8" t="s">
        <v>112</v>
      </c>
      <c r="AJ8" s="36">
        <v>2</v>
      </c>
      <c r="AK8" s="33">
        <v>1.6289661897338947</v>
      </c>
      <c r="AL8">
        <v>5</v>
      </c>
      <c r="AM8" t="s">
        <v>112</v>
      </c>
      <c r="AO8" s="33">
        <v>0</v>
      </c>
      <c r="AP8">
        <v>15</v>
      </c>
      <c r="AQ8" t="s">
        <v>114</v>
      </c>
    </row>
    <row r="9" spans="1:43" x14ac:dyDescent="0.25">
      <c r="A9" t="s">
        <v>9</v>
      </c>
      <c r="B9" s="3">
        <v>111648</v>
      </c>
      <c r="C9" s="33">
        <v>678527783.44000006</v>
      </c>
      <c r="D9" s="36">
        <v>39</v>
      </c>
      <c r="E9" s="33">
        <v>5.7477381106309027</v>
      </c>
      <c r="F9">
        <v>33</v>
      </c>
      <c r="G9" t="s">
        <v>113</v>
      </c>
      <c r="H9" s="36">
        <v>9</v>
      </c>
      <c r="I9" s="33">
        <v>1.3264011024532851</v>
      </c>
      <c r="J9">
        <v>31</v>
      </c>
      <c r="K9" t="s">
        <v>113</v>
      </c>
      <c r="L9" s="36">
        <v>10</v>
      </c>
      <c r="M9" s="33">
        <v>1.4737790027258724</v>
      </c>
      <c r="N9">
        <v>32</v>
      </c>
      <c r="O9" t="s">
        <v>113</v>
      </c>
      <c r="P9" s="36">
        <v>2</v>
      </c>
      <c r="Q9" s="33">
        <v>0.29475580054517447</v>
      </c>
      <c r="R9">
        <v>36</v>
      </c>
      <c r="S9" t="s">
        <v>113</v>
      </c>
      <c r="T9" s="36">
        <v>4</v>
      </c>
      <c r="U9" s="33">
        <v>0.58951160109034895</v>
      </c>
      <c r="V9">
        <v>28</v>
      </c>
      <c r="W9" t="s">
        <v>113</v>
      </c>
      <c r="X9" s="36">
        <v>5</v>
      </c>
      <c r="Y9" s="33">
        <v>0.73688950136293618</v>
      </c>
      <c r="Z9">
        <v>32</v>
      </c>
      <c r="AA9" t="s">
        <v>113</v>
      </c>
      <c r="AB9" s="36">
        <v>11</v>
      </c>
      <c r="AC9" s="33">
        <v>1.6211569029984596</v>
      </c>
      <c r="AD9">
        <v>22</v>
      </c>
      <c r="AE9" t="s">
        <v>112</v>
      </c>
      <c r="AF9" s="36">
        <v>2</v>
      </c>
      <c r="AG9" s="33">
        <v>0.29475580054517447</v>
      </c>
      <c r="AH9">
        <v>36</v>
      </c>
      <c r="AI9" t="s">
        <v>113</v>
      </c>
      <c r="AJ9" s="36">
        <v>2</v>
      </c>
      <c r="AK9" s="33">
        <v>0.29475580054517447</v>
      </c>
      <c r="AL9">
        <v>23</v>
      </c>
      <c r="AM9" t="s">
        <v>112</v>
      </c>
      <c r="AN9" s="36">
        <v>1</v>
      </c>
      <c r="AO9" s="33">
        <v>0.14737790027258724</v>
      </c>
      <c r="AP9">
        <v>13</v>
      </c>
      <c r="AQ9" t="s">
        <v>112</v>
      </c>
    </row>
    <row r="10" spans="1:43" x14ac:dyDescent="0.25">
      <c r="A10" t="s">
        <v>10</v>
      </c>
      <c r="B10" s="3">
        <v>6901</v>
      </c>
      <c r="C10" s="33">
        <v>60004659.869999997</v>
      </c>
      <c r="D10" s="36">
        <v>16</v>
      </c>
      <c r="E10" s="33">
        <v>26.664595774168163</v>
      </c>
      <c r="F10">
        <v>2</v>
      </c>
      <c r="G10" t="s">
        <v>112</v>
      </c>
      <c r="H10" s="36">
        <v>3</v>
      </c>
      <c r="I10" s="33">
        <v>4.9996117076565305</v>
      </c>
      <c r="J10">
        <v>2</v>
      </c>
      <c r="K10" t="s">
        <v>112</v>
      </c>
      <c r="L10" s="36">
        <v>3</v>
      </c>
      <c r="M10" s="33">
        <v>4.9996117076565305</v>
      </c>
      <c r="N10">
        <v>2</v>
      </c>
      <c r="O10" t="s">
        <v>112</v>
      </c>
      <c r="Q10" s="33">
        <v>0</v>
      </c>
      <c r="R10">
        <v>38</v>
      </c>
      <c r="S10" t="s">
        <v>114</v>
      </c>
      <c r="T10" s="36">
        <v>2</v>
      </c>
      <c r="U10" s="33">
        <v>3.3330744717710203</v>
      </c>
      <c r="V10">
        <v>4</v>
      </c>
      <c r="W10" t="s">
        <v>112</v>
      </c>
      <c r="X10" s="36">
        <v>1</v>
      </c>
      <c r="Y10" s="33">
        <v>1.6665372358855102</v>
      </c>
      <c r="Z10">
        <v>16</v>
      </c>
      <c r="AA10" t="s">
        <v>112</v>
      </c>
      <c r="AB10" s="36">
        <v>1</v>
      </c>
      <c r="AC10" s="33">
        <v>1.6665372358855102</v>
      </c>
      <c r="AD10">
        <v>21</v>
      </c>
      <c r="AE10" t="s">
        <v>112</v>
      </c>
      <c r="AF10" s="36">
        <v>3</v>
      </c>
      <c r="AG10" s="33">
        <v>4.9996117076565305</v>
      </c>
      <c r="AH10">
        <v>3</v>
      </c>
      <c r="AI10" t="s">
        <v>112</v>
      </c>
      <c r="AK10" s="33">
        <v>0</v>
      </c>
      <c r="AL10">
        <v>24</v>
      </c>
      <c r="AM10" t="s">
        <v>114</v>
      </c>
      <c r="AO10" s="33">
        <v>0</v>
      </c>
      <c r="AP10">
        <v>15</v>
      </c>
      <c r="AQ10" t="s">
        <v>114</v>
      </c>
    </row>
    <row r="11" spans="1:43" x14ac:dyDescent="0.25">
      <c r="A11" t="s">
        <v>11</v>
      </c>
      <c r="B11" s="3">
        <v>16372</v>
      </c>
      <c r="C11" s="33">
        <v>140730482.78</v>
      </c>
      <c r="D11" s="36">
        <v>7</v>
      </c>
      <c r="E11" s="33">
        <v>4.9740467464628138</v>
      </c>
      <c r="F11">
        <v>42</v>
      </c>
      <c r="G11" t="s">
        <v>113</v>
      </c>
      <c r="H11" s="36">
        <v>2</v>
      </c>
      <c r="I11" s="33">
        <v>1.4211562132750897</v>
      </c>
      <c r="J11">
        <v>29</v>
      </c>
      <c r="K11" t="s">
        <v>113</v>
      </c>
      <c r="L11" s="36">
        <v>2</v>
      </c>
      <c r="M11" s="33">
        <v>1.4211562132750897</v>
      </c>
      <c r="N11">
        <v>33</v>
      </c>
      <c r="O11" t="s">
        <v>113</v>
      </c>
      <c r="P11" s="36">
        <v>1</v>
      </c>
      <c r="Q11" s="33">
        <v>0.71057810663754484</v>
      </c>
      <c r="R11">
        <v>28</v>
      </c>
      <c r="S11" t="s">
        <v>113</v>
      </c>
      <c r="T11" s="36">
        <v>1</v>
      </c>
      <c r="U11" s="33">
        <v>0.71057810663754484</v>
      </c>
      <c r="V11">
        <v>23</v>
      </c>
      <c r="W11" t="s">
        <v>112</v>
      </c>
      <c r="Y11" s="33">
        <v>0</v>
      </c>
      <c r="Z11">
        <v>38</v>
      </c>
      <c r="AA11" t="s">
        <v>114</v>
      </c>
      <c r="AB11" s="36">
        <v>2</v>
      </c>
      <c r="AC11" s="33">
        <v>1.4211562132750897</v>
      </c>
      <c r="AD11">
        <v>25</v>
      </c>
      <c r="AE11" t="s">
        <v>113</v>
      </c>
      <c r="AG11" s="33">
        <v>0</v>
      </c>
      <c r="AH11">
        <v>37</v>
      </c>
      <c r="AI11" t="s">
        <v>114</v>
      </c>
      <c r="AK11" s="33">
        <v>0</v>
      </c>
      <c r="AL11">
        <v>24</v>
      </c>
      <c r="AM11" t="s">
        <v>114</v>
      </c>
      <c r="AO11" s="33">
        <v>0</v>
      </c>
      <c r="AP11">
        <v>15</v>
      </c>
      <c r="AQ11" t="s">
        <v>114</v>
      </c>
    </row>
    <row r="12" spans="1:43" x14ac:dyDescent="0.25">
      <c r="A12" t="s">
        <v>12</v>
      </c>
      <c r="B12" s="3">
        <v>12768</v>
      </c>
      <c r="C12" s="33">
        <v>88960605.879999995</v>
      </c>
      <c r="D12" s="36">
        <v>2</v>
      </c>
      <c r="E12" s="33">
        <v>2.2481861271244301</v>
      </c>
      <c r="F12">
        <v>60</v>
      </c>
      <c r="G12" t="s">
        <v>114</v>
      </c>
      <c r="H12" s="36">
        <v>1</v>
      </c>
      <c r="I12" s="33">
        <v>1.1240930635622151</v>
      </c>
      <c r="J12">
        <v>37</v>
      </c>
      <c r="K12" t="s">
        <v>113</v>
      </c>
      <c r="L12" s="36">
        <v>1</v>
      </c>
      <c r="M12" s="33">
        <v>1.1240930635622151</v>
      </c>
      <c r="N12">
        <v>38</v>
      </c>
      <c r="O12" t="s">
        <v>113</v>
      </c>
      <c r="Q12" s="33">
        <v>0</v>
      </c>
      <c r="R12">
        <v>38</v>
      </c>
      <c r="S12" t="s">
        <v>114</v>
      </c>
      <c r="U12" s="33">
        <v>0</v>
      </c>
      <c r="V12">
        <v>33</v>
      </c>
      <c r="W12" t="s">
        <v>114</v>
      </c>
      <c r="Y12" s="33">
        <v>0</v>
      </c>
      <c r="Z12">
        <v>38</v>
      </c>
      <c r="AA12" t="s">
        <v>114</v>
      </c>
      <c r="AC12" s="33">
        <v>0</v>
      </c>
      <c r="AD12">
        <v>41</v>
      </c>
      <c r="AE12" t="s">
        <v>114</v>
      </c>
      <c r="AG12" s="33">
        <v>0</v>
      </c>
      <c r="AH12">
        <v>37</v>
      </c>
      <c r="AI12" t="s">
        <v>114</v>
      </c>
      <c r="AK12" s="33">
        <v>0</v>
      </c>
      <c r="AL12">
        <v>24</v>
      </c>
      <c r="AM12" t="s">
        <v>114</v>
      </c>
      <c r="AO12" s="33">
        <v>0</v>
      </c>
      <c r="AP12">
        <v>15</v>
      </c>
      <c r="AQ12" t="s">
        <v>114</v>
      </c>
    </row>
    <row r="13" spans="1:43" x14ac:dyDescent="0.25">
      <c r="A13" t="s">
        <v>13</v>
      </c>
      <c r="B13" s="3">
        <v>18927</v>
      </c>
      <c r="C13" s="33">
        <v>102163314.62</v>
      </c>
      <c r="D13" s="36">
        <v>6</v>
      </c>
      <c r="E13" s="33">
        <v>5.8729496221977602</v>
      </c>
      <c r="F13">
        <v>30</v>
      </c>
      <c r="G13" t="s">
        <v>113</v>
      </c>
      <c r="I13" s="33">
        <v>0</v>
      </c>
      <c r="J13">
        <v>47</v>
      </c>
      <c r="K13" t="s">
        <v>114</v>
      </c>
      <c r="M13" s="33">
        <v>0</v>
      </c>
      <c r="N13">
        <v>47</v>
      </c>
      <c r="O13" t="s">
        <v>114</v>
      </c>
      <c r="Q13" s="33">
        <v>0</v>
      </c>
      <c r="R13">
        <v>38</v>
      </c>
      <c r="S13" t="s">
        <v>114</v>
      </c>
      <c r="T13" s="36">
        <v>1</v>
      </c>
      <c r="U13" s="33">
        <v>0.97882493703296003</v>
      </c>
      <c r="V13">
        <v>15</v>
      </c>
      <c r="W13" t="s">
        <v>112</v>
      </c>
      <c r="X13" s="36">
        <v>2</v>
      </c>
      <c r="Y13" s="33">
        <v>1.9576498740659201</v>
      </c>
      <c r="Z13">
        <v>12</v>
      </c>
      <c r="AA13" t="s">
        <v>112</v>
      </c>
      <c r="AB13" s="36">
        <v>3</v>
      </c>
      <c r="AC13" s="33">
        <v>2.9364748110988801</v>
      </c>
      <c r="AD13">
        <v>13</v>
      </c>
      <c r="AE13" t="s">
        <v>112</v>
      </c>
      <c r="AF13" s="36">
        <v>2</v>
      </c>
      <c r="AG13" s="33">
        <v>1.9576498740659201</v>
      </c>
      <c r="AH13">
        <v>7</v>
      </c>
      <c r="AI13" t="s">
        <v>112</v>
      </c>
      <c r="AK13" s="33">
        <v>0</v>
      </c>
      <c r="AL13">
        <v>24</v>
      </c>
      <c r="AM13" t="s">
        <v>114</v>
      </c>
      <c r="AO13" s="33">
        <v>0</v>
      </c>
      <c r="AP13">
        <v>15</v>
      </c>
      <c r="AQ13" t="s">
        <v>114</v>
      </c>
    </row>
    <row r="14" spans="1:43" x14ac:dyDescent="0.25">
      <c r="A14" t="s">
        <v>14</v>
      </c>
      <c r="B14" s="3">
        <v>8951</v>
      </c>
      <c r="C14" s="33">
        <v>54401357.549999997</v>
      </c>
      <c r="D14" s="36">
        <v>3</v>
      </c>
      <c r="E14" s="33">
        <v>5.5145682665045923</v>
      </c>
      <c r="F14">
        <v>35</v>
      </c>
      <c r="G14" t="s">
        <v>113</v>
      </c>
      <c r="H14" s="36">
        <v>1</v>
      </c>
      <c r="I14" s="33">
        <v>1.8381894221681976</v>
      </c>
      <c r="J14">
        <v>22</v>
      </c>
      <c r="K14" t="s">
        <v>112</v>
      </c>
      <c r="L14" s="36">
        <v>1</v>
      </c>
      <c r="M14" s="33">
        <v>1.8381894221681976</v>
      </c>
      <c r="N14">
        <v>26</v>
      </c>
      <c r="O14" t="s">
        <v>113</v>
      </c>
      <c r="Q14" s="33">
        <v>0</v>
      </c>
      <c r="R14">
        <v>38</v>
      </c>
      <c r="S14" t="s">
        <v>114</v>
      </c>
      <c r="T14" s="36">
        <v>1</v>
      </c>
      <c r="U14" s="33">
        <v>1.8381894221681976</v>
      </c>
      <c r="V14">
        <v>8</v>
      </c>
      <c r="W14" t="s">
        <v>112</v>
      </c>
      <c r="Y14" s="33">
        <v>0</v>
      </c>
      <c r="Z14">
        <v>38</v>
      </c>
      <c r="AA14" t="s">
        <v>114</v>
      </c>
      <c r="AB14" s="36">
        <v>1</v>
      </c>
      <c r="AC14" s="33">
        <v>1.8381894221681976</v>
      </c>
      <c r="AD14">
        <v>20</v>
      </c>
      <c r="AE14" t="s">
        <v>112</v>
      </c>
      <c r="AG14" s="33">
        <v>0</v>
      </c>
      <c r="AH14">
        <v>37</v>
      </c>
      <c r="AI14" t="s">
        <v>114</v>
      </c>
      <c r="AK14" s="33">
        <v>0</v>
      </c>
      <c r="AL14">
        <v>24</v>
      </c>
      <c r="AM14" t="s">
        <v>114</v>
      </c>
      <c r="AN14" s="36">
        <v>1</v>
      </c>
      <c r="AO14" s="33">
        <v>1.8381894221681976</v>
      </c>
      <c r="AP14">
        <v>4</v>
      </c>
      <c r="AQ14" t="s">
        <v>112</v>
      </c>
    </row>
    <row r="15" spans="1:43" x14ac:dyDescent="0.25">
      <c r="A15" t="s">
        <v>15</v>
      </c>
      <c r="B15" s="3">
        <v>7540</v>
      </c>
      <c r="C15" s="33">
        <v>20358297.710000001</v>
      </c>
      <c r="D15" s="36">
        <v>1</v>
      </c>
      <c r="E15" s="33">
        <v>4.9120020457741891</v>
      </c>
      <c r="F15">
        <v>43</v>
      </c>
      <c r="G15" t="s">
        <v>113</v>
      </c>
      <c r="H15" s="36">
        <v>1</v>
      </c>
      <c r="I15" s="33">
        <v>4.9120020457741891</v>
      </c>
      <c r="J15">
        <v>4</v>
      </c>
      <c r="K15" t="s">
        <v>112</v>
      </c>
      <c r="L15" s="36">
        <v>1</v>
      </c>
      <c r="M15" s="33">
        <v>4.9120020457741891</v>
      </c>
      <c r="N15">
        <v>4</v>
      </c>
      <c r="O15" t="s">
        <v>112</v>
      </c>
      <c r="P15" s="36">
        <v>1</v>
      </c>
      <c r="Q15" s="33">
        <v>4.9120020457741891</v>
      </c>
      <c r="R15">
        <v>2</v>
      </c>
      <c r="S15" t="s">
        <v>112</v>
      </c>
      <c r="U15" s="33">
        <v>0</v>
      </c>
      <c r="V15">
        <v>33</v>
      </c>
      <c r="W15" t="s">
        <v>114</v>
      </c>
      <c r="Y15" s="33">
        <v>0</v>
      </c>
      <c r="Z15">
        <v>38</v>
      </c>
      <c r="AA15" t="s">
        <v>114</v>
      </c>
      <c r="AB15" s="36">
        <v>1</v>
      </c>
      <c r="AC15" s="33">
        <v>4.9120020457741891</v>
      </c>
      <c r="AD15">
        <v>3</v>
      </c>
      <c r="AE15" t="s">
        <v>112</v>
      </c>
      <c r="AG15" s="33">
        <v>0</v>
      </c>
      <c r="AH15">
        <v>37</v>
      </c>
      <c r="AI15" t="s">
        <v>114</v>
      </c>
      <c r="AK15" s="33">
        <v>0</v>
      </c>
      <c r="AL15">
        <v>24</v>
      </c>
      <c r="AM15" t="s">
        <v>114</v>
      </c>
      <c r="AN15" s="36">
        <v>1</v>
      </c>
      <c r="AO15" s="33">
        <v>4.9120020457741891</v>
      </c>
      <c r="AP15">
        <v>1</v>
      </c>
      <c r="AQ15" t="s">
        <v>112</v>
      </c>
    </row>
    <row r="16" spans="1:43" x14ac:dyDescent="0.25">
      <c r="A16" t="s">
        <v>16</v>
      </c>
      <c r="B16" s="3">
        <v>10206</v>
      </c>
      <c r="C16" s="33">
        <v>73984289.459999993</v>
      </c>
      <c r="D16" s="36">
        <v>3</v>
      </c>
      <c r="E16" s="33">
        <v>4.054914931124622</v>
      </c>
      <c r="F16">
        <v>51</v>
      </c>
      <c r="G16" t="s">
        <v>114</v>
      </c>
      <c r="H16" s="36">
        <v>2</v>
      </c>
      <c r="I16" s="33">
        <v>2.7032766207497483</v>
      </c>
      <c r="J16">
        <v>11</v>
      </c>
      <c r="K16" t="s">
        <v>112</v>
      </c>
      <c r="L16" s="36">
        <v>2</v>
      </c>
      <c r="M16" s="33">
        <v>2.7032766207497483</v>
      </c>
      <c r="N16">
        <v>13</v>
      </c>
      <c r="O16" t="s">
        <v>112</v>
      </c>
      <c r="Q16" s="33">
        <v>0</v>
      </c>
      <c r="R16">
        <v>38</v>
      </c>
      <c r="S16" t="s">
        <v>114</v>
      </c>
      <c r="U16" s="33">
        <v>0</v>
      </c>
      <c r="V16">
        <v>33</v>
      </c>
      <c r="W16" t="s">
        <v>114</v>
      </c>
      <c r="X16" s="36">
        <v>1</v>
      </c>
      <c r="Y16" s="33">
        <v>1.3516383103748741</v>
      </c>
      <c r="Z16">
        <v>20</v>
      </c>
      <c r="AA16" t="s">
        <v>112</v>
      </c>
      <c r="AC16" s="33">
        <v>0</v>
      </c>
      <c r="AD16">
        <v>41</v>
      </c>
      <c r="AE16" t="s">
        <v>114</v>
      </c>
      <c r="AF16" s="36">
        <v>1</v>
      </c>
      <c r="AG16" s="33">
        <v>1.3516383103748741</v>
      </c>
      <c r="AH16">
        <v>13</v>
      </c>
      <c r="AI16" t="s">
        <v>112</v>
      </c>
      <c r="AK16" s="33">
        <v>0</v>
      </c>
      <c r="AL16">
        <v>24</v>
      </c>
      <c r="AM16" t="s">
        <v>114</v>
      </c>
      <c r="AO16" s="33">
        <v>0</v>
      </c>
      <c r="AP16">
        <v>15</v>
      </c>
      <c r="AQ16" t="s">
        <v>114</v>
      </c>
    </row>
    <row r="17" spans="1:43" x14ac:dyDescent="0.25">
      <c r="A17" t="s">
        <v>17</v>
      </c>
      <c r="B17" s="3">
        <v>7582</v>
      </c>
      <c r="C17" s="33">
        <v>28114548.34</v>
      </c>
      <c r="D17" s="36">
        <v>2</v>
      </c>
      <c r="E17" s="33">
        <v>7.1137546860551844</v>
      </c>
      <c r="F17">
        <v>21</v>
      </c>
      <c r="G17" t="s">
        <v>112</v>
      </c>
      <c r="I17" s="33">
        <v>0</v>
      </c>
      <c r="J17">
        <v>47</v>
      </c>
      <c r="K17" t="s">
        <v>114</v>
      </c>
      <c r="M17" s="33">
        <v>0</v>
      </c>
      <c r="N17">
        <v>47</v>
      </c>
      <c r="O17" t="s">
        <v>114</v>
      </c>
      <c r="Q17" s="33">
        <v>0</v>
      </c>
      <c r="R17">
        <v>38</v>
      </c>
      <c r="S17" t="s">
        <v>114</v>
      </c>
      <c r="U17" s="33">
        <v>0</v>
      </c>
      <c r="V17">
        <v>33</v>
      </c>
      <c r="W17" t="s">
        <v>114</v>
      </c>
      <c r="Y17" s="33">
        <v>0</v>
      </c>
      <c r="Z17">
        <v>38</v>
      </c>
      <c r="AA17" t="s">
        <v>114</v>
      </c>
      <c r="AC17" s="33">
        <v>0</v>
      </c>
      <c r="AD17">
        <v>41</v>
      </c>
      <c r="AE17" t="s">
        <v>114</v>
      </c>
      <c r="AG17" s="33">
        <v>0</v>
      </c>
      <c r="AH17">
        <v>37</v>
      </c>
      <c r="AI17" t="s">
        <v>114</v>
      </c>
      <c r="AK17" s="33">
        <v>0</v>
      </c>
      <c r="AL17">
        <v>24</v>
      </c>
      <c r="AM17" t="s">
        <v>114</v>
      </c>
      <c r="AO17" s="33">
        <v>0</v>
      </c>
      <c r="AP17">
        <v>15</v>
      </c>
      <c r="AQ17" t="s">
        <v>114</v>
      </c>
    </row>
    <row r="18" spans="1:43" x14ac:dyDescent="0.25">
      <c r="A18" t="s">
        <v>18</v>
      </c>
      <c r="B18" s="3">
        <v>21638</v>
      </c>
      <c r="C18" s="33">
        <v>149945817.43000001</v>
      </c>
      <c r="D18" s="36">
        <v>19</v>
      </c>
      <c r="E18" s="33">
        <v>12.671243737005113</v>
      </c>
      <c r="F18">
        <v>5</v>
      </c>
      <c r="G18" t="s">
        <v>112</v>
      </c>
      <c r="H18" s="36">
        <v>5</v>
      </c>
      <c r="I18" s="33">
        <v>3.3345378255276614</v>
      </c>
      <c r="J18">
        <v>10</v>
      </c>
      <c r="K18" t="s">
        <v>112</v>
      </c>
      <c r="L18" s="36">
        <v>5</v>
      </c>
      <c r="M18" s="33">
        <v>3.3345378255276614</v>
      </c>
      <c r="N18">
        <v>12</v>
      </c>
      <c r="O18" t="s">
        <v>112</v>
      </c>
      <c r="P18" s="36">
        <v>1</v>
      </c>
      <c r="Q18" s="33">
        <v>0.66690756510553229</v>
      </c>
      <c r="R18">
        <v>29</v>
      </c>
      <c r="S18" t="s">
        <v>113</v>
      </c>
      <c r="T18" s="36">
        <v>4</v>
      </c>
      <c r="U18" s="33">
        <v>2.6676302604221291</v>
      </c>
      <c r="V18">
        <v>5</v>
      </c>
      <c r="W18" t="s">
        <v>112</v>
      </c>
      <c r="X18" s="36">
        <v>3</v>
      </c>
      <c r="Y18" s="33">
        <v>2.0007226953165969</v>
      </c>
      <c r="Z18">
        <v>11</v>
      </c>
      <c r="AA18" t="s">
        <v>112</v>
      </c>
      <c r="AB18" s="36">
        <v>3</v>
      </c>
      <c r="AC18" s="33">
        <v>2.0007226953165969</v>
      </c>
      <c r="AD18">
        <v>17</v>
      </c>
      <c r="AE18" t="s">
        <v>112</v>
      </c>
      <c r="AF18" s="36">
        <v>1</v>
      </c>
      <c r="AG18" s="33">
        <v>0.66690756510553229</v>
      </c>
      <c r="AH18">
        <v>23</v>
      </c>
      <c r="AI18" t="s">
        <v>112</v>
      </c>
      <c r="AJ18" s="36">
        <v>1</v>
      </c>
      <c r="AK18" s="33">
        <v>0.66690756510553229</v>
      </c>
      <c r="AL18">
        <v>11</v>
      </c>
      <c r="AM18" t="s">
        <v>112</v>
      </c>
      <c r="AO18" s="33">
        <v>0</v>
      </c>
      <c r="AP18">
        <v>15</v>
      </c>
      <c r="AQ18" t="s">
        <v>114</v>
      </c>
    </row>
    <row r="19" spans="1:43" x14ac:dyDescent="0.25">
      <c r="A19" t="s">
        <v>19</v>
      </c>
      <c r="B19" s="3">
        <v>22259</v>
      </c>
      <c r="C19" s="33">
        <v>145888813.50999999</v>
      </c>
      <c r="D19" s="36">
        <v>8</v>
      </c>
      <c r="E19" s="33">
        <v>5.4836281189247167</v>
      </c>
      <c r="F19">
        <v>36</v>
      </c>
      <c r="G19" t="s">
        <v>113</v>
      </c>
      <c r="H19" s="36">
        <v>2</v>
      </c>
      <c r="I19" s="33">
        <v>1.3709070297311792</v>
      </c>
      <c r="J19">
        <v>30</v>
      </c>
      <c r="K19" t="s">
        <v>113</v>
      </c>
      <c r="L19" s="36">
        <v>5</v>
      </c>
      <c r="M19" s="33">
        <v>3.4272675743279479</v>
      </c>
      <c r="N19">
        <v>11</v>
      </c>
      <c r="O19" t="s">
        <v>112</v>
      </c>
      <c r="Q19" s="33">
        <v>0</v>
      </c>
      <c r="R19">
        <v>38</v>
      </c>
      <c r="S19" t="s">
        <v>114</v>
      </c>
      <c r="T19" s="36">
        <v>1</v>
      </c>
      <c r="U19" s="33">
        <v>0.68545351486558959</v>
      </c>
      <c r="V19">
        <v>24</v>
      </c>
      <c r="W19" t="s">
        <v>113</v>
      </c>
      <c r="Y19" s="33">
        <v>0</v>
      </c>
      <c r="Z19">
        <v>38</v>
      </c>
      <c r="AA19" t="s">
        <v>114</v>
      </c>
      <c r="AC19" s="33">
        <v>0</v>
      </c>
      <c r="AD19">
        <v>41</v>
      </c>
      <c r="AE19" t="s">
        <v>114</v>
      </c>
      <c r="AF19" s="36">
        <v>1</v>
      </c>
      <c r="AG19" s="33">
        <v>0.68545351486558959</v>
      </c>
      <c r="AH19">
        <v>22</v>
      </c>
      <c r="AI19" t="s">
        <v>112</v>
      </c>
      <c r="AJ19" s="36">
        <v>2</v>
      </c>
      <c r="AK19" s="33">
        <v>1.3709070297311792</v>
      </c>
      <c r="AL19">
        <v>7</v>
      </c>
      <c r="AM19" t="s">
        <v>112</v>
      </c>
      <c r="AO19" s="33">
        <v>0</v>
      </c>
      <c r="AP19">
        <v>15</v>
      </c>
      <c r="AQ19" t="s">
        <v>114</v>
      </c>
    </row>
    <row r="20" spans="1:43" x14ac:dyDescent="0.25">
      <c r="A20" t="s">
        <v>20</v>
      </c>
      <c r="B20" s="3">
        <v>19157</v>
      </c>
      <c r="C20" s="33">
        <v>178029802.94999999</v>
      </c>
      <c r="D20" s="36">
        <v>13</v>
      </c>
      <c r="E20" s="33">
        <v>7.3021481710290237</v>
      </c>
      <c r="F20">
        <v>19</v>
      </c>
      <c r="G20" t="s">
        <v>112</v>
      </c>
      <c r="H20" s="36">
        <v>3</v>
      </c>
      <c r="I20" s="33">
        <v>1.6851111163913133</v>
      </c>
      <c r="J20">
        <v>25</v>
      </c>
      <c r="K20" t="s">
        <v>113</v>
      </c>
      <c r="L20" s="36">
        <v>3</v>
      </c>
      <c r="M20" s="33">
        <v>1.6851111163913133</v>
      </c>
      <c r="N20">
        <v>29</v>
      </c>
      <c r="O20" t="s">
        <v>113</v>
      </c>
      <c r="P20" s="36">
        <v>2</v>
      </c>
      <c r="Q20" s="33">
        <v>1.1234074109275423</v>
      </c>
      <c r="R20">
        <v>17</v>
      </c>
      <c r="S20" t="s">
        <v>112</v>
      </c>
      <c r="T20" s="36">
        <v>1</v>
      </c>
      <c r="U20" s="33">
        <v>0.56170370546377113</v>
      </c>
      <c r="V20">
        <v>29</v>
      </c>
      <c r="W20" t="s">
        <v>113</v>
      </c>
      <c r="X20" s="36">
        <v>3</v>
      </c>
      <c r="Y20" s="33">
        <v>1.6851111163913133</v>
      </c>
      <c r="Z20">
        <v>15</v>
      </c>
      <c r="AA20" t="s">
        <v>112</v>
      </c>
      <c r="AB20" s="36">
        <v>2</v>
      </c>
      <c r="AC20" s="33">
        <v>1.1234074109275423</v>
      </c>
      <c r="AD20">
        <v>29</v>
      </c>
      <c r="AE20" t="s">
        <v>113</v>
      </c>
      <c r="AF20" s="36">
        <v>1</v>
      </c>
      <c r="AG20" s="33">
        <v>0.56170370546377113</v>
      </c>
      <c r="AH20">
        <v>26</v>
      </c>
      <c r="AI20" t="s">
        <v>113</v>
      </c>
      <c r="AJ20" s="36">
        <v>1</v>
      </c>
      <c r="AK20" s="33">
        <v>0.56170370546377113</v>
      </c>
      <c r="AL20">
        <v>12</v>
      </c>
      <c r="AM20" t="s">
        <v>112</v>
      </c>
      <c r="AO20" s="33">
        <v>0</v>
      </c>
      <c r="AP20">
        <v>15</v>
      </c>
      <c r="AQ20" t="s">
        <v>114</v>
      </c>
    </row>
    <row r="21" spans="1:43" x14ac:dyDescent="0.25">
      <c r="A21" t="s">
        <v>21</v>
      </c>
      <c r="B21" s="3">
        <v>95346</v>
      </c>
      <c r="C21" s="33">
        <v>687012329.87</v>
      </c>
      <c r="D21" s="36">
        <v>26</v>
      </c>
      <c r="E21" s="33">
        <v>3.7845026747802115</v>
      </c>
      <c r="F21">
        <v>53</v>
      </c>
      <c r="G21" t="s">
        <v>114</v>
      </c>
      <c r="H21" s="36">
        <v>3</v>
      </c>
      <c r="I21" s="33">
        <v>0.43667338555156288</v>
      </c>
      <c r="J21">
        <v>46</v>
      </c>
      <c r="K21" t="s">
        <v>113</v>
      </c>
      <c r="L21" s="36">
        <v>3</v>
      </c>
      <c r="M21" s="33">
        <v>0.43667338555156288</v>
      </c>
      <c r="N21">
        <v>46</v>
      </c>
      <c r="O21" t="s">
        <v>113</v>
      </c>
      <c r="P21" s="36">
        <v>2</v>
      </c>
      <c r="Q21" s="33">
        <v>0.29111559036770857</v>
      </c>
      <c r="R21">
        <v>37</v>
      </c>
      <c r="S21" t="s">
        <v>113</v>
      </c>
      <c r="T21" s="36">
        <v>2</v>
      </c>
      <c r="U21" s="33">
        <v>0.29111559036770857</v>
      </c>
      <c r="V21">
        <v>32</v>
      </c>
      <c r="W21" t="s">
        <v>113</v>
      </c>
      <c r="X21" s="36">
        <v>1</v>
      </c>
      <c r="Y21" s="33">
        <v>0.14555779518385428</v>
      </c>
      <c r="Z21">
        <v>37</v>
      </c>
      <c r="AA21" t="s">
        <v>113</v>
      </c>
      <c r="AB21" s="36">
        <v>4</v>
      </c>
      <c r="AC21" s="33">
        <v>0.58223118073541713</v>
      </c>
      <c r="AD21">
        <v>39</v>
      </c>
      <c r="AE21" t="s">
        <v>113</v>
      </c>
      <c r="AF21" s="36">
        <v>3</v>
      </c>
      <c r="AG21" s="33">
        <v>0.43667338555156288</v>
      </c>
      <c r="AH21">
        <v>30</v>
      </c>
      <c r="AI21" t="s">
        <v>113</v>
      </c>
      <c r="AK21" s="33">
        <v>0</v>
      </c>
      <c r="AL21">
        <v>24</v>
      </c>
      <c r="AM21" t="s">
        <v>114</v>
      </c>
      <c r="AO21" s="33">
        <v>0</v>
      </c>
      <c r="AP21">
        <v>15</v>
      </c>
      <c r="AQ21" t="s">
        <v>114</v>
      </c>
    </row>
    <row r="22" spans="1:43" x14ac:dyDescent="0.25">
      <c r="A22" t="s">
        <v>22</v>
      </c>
      <c r="B22" s="3">
        <v>20596</v>
      </c>
      <c r="C22" s="33">
        <v>231530860.40000001</v>
      </c>
      <c r="D22" s="36">
        <v>4</v>
      </c>
      <c r="E22" s="33">
        <v>1.7276314669627513</v>
      </c>
      <c r="F22">
        <v>63</v>
      </c>
      <c r="G22" t="s">
        <v>114</v>
      </c>
      <c r="H22" s="36">
        <v>3</v>
      </c>
      <c r="I22" s="33">
        <v>1.2957236002220633</v>
      </c>
      <c r="J22">
        <v>32</v>
      </c>
      <c r="K22" t="s">
        <v>113</v>
      </c>
      <c r="L22" s="36">
        <v>3</v>
      </c>
      <c r="M22" s="33">
        <v>1.2957236002220633</v>
      </c>
      <c r="N22">
        <v>34</v>
      </c>
      <c r="O22" t="s">
        <v>113</v>
      </c>
      <c r="P22" s="36">
        <v>1</v>
      </c>
      <c r="Q22" s="33">
        <v>0.43190786674068782</v>
      </c>
      <c r="R22">
        <v>32</v>
      </c>
      <c r="S22" t="s">
        <v>113</v>
      </c>
      <c r="T22" s="36">
        <v>2</v>
      </c>
      <c r="U22" s="33">
        <v>0.86381573348137564</v>
      </c>
      <c r="V22">
        <v>19</v>
      </c>
      <c r="W22" t="s">
        <v>112</v>
      </c>
      <c r="Y22" s="33">
        <v>0</v>
      </c>
      <c r="Z22">
        <v>38</v>
      </c>
      <c r="AA22" t="s">
        <v>114</v>
      </c>
      <c r="AC22" s="33">
        <v>0</v>
      </c>
      <c r="AD22">
        <v>41</v>
      </c>
      <c r="AE22" t="s">
        <v>114</v>
      </c>
      <c r="AG22" s="33">
        <v>0</v>
      </c>
      <c r="AH22">
        <v>37</v>
      </c>
      <c r="AI22" t="s">
        <v>114</v>
      </c>
      <c r="AJ22" s="36">
        <v>2</v>
      </c>
      <c r="AK22" s="33">
        <v>0.86381573348137564</v>
      </c>
      <c r="AL22">
        <v>10</v>
      </c>
      <c r="AM22" t="s">
        <v>112</v>
      </c>
      <c r="AO22" s="33">
        <v>0</v>
      </c>
      <c r="AP22">
        <v>15</v>
      </c>
      <c r="AQ22" t="s">
        <v>114</v>
      </c>
    </row>
    <row r="23" spans="1:43" x14ac:dyDescent="0.25">
      <c r="A23" t="s">
        <v>23</v>
      </c>
      <c r="B23" s="3">
        <v>11354</v>
      </c>
      <c r="C23" s="33">
        <v>66821205.25</v>
      </c>
      <c r="D23" s="36">
        <v>3</v>
      </c>
      <c r="E23" s="33">
        <v>4.4895927704027754</v>
      </c>
      <c r="F23">
        <v>48</v>
      </c>
      <c r="G23" t="s">
        <v>114</v>
      </c>
      <c r="I23" s="33">
        <v>0</v>
      </c>
      <c r="J23">
        <v>47</v>
      </c>
      <c r="K23" t="s">
        <v>114</v>
      </c>
      <c r="M23" s="33">
        <v>0</v>
      </c>
      <c r="N23">
        <v>47</v>
      </c>
      <c r="O23" t="s">
        <v>114</v>
      </c>
      <c r="Q23" s="33">
        <v>0</v>
      </c>
      <c r="R23">
        <v>38</v>
      </c>
      <c r="S23" t="s">
        <v>114</v>
      </c>
      <c r="U23" s="33">
        <v>0</v>
      </c>
      <c r="V23">
        <v>33</v>
      </c>
      <c r="W23" t="s">
        <v>114</v>
      </c>
      <c r="Y23" s="33">
        <v>0</v>
      </c>
      <c r="Z23">
        <v>38</v>
      </c>
      <c r="AA23" t="s">
        <v>114</v>
      </c>
      <c r="AB23" s="36">
        <v>2</v>
      </c>
      <c r="AC23" s="33">
        <v>2.9930618469351837</v>
      </c>
      <c r="AD23">
        <v>12</v>
      </c>
      <c r="AE23" t="s">
        <v>112</v>
      </c>
      <c r="AG23" s="33">
        <v>0</v>
      </c>
      <c r="AH23">
        <v>37</v>
      </c>
      <c r="AI23" t="s">
        <v>114</v>
      </c>
      <c r="AK23" s="33">
        <v>0</v>
      </c>
      <c r="AL23">
        <v>24</v>
      </c>
      <c r="AM23" t="s">
        <v>114</v>
      </c>
      <c r="AO23" s="33">
        <v>0</v>
      </c>
      <c r="AP23">
        <v>15</v>
      </c>
      <c r="AQ23" t="s">
        <v>114</v>
      </c>
    </row>
    <row r="24" spans="1:43" x14ac:dyDescent="0.25">
      <c r="A24" t="s">
        <v>24</v>
      </c>
      <c r="B24" s="3">
        <v>49542</v>
      </c>
      <c r="C24" s="33">
        <v>267756000.00999999</v>
      </c>
      <c r="D24" s="36">
        <v>9</v>
      </c>
      <c r="E24" s="33">
        <v>3.3612692151301462</v>
      </c>
      <c r="F24">
        <v>57</v>
      </c>
      <c r="G24" t="s">
        <v>114</v>
      </c>
      <c r="H24" s="36">
        <v>2</v>
      </c>
      <c r="I24" s="33">
        <v>0.74694871447336575</v>
      </c>
      <c r="J24">
        <v>45</v>
      </c>
      <c r="K24" t="s">
        <v>113</v>
      </c>
      <c r="L24" s="36">
        <v>3</v>
      </c>
      <c r="M24" s="33">
        <v>1.1204230717100487</v>
      </c>
      <c r="N24">
        <v>39</v>
      </c>
      <c r="O24" t="s">
        <v>113</v>
      </c>
      <c r="P24" s="36">
        <v>1</v>
      </c>
      <c r="Q24" s="33">
        <v>0.37347435723668287</v>
      </c>
      <c r="R24">
        <v>35</v>
      </c>
      <c r="S24" t="s">
        <v>113</v>
      </c>
      <c r="T24" s="36">
        <v>2</v>
      </c>
      <c r="U24" s="33">
        <v>0.74694871447336575</v>
      </c>
      <c r="V24">
        <v>22</v>
      </c>
      <c r="W24" t="s">
        <v>112</v>
      </c>
      <c r="X24" s="36">
        <v>3</v>
      </c>
      <c r="Y24" s="33">
        <v>1.1204230717100487</v>
      </c>
      <c r="Z24">
        <v>23</v>
      </c>
      <c r="AA24" t="s">
        <v>112</v>
      </c>
      <c r="AB24" s="36">
        <v>1</v>
      </c>
      <c r="AC24" s="33">
        <v>0.37347435723668287</v>
      </c>
      <c r="AD24">
        <v>40</v>
      </c>
      <c r="AE24" t="s">
        <v>113</v>
      </c>
      <c r="AG24" s="33">
        <v>0</v>
      </c>
      <c r="AH24">
        <v>37</v>
      </c>
      <c r="AI24" t="s">
        <v>114</v>
      </c>
      <c r="AK24" s="33">
        <v>0</v>
      </c>
      <c r="AL24">
        <v>24</v>
      </c>
      <c r="AM24" t="s">
        <v>114</v>
      </c>
      <c r="AO24" s="33">
        <v>0</v>
      </c>
      <c r="AP24">
        <v>15</v>
      </c>
      <c r="AQ24" t="s">
        <v>114</v>
      </c>
    </row>
    <row r="25" spans="1:43" x14ac:dyDescent="0.25">
      <c r="A25" t="s">
        <v>25</v>
      </c>
      <c r="B25" s="3">
        <v>14027</v>
      </c>
      <c r="C25" s="33">
        <v>159408945.75</v>
      </c>
      <c r="D25" s="36">
        <v>8</v>
      </c>
      <c r="E25" s="33">
        <v>5.0185389297701946</v>
      </c>
      <c r="F25">
        <v>39</v>
      </c>
      <c r="G25" t="s">
        <v>113</v>
      </c>
      <c r="H25" s="36">
        <v>2</v>
      </c>
      <c r="I25" s="33">
        <v>1.2546347324425486</v>
      </c>
      <c r="J25">
        <v>33</v>
      </c>
      <c r="K25" t="s">
        <v>113</v>
      </c>
      <c r="L25" s="36">
        <v>3</v>
      </c>
      <c r="M25" s="33">
        <v>1.881952098663823</v>
      </c>
      <c r="N25">
        <v>24</v>
      </c>
      <c r="O25" t="s">
        <v>113</v>
      </c>
      <c r="P25" s="36">
        <v>2</v>
      </c>
      <c r="Q25" s="33">
        <v>1.2546347324425486</v>
      </c>
      <c r="R25">
        <v>15</v>
      </c>
      <c r="S25" t="s">
        <v>112</v>
      </c>
      <c r="T25" s="36">
        <v>1</v>
      </c>
      <c r="U25" s="33">
        <v>0.62731736622127432</v>
      </c>
      <c r="V25">
        <v>26</v>
      </c>
      <c r="W25" t="s">
        <v>113</v>
      </c>
      <c r="X25" s="36">
        <v>1</v>
      </c>
      <c r="Y25" s="33">
        <v>0.62731736622127432</v>
      </c>
      <c r="Z25">
        <v>34</v>
      </c>
      <c r="AA25" t="s">
        <v>113</v>
      </c>
      <c r="AC25" s="33">
        <v>0</v>
      </c>
      <c r="AD25">
        <v>41</v>
      </c>
      <c r="AE25" t="s">
        <v>114</v>
      </c>
      <c r="AG25" s="33">
        <v>0</v>
      </c>
      <c r="AH25">
        <v>37</v>
      </c>
      <c r="AI25" t="s">
        <v>114</v>
      </c>
      <c r="AJ25" s="36">
        <v>2</v>
      </c>
      <c r="AK25" s="33">
        <v>1.2546347324425486</v>
      </c>
      <c r="AL25">
        <v>8</v>
      </c>
      <c r="AM25" t="s">
        <v>112</v>
      </c>
      <c r="AO25" s="33">
        <v>0</v>
      </c>
      <c r="AP25">
        <v>15</v>
      </c>
      <c r="AQ25" t="s">
        <v>114</v>
      </c>
    </row>
    <row r="26" spans="1:43" x14ac:dyDescent="0.25">
      <c r="A26" t="s">
        <v>26</v>
      </c>
      <c r="B26" s="3">
        <v>7184</v>
      </c>
      <c r="C26" s="33">
        <v>55800709.340000004</v>
      </c>
      <c r="D26" s="36">
        <v>5</v>
      </c>
      <c r="E26" s="33">
        <v>8.9604595696704106</v>
      </c>
      <c r="F26">
        <v>13</v>
      </c>
      <c r="G26" t="s">
        <v>112</v>
      </c>
      <c r="H26" s="36">
        <v>1</v>
      </c>
      <c r="I26" s="33">
        <v>1.7920919139340818</v>
      </c>
      <c r="J26">
        <v>23</v>
      </c>
      <c r="K26" t="s">
        <v>112</v>
      </c>
      <c r="L26" s="36">
        <v>1</v>
      </c>
      <c r="M26" s="33">
        <v>1.7920919139340818</v>
      </c>
      <c r="N26">
        <v>27</v>
      </c>
      <c r="O26" t="s">
        <v>113</v>
      </c>
      <c r="P26" s="36">
        <v>1</v>
      </c>
      <c r="Q26" s="33">
        <v>1.7920919139340818</v>
      </c>
      <c r="R26">
        <v>10</v>
      </c>
      <c r="S26" t="s">
        <v>112</v>
      </c>
      <c r="U26" s="33">
        <v>0</v>
      </c>
      <c r="V26">
        <v>33</v>
      </c>
      <c r="W26" t="s">
        <v>114</v>
      </c>
      <c r="X26" s="36">
        <v>2</v>
      </c>
      <c r="Y26" s="33">
        <v>3.5841838278681637</v>
      </c>
      <c r="Z26">
        <v>4</v>
      </c>
      <c r="AA26" t="s">
        <v>112</v>
      </c>
      <c r="AB26" s="36">
        <v>2</v>
      </c>
      <c r="AC26" s="33">
        <v>3.5841838278681637</v>
      </c>
      <c r="AD26">
        <v>7</v>
      </c>
      <c r="AE26" t="s">
        <v>112</v>
      </c>
      <c r="AF26" s="36">
        <v>1</v>
      </c>
      <c r="AG26" s="33">
        <v>1.7920919139340818</v>
      </c>
      <c r="AH26">
        <v>9</v>
      </c>
      <c r="AI26" t="s">
        <v>112</v>
      </c>
      <c r="AK26" s="33">
        <v>0</v>
      </c>
      <c r="AL26">
        <v>24</v>
      </c>
      <c r="AM26" t="s">
        <v>114</v>
      </c>
      <c r="AN26" s="36">
        <v>1</v>
      </c>
      <c r="AO26" s="33">
        <v>1.7920919139340818</v>
      </c>
      <c r="AP26">
        <v>5</v>
      </c>
      <c r="AQ26" t="s">
        <v>112</v>
      </c>
    </row>
    <row r="27" spans="1:43" x14ac:dyDescent="0.25">
      <c r="A27" t="s">
        <v>27</v>
      </c>
      <c r="B27" s="3">
        <v>11800</v>
      </c>
      <c r="C27" s="33">
        <v>54266377.630000003</v>
      </c>
      <c r="D27" s="36">
        <v>6</v>
      </c>
      <c r="E27" s="33">
        <v>11.056569946329029</v>
      </c>
      <c r="F27">
        <v>9</v>
      </c>
      <c r="G27" t="s">
        <v>112</v>
      </c>
      <c r="H27" s="36">
        <v>1</v>
      </c>
      <c r="I27" s="33">
        <v>1.8427616577215049</v>
      </c>
      <c r="J27">
        <v>21</v>
      </c>
      <c r="K27" t="s">
        <v>112</v>
      </c>
      <c r="L27" s="36">
        <v>1</v>
      </c>
      <c r="M27" s="33">
        <v>1.8427616577215049</v>
      </c>
      <c r="N27">
        <v>25</v>
      </c>
      <c r="O27" t="s">
        <v>113</v>
      </c>
      <c r="Q27" s="33">
        <v>0</v>
      </c>
      <c r="R27">
        <v>38</v>
      </c>
      <c r="S27" t="s">
        <v>114</v>
      </c>
      <c r="U27" s="33">
        <v>0</v>
      </c>
      <c r="V27">
        <v>33</v>
      </c>
      <c r="W27" t="s">
        <v>114</v>
      </c>
      <c r="X27" s="36">
        <v>2</v>
      </c>
      <c r="Y27" s="33">
        <v>3.6855233154430098</v>
      </c>
      <c r="Z27">
        <v>3</v>
      </c>
      <c r="AA27" t="s">
        <v>112</v>
      </c>
      <c r="AB27" s="36">
        <v>1</v>
      </c>
      <c r="AC27" s="33">
        <v>1.8427616577215049</v>
      </c>
      <c r="AD27">
        <v>19</v>
      </c>
      <c r="AE27" t="s">
        <v>112</v>
      </c>
      <c r="AF27" s="36">
        <v>1</v>
      </c>
      <c r="AG27" s="33">
        <v>1.8427616577215049</v>
      </c>
      <c r="AH27">
        <v>8</v>
      </c>
      <c r="AI27" t="s">
        <v>112</v>
      </c>
      <c r="AJ27" s="36">
        <v>1</v>
      </c>
      <c r="AK27" s="33">
        <v>1.8427616577215049</v>
      </c>
      <c r="AL27">
        <v>3</v>
      </c>
      <c r="AM27" t="s">
        <v>112</v>
      </c>
      <c r="AO27" s="33">
        <v>0</v>
      </c>
      <c r="AP27">
        <v>15</v>
      </c>
      <c r="AQ27" t="s">
        <v>114</v>
      </c>
    </row>
    <row r="28" spans="1:43" x14ac:dyDescent="0.25">
      <c r="A28" t="s">
        <v>28</v>
      </c>
      <c r="B28" s="3">
        <v>6627</v>
      </c>
      <c r="C28" s="33">
        <v>66492078.979999997</v>
      </c>
      <c r="D28" s="36">
        <v>1</v>
      </c>
      <c r="E28" s="33">
        <v>1.5039385372516143</v>
      </c>
      <c r="F28">
        <v>66</v>
      </c>
      <c r="G28" t="s">
        <v>114</v>
      </c>
      <c r="H28" s="36">
        <v>1</v>
      </c>
      <c r="I28" s="33">
        <v>1.5039385372516143</v>
      </c>
      <c r="J28">
        <v>27</v>
      </c>
      <c r="K28" t="s">
        <v>113</v>
      </c>
      <c r="L28" s="36">
        <v>1</v>
      </c>
      <c r="M28" s="33">
        <v>1.5039385372516143</v>
      </c>
      <c r="N28">
        <v>30</v>
      </c>
      <c r="O28" t="s">
        <v>113</v>
      </c>
      <c r="Q28" s="33">
        <v>0</v>
      </c>
      <c r="R28">
        <v>38</v>
      </c>
      <c r="S28" t="s">
        <v>114</v>
      </c>
      <c r="U28" s="33">
        <v>0</v>
      </c>
      <c r="V28">
        <v>33</v>
      </c>
      <c r="W28" t="s">
        <v>114</v>
      </c>
      <c r="Y28" s="33">
        <v>0</v>
      </c>
      <c r="Z28">
        <v>38</v>
      </c>
      <c r="AA28" t="s">
        <v>114</v>
      </c>
      <c r="AC28" s="33">
        <v>0</v>
      </c>
      <c r="AD28">
        <v>41</v>
      </c>
      <c r="AE28" t="s">
        <v>114</v>
      </c>
      <c r="AG28" s="33">
        <v>0</v>
      </c>
      <c r="AH28">
        <v>37</v>
      </c>
      <c r="AI28" t="s">
        <v>114</v>
      </c>
      <c r="AK28" s="33">
        <v>0</v>
      </c>
      <c r="AL28">
        <v>24</v>
      </c>
      <c r="AM28" t="s">
        <v>114</v>
      </c>
      <c r="AO28" s="33">
        <v>0</v>
      </c>
      <c r="AP28">
        <v>15</v>
      </c>
      <c r="AQ28" t="s">
        <v>114</v>
      </c>
    </row>
    <row r="29" spans="1:43" x14ac:dyDescent="0.25">
      <c r="A29" t="s">
        <v>29</v>
      </c>
      <c r="B29" s="3">
        <v>5503</v>
      </c>
      <c r="C29" s="33">
        <v>28075234.25</v>
      </c>
      <c r="D29" s="36">
        <v>3</v>
      </c>
      <c r="E29" s="33">
        <v>10.685574244140101</v>
      </c>
      <c r="F29">
        <v>11</v>
      </c>
      <c r="G29" t="s">
        <v>112</v>
      </c>
      <c r="I29" s="33">
        <v>0</v>
      </c>
      <c r="J29">
        <v>47</v>
      </c>
      <c r="K29" t="s">
        <v>114</v>
      </c>
      <c r="M29" s="33">
        <v>0</v>
      </c>
      <c r="N29">
        <v>47</v>
      </c>
      <c r="O29" t="s">
        <v>114</v>
      </c>
      <c r="P29" s="36">
        <v>1</v>
      </c>
      <c r="Q29" s="33">
        <v>3.5618580813800338</v>
      </c>
      <c r="R29">
        <v>6</v>
      </c>
      <c r="S29" t="s">
        <v>112</v>
      </c>
      <c r="U29" s="33">
        <v>0</v>
      </c>
      <c r="V29">
        <v>33</v>
      </c>
      <c r="W29" t="s">
        <v>114</v>
      </c>
      <c r="Y29" s="33">
        <v>0</v>
      </c>
      <c r="Z29">
        <v>38</v>
      </c>
      <c r="AA29" t="s">
        <v>114</v>
      </c>
      <c r="AC29" s="33">
        <v>0</v>
      </c>
      <c r="AD29">
        <v>41</v>
      </c>
      <c r="AE29" t="s">
        <v>114</v>
      </c>
      <c r="AG29" s="33">
        <v>0</v>
      </c>
      <c r="AH29">
        <v>37</v>
      </c>
      <c r="AI29" t="s">
        <v>114</v>
      </c>
      <c r="AK29" s="33">
        <v>0</v>
      </c>
      <c r="AL29">
        <v>24</v>
      </c>
      <c r="AM29" t="s">
        <v>114</v>
      </c>
      <c r="AO29" s="33">
        <v>0</v>
      </c>
      <c r="AP29">
        <v>15</v>
      </c>
      <c r="AQ29" t="s">
        <v>114</v>
      </c>
    </row>
    <row r="30" spans="1:43" x14ac:dyDescent="0.25">
      <c r="A30" t="s">
        <v>30</v>
      </c>
      <c r="B30" s="3">
        <v>5070</v>
      </c>
      <c r="C30" s="33">
        <v>22770950.329999998</v>
      </c>
      <c r="D30" s="36">
        <v>2</v>
      </c>
      <c r="E30" s="33">
        <v>8.7831204715468729</v>
      </c>
      <c r="F30">
        <v>14</v>
      </c>
      <c r="G30" t="s">
        <v>112</v>
      </c>
      <c r="I30" s="33">
        <v>0</v>
      </c>
      <c r="J30">
        <v>47</v>
      </c>
      <c r="K30" t="s">
        <v>114</v>
      </c>
      <c r="M30" s="33">
        <v>0</v>
      </c>
      <c r="N30">
        <v>47</v>
      </c>
      <c r="O30" t="s">
        <v>114</v>
      </c>
      <c r="Q30" s="33">
        <v>0</v>
      </c>
      <c r="R30">
        <v>38</v>
      </c>
      <c r="S30" t="s">
        <v>114</v>
      </c>
      <c r="U30" s="33">
        <v>0</v>
      </c>
      <c r="V30">
        <v>33</v>
      </c>
      <c r="W30" t="s">
        <v>114</v>
      </c>
      <c r="Y30" s="33">
        <v>0</v>
      </c>
      <c r="Z30">
        <v>38</v>
      </c>
      <c r="AA30" t="s">
        <v>114</v>
      </c>
      <c r="AC30" s="33">
        <v>0</v>
      </c>
      <c r="AD30">
        <v>41</v>
      </c>
      <c r="AE30" t="s">
        <v>114</v>
      </c>
      <c r="AF30" s="36">
        <v>1</v>
      </c>
      <c r="AG30" s="33">
        <v>4.3915602357734365</v>
      </c>
      <c r="AH30">
        <v>5</v>
      </c>
      <c r="AI30" t="s">
        <v>112</v>
      </c>
      <c r="AK30" s="33">
        <v>0</v>
      </c>
      <c r="AL30">
        <v>24</v>
      </c>
      <c r="AM30" t="s">
        <v>114</v>
      </c>
      <c r="AO30" s="33">
        <v>0</v>
      </c>
      <c r="AP30">
        <v>15</v>
      </c>
      <c r="AQ30" t="s">
        <v>114</v>
      </c>
    </row>
    <row r="31" spans="1:43" x14ac:dyDescent="0.25">
      <c r="A31" t="s">
        <v>31</v>
      </c>
      <c r="B31" s="3">
        <v>6876</v>
      </c>
      <c r="C31" s="33">
        <v>48099704.340000004</v>
      </c>
      <c r="D31" s="36">
        <v>13</v>
      </c>
      <c r="E31" s="33">
        <v>27.027193157171077</v>
      </c>
      <c r="F31">
        <v>1</v>
      </c>
      <c r="G31" t="s">
        <v>112</v>
      </c>
      <c r="H31" s="36">
        <v>2</v>
      </c>
      <c r="I31" s="33">
        <v>4.1580297164878575</v>
      </c>
      <c r="J31">
        <v>5</v>
      </c>
      <c r="K31" t="s">
        <v>112</v>
      </c>
      <c r="L31" s="36">
        <v>2</v>
      </c>
      <c r="M31" s="33">
        <v>4.1580297164878575</v>
      </c>
      <c r="N31">
        <v>5</v>
      </c>
      <c r="O31" t="s">
        <v>112</v>
      </c>
      <c r="P31" s="36">
        <v>1</v>
      </c>
      <c r="Q31" s="33">
        <v>2.0790148582439287</v>
      </c>
      <c r="R31">
        <v>9</v>
      </c>
      <c r="S31" t="s">
        <v>112</v>
      </c>
      <c r="U31" s="33">
        <v>0</v>
      </c>
      <c r="V31">
        <v>33</v>
      </c>
      <c r="W31" t="s">
        <v>114</v>
      </c>
      <c r="Y31" s="33">
        <v>0</v>
      </c>
      <c r="Z31">
        <v>38</v>
      </c>
      <c r="AA31" t="s">
        <v>114</v>
      </c>
      <c r="AC31" s="33">
        <v>0</v>
      </c>
      <c r="AD31">
        <v>41</v>
      </c>
      <c r="AE31" t="s">
        <v>114</v>
      </c>
      <c r="AG31" s="33">
        <v>0</v>
      </c>
      <c r="AH31">
        <v>37</v>
      </c>
      <c r="AI31" t="s">
        <v>114</v>
      </c>
      <c r="AK31" s="33">
        <v>0</v>
      </c>
      <c r="AL31">
        <v>24</v>
      </c>
      <c r="AM31" t="s">
        <v>114</v>
      </c>
      <c r="AO31" s="33">
        <v>0</v>
      </c>
      <c r="AP31">
        <v>15</v>
      </c>
      <c r="AQ31" t="s">
        <v>114</v>
      </c>
    </row>
    <row r="32" spans="1:43" x14ac:dyDescent="0.25">
      <c r="A32" t="s">
        <v>32</v>
      </c>
      <c r="B32" s="3">
        <v>24257</v>
      </c>
      <c r="C32" s="33">
        <v>218881794.56999999</v>
      </c>
      <c r="D32" s="36">
        <v>3</v>
      </c>
      <c r="E32" s="33">
        <v>1.3706027976852035</v>
      </c>
      <c r="F32">
        <v>67</v>
      </c>
      <c r="G32" t="s">
        <v>114</v>
      </c>
      <c r="I32" s="33">
        <v>0</v>
      </c>
      <c r="J32">
        <v>47</v>
      </c>
      <c r="K32" t="s">
        <v>114</v>
      </c>
      <c r="M32" s="33">
        <v>0</v>
      </c>
      <c r="N32">
        <v>47</v>
      </c>
      <c r="O32" t="s">
        <v>114</v>
      </c>
      <c r="Q32" s="33">
        <v>0</v>
      </c>
      <c r="R32">
        <v>38</v>
      </c>
      <c r="S32" t="s">
        <v>114</v>
      </c>
      <c r="U32" s="33">
        <v>0</v>
      </c>
      <c r="V32">
        <v>33</v>
      </c>
      <c r="W32" t="s">
        <v>114</v>
      </c>
      <c r="X32" s="36">
        <v>2</v>
      </c>
      <c r="Y32" s="33">
        <v>0.9137351984568024</v>
      </c>
      <c r="Z32">
        <v>29</v>
      </c>
      <c r="AA32" t="s">
        <v>113</v>
      </c>
      <c r="AC32" s="33">
        <v>0</v>
      </c>
      <c r="AD32">
        <v>41</v>
      </c>
      <c r="AE32" t="s">
        <v>114</v>
      </c>
      <c r="AF32" s="36">
        <v>1</v>
      </c>
      <c r="AG32" s="33">
        <v>0.4568675992284012</v>
      </c>
      <c r="AH32">
        <v>28</v>
      </c>
      <c r="AI32" t="s">
        <v>113</v>
      </c>
      <c r="AK32" s="33">
        <v>0</v>
      </c>
      <c r="AL32">
        <v>24</v>
      </c>
      <c r="AM32" t="s">
        <v>114</v>
      </c>
      <c r="AO32" s="33">
        <v>0</v>
      </c>
      <c r="AP32">
        <v>15</v>
      </c>
      <c r="AQ32" t="s">
        <v>114</v>
      </c>
    </row>
    <row r="33" spans="1:43" x14ac:dyDescent="0.25">
      <c r="A33" t="s">
        <v>33</v>
      </c>
      <c r="B33" s="3">
        <v>93164</v>
      </c>
      <c r="C33" s="33">
        <v>489674810.05000001</v>
      </c>
      <c r="D33" s="36">
        <v>28</v>
      </c>
      <c r="E33" s="33">
        <v>5.7180805353538524</v>
      </c>
      <c r="F33">
        <v>34</v>
      </c>
      <c r="G33" t="s">
        <v>113</v>
      </c>
      <c r="H33" s="36">
        <v>10</v>
      </c>
      <c r="I33" s="33">
        <v>2.042171619769233</v>
      </c>
      <c r="J33">
        <v>17</v>
      </c>
      <c r="K33" t="s">
        <v>112</v>
      </c>
      <c r="L33" s="36">
        <v>10</v>
      </c>
      <c r="M33" s="33">
        <v>2.042171619769233</v>
      </c>
      <c r="N33">
        <v>21</v>
      </c>
      <c r="O33" t="s">
        <v>112</v>
      </c>
      <c r="P33" s="36">
        <v>8</v>
      </c>
      <c r="Q33" s="33">
        <v>1.6337372958153864</v>
      </c>
      <c r="R33">
        <v>12</v>
      </c>
      <c r="S33" t="s">
        <v>112</v>
      </c>
      <c r="T33" s="36">
        <v>3</v>
      </c>
      <c r="U33" s="33">
        <v>0.6126514859307699</v>
      </c>
      <c r="V33">
        <v>27</v>
      </c>
      <c r="W33" t="s">
        <v>113</v>
      </c>
      <c r="X33" s="36">
        <v>5</v>
      </c>
      <c r="Y33" s="33">
        <v>1.0210858098846165</v>
      </c>
      <c r="Z33">
        <v>25</v>
      </c>
      <c r="AA33" t="s">
        <v>113</v>
      </c>
      <c r="AB33" s="36">
        <v>5</v>
      </c>
      <c r="AC33" s="33">
        <v>1.0210858098846165</v>
      </c>
      <c r="AD33">
        <v>31</v>
      </c>
      <c r="AE33" t="s">
        <v>113</v>
      </c>
      <c r="AF33" s="36">
        <v>4</v>
      </c>
      <c r="AG33" s="33">
        <v>0.8168686479076932</v>
      </c>
      <c r="AH33">
        <v>19</v>
      </c>
      <c r="AI33" t="s">
        <v>112</v>
      </c>
      <c r="AJ33" s="36">
        <v>2</v>
      </c>
      <c r="AK33" s="33">
        <v>0.4084343239538466</v>
      </c>
      <c r="AL33">
        <v>18</v>
      </c>
      <c r="AM33" t="s">
        <v>112</v>
      </c>
      <c r="AN33" s="36">
        <v>1</v>
      </c>
      <c r="AO33" s="33">
        <v>0.2042171619769233</v>
      </c>
      <c r="AP33">
        <v>10</v>
      </c>
      <c r="AQ33" t="s">
        <v>112</v>
      </c>
    </row>
    <row r="34" spans="1:43" x14ac:dyDescent="0.25">
      <c r="A34" t="s">
        <v>34</v>
      </c>
      <c r="B34" s="3">
        <v>5190</v>
      </c>
      <c r="C34" s="33">
        <v>42402341.450000003</v>
      </c>
      <c r="D34" s="36">
        <v>2</v>
      </c>
      <c r="E34" s="33">
        <v>4.7167206611888641</v>
      </c>
      <c r="F34">
        <v>46</v>
      </c>
      <c r="G34" t="s">
        <v>113</v>
      </c>
      <c r="I34" s="33">
        <v>0</v>
      </c>
      <c r="J34">
        <v>47</v>
      </c>
      <c r="K34" t="s">
        <v>114</v>
      </c>
      <c r="M34" s="33">
        <v>0</v>
      </c>
      <c r="N34">
        <v>47</v>
      </c>
      <c r="O34" t="s">
        <v>114</v>
      </c>
      <c r="Q34" s="33">
        <v>0</v>
      </c>
      <c r="R34">
        <v>38</v>
      </c>
      <c r="S34" t="s">
        <v>114</v>
      </c>
      <c r="U34" s="33">
        <v>0</v>
      </c>
      <c r="V34">
        <v>33</v>
      </c>
      <c r="W34" t="s">
        <v>114</v>
      </c>
      <c r="Y34" s="33">
        <v>0</v>
      </c>
      <c r="Z34">
        <v>38</v>
      </c>
      <c r="AA34" t="s">
        <v>114</v>
      </c>
      <c r="AC34" s="33">
        <v>0</v>
      </c>
      <c r="AD34">
        <v>41</v>
      </c>
      <c r="AE34" t="s">
        <v>114</v>
      </c>
      <c r="AG34" s="33">
        <v>0</v>
      </c>
      <c r="AH34">
        <v>37</v>
      </c>
      <c r="AI34" t="s">
        <v>114</v>
      </c>
      <c r="AK34" s="33">
        <v>0</v>
      </c>
      <c r="AL34">
        <v>24</v>
      </c>
      <c r="AM34" t="s">
        <v>114</v>
      </c>
      <c r="AO34" s="33">
        <v>0</v>
      </c>
      <c r="AP34">
        <v>15</v>
      </c>
      <c r="AQ34" t="s">
        <v>114</v>
      </c>
    </row>
    <row r="35" spans="1:43" x14ac:dyDescent="0.25">
      <c r="A35" t="s">
        <v>35</v>
      </c>
      <c r="B35" s="3">
        <v>17788</v>
      </c>
      <c r="C35" s="33">
        <v>123005131</v>
      </c>
      <c r="D35" s="36">
        <v>26</v>
      </c>
      <c r="E35" s="33">
        <v>21.137329628956699</v>
      </c>
      <c r="F35">
        <v>3</v>
      </c>
      <c r="G35" t="s">
        <v>112</v>
      </c>
      <c r="I35" s="33">
        <v>0</v>
      </c>
      <c r="J35">
        <v>47</v>
      </c>
      <c r="K35" t="s">
        <v>114</v>
      </c>
      <c r="M35" s="33">
        <v>0</v>
      </c>
      <c r="N35">
        <v>47</v>
      </c>
      <c r="O35" t="s">
        <v>114</v>
      </c>
      <c r="P35" s="36">
        <v>2</v>
      </c>
      <c r="Q35" s="33">
        <v>1.6259484329966691</v>
      </c>
      <c r="R35">
        <v>13</v>
      </c>
      <c r="S35" t="s">
        <v>112</v>
      </c>
      <c r="U35" s="33">
        <v>0</v>
      </c>
      <c r="V35">
        <v>33</v>
      </c>
      <c r="W35" t="s">
        <v>114</v>
      </c>
      <c r="X35" s="36">
        <v>2</v>
      </c>
      <c r="Y35" s="33">
        <v>1.6259484329966691</v>
      </c>
      <c r="Z35">
        <v>17</v>
      </c>
      <c r="AA35" t="s">
        <v>112</v>
      </c>
      <c r="AB35" s="36">
        <v>4</v>
      </c>
      <c r="AC35" s="33">
        <v>3.2518968659933383</v>
      </c>
      <c r="AD35">
        <v>10</v>
      </c>
      <c r="AE35" t="s">
        <v>112</v>
      </c>
      <c r="AF35" s="36">
        <v>6</v>
      </c>
      <c r="AG35" s="33">
        <v>4.8778452989900076</v>
      </c>
      <c r="AH35">
        <v>4</v>
      </c>
      <c r="AI35" t="s">
        <v>112</v>
      </c>
      <c r="AK35" s="33">
        <v>0</v>
      </c>
      <c r="AL35">
        <v>24</v>
      </c>
      <c r="AM35" t="s">
        <v>114</v>
      </c>
      <c r="AO35" s="33">
        <v>0</v>
      </c>
      <c r="AP35">
        <v>15</v>
      </c>
      <c r="AQ35" t="s">
        <v>114</v>
      </c>
    </row>
    <row r="36" spans="1:43" x14ac:dyDescent="0.25">
      <c r="A36" t="s">
        <v>36</v>
      </c>
      <c r="B36" s="3">
        <v>12947</v>
      </c>
      <c r="C36" s="33">
        <v>48137985.5</v>
      </c>
      <c r="D36" s="36">
        <v>3</v>
      </c>
      <c r="E36" s="33">
        <v>6.2320846392709974</v>
      </c>
      <c r="F36">
        <v>27</v>
      </c>
      <c r="G36" t="s">
        <v>113</v>
      </c>
      <c r="H36" s="36">
        <v>2</v>
      </c>
      <c r="I36" s="33">
        <v>4.1547230928473313</v>
      </c>
      <c r="J36">
        <v>6</v>
      </c>
      <c r="K36" t="s">
        <v>112</v>
      </c>
      <c r="L36" s="36">
        <v>2</v>
      </c>
      <c r="M36" s="33">
        <v>4.1547230928473313</v>
      </c>
      <c r="N36">
        <v>6</v>
      </c>
      <c r="O36" t="s">
        <v>112</v>
      </c>
      <c r="P36" s="36">
        <v>2</v>
      </c>
      <c r="Q36" s="33">
        <v>4.1547230928473313</v>
      </c>
      <c r="R36">
        <v>4</v>
      </c>
      <c r="S36" t="s">
        <v>112</v>
      </c>
      <c r="T36" s="36">
        <v>1</v>
      </c>
      <c r="U36" s="33">
        <v>2.0773615464236657</v>
      </c>
      <c r="V36">
        <v>6</v>
      </c>
      <c r="W36" t="s">
        <v>112</v>
      </c>
      <c r="X36" s="36">
        <v>1</v>
      </c>
      <c r="Y36" s="33">
        <v>2.0773615464236657</v>
      </c>
      <c r="Z36">
        <v>9</v>
      </c>
      <c r="AA36" t="s">
        <v>112</v>
      </c>
      <c r="AC36" s="33">
        <v>0</v>
      </c>
      <c r="AD36">
        <v>41</v>
      </c>
      <c r="AE36" t="s">
        <v>114</v>
      </c>
      <c r="AG36" s="33">
        <v>0</v>
      </c>
      <c r="AH36">
        <v>37</v>
      </c>
      <c r="AI36" t="s">
        <v>114</v>
      </c>
      <c r="AJ36" s="36">
        <v>1</v>
      </c>
      <c r="AK36" s="33">
        <v>2.0773615464236657</v>
      </c>
      <c r="AL36">
        <v>2</v>
      </c>
      <c r="AM36" t="s">
        <v>112</v>
      </c>
      <c r="AO36" s="33">
        <v>0</v>
      </c>
      <c r="AP36">
        <v>15</v>
      </c>
      <c r="AQ36" t="s">
        <v>114</v>
      </c>
    </row>
    <row r="37" spans="1:43" x14ac:dyDescent="0.25">
      <c r="A37" t="s">
        <v>37</v>
      </c>
      <c r="B37" s="3">
        <v>57591</v>
      </c>
      <c r="C37" s="33">
        <v>248935841.66</v>
      </c>
      <c r="D37" s="36">
        <v>21</v>
      </c>
      <c r="E37" s="33">
        <v>8.4359085698402918</v>
      </c>
      <c r="F37">
        <v>15</v>
      </c>
      <c r="G37" t="s">
        <v>112</v>
      </c>
      <c r="H37" s="36">
        <v>5</v>
      </c>
      <c r="I37" s="33">
        <v>2.0085496594857837</v>
      </c>
      <c r="J37">
        <v>18</v>
      </c>
      <c r="K37" t="s">
        <v>112</v>
      </c>
      <c r="L37" s="36">
        <v>5</v>
      </c>
      <c r="M37" s="33">
        <v>2.0085496594857837</v>
      </c>
      <c r="N37">
        <v>22</v>
      </c>
      <c r="O37" t="s">
        <v>112</v>
      </c>
      <c r="P37" s="36">
        <v>1</v>
      </c>
      <c r="Q37" s="33">
        <v>0.40170993189715676</v>
      </c>
      <c r="R37">
        <v>34</v>
      </c>
      <c r="S37" t="s">
        <v>113</v>
      </c>
      <c r="T37" s="36">
        <v>2</v>
      </c>
      <c r="U37" s="33">
        <v>0.80341986379431352</v>
      </c>
      <c r="V37">
        <v>21</v>
      </c>
      <c r="W37" t="s">
        <v>112</v>
      </c>
      <c r="X37" s="36">
        <v>4</v>
      </c>
      <c r="Y37" s="33">
        <v>1.606839727588627</v>
      </c>
      <c r="Z37">
        <v>18</v>
      </c>
      <c r="AA37" t="s">
        <v>112</v>
      </c>
      <c r="AB37" s="36">
        <v>8</v>
      </c>
      <c r="AC37" s="33">
        <v>3.2136794551772541</v>
      </c>
      <c r="AD37">
        <v>11</v>
      </c>
      <c r="AE37" t="s">
        <v>112</v>
      </c>
      <c r="AG37" s="33">
        <v>0</v>
      </c>
      <c r="AH37">
        <v>37</v>
      </c>
      <c r="AI37" t="s">
        <v>114</v>
      </c>
      <c r="AJ37" s="36">
        <v>1</v>
      </c>
      <c r="AK37" s="33">
        <v>0.40170993189715676</v>
      </c>
      <c r="AL37">
        <v>20</v>
      </c>
      <c r="AM37" t="s">
        <v>112</v>
      </c>
      <c r="AN37" s="36">
        <v>1</v>
      </c>
      <c r="AO37" s="33">
        <v>0.40170993189715676</v>
      </c>
      <c r="AP37">
        <v>8</v>
      </c>
      <c r="AQ37" t="s">
        <v>112</v>
      </c>
    </row>
    <row r="38" spans="1:43" x14ac:dyDescent="0.25">
      <c r="A38" t="s">
        <v>38</v>
      </c>
      <c r="B38" s="3">
        <v>63102</v>
      </c>
      <c r="C38" s="33">
        <v>368756528.04000002</v>
      </c>
      <c r="D38" s="36">
        <v>17</v>
      </c>
      <c r="E38" s="33">
        <v>4.6100878784052233</v>
      </c>
      <c r="F38">
        <v>47</v>
      </c>
      <c r="G38" t="s">
        <v>114</v>
      </c>
      <c r="H38" s="36">
        <v>4</v>
      </c>
      <c r="I38" s="33">
        <v>1.0847265596247584</v>
      </c>
      <c r="J38">
        <v>38</v>
      </c>
      <c r="K38" t="s">
        <v>113</v>
      </c>
      <c r="L38" s="36">
        <v>4</v>
      </c>
      <c r="M38" s="33">
        <v>1.0847265596247584</v>
      </c>
      <c r="N38">
        <v>40</v>
      </c>
      <c r="O38" t="s">
        <v>113</v>
      </c>
      <c r="P38" s="36">
        <v>3</v>
      </c>
      <c r="Q38" s="33">
        <v>0.81354491971856879</v>
      </c>
      <c r="R38">
        <v>24</v>
      </c>
      <c r="S38" t="s">
        <v>113</v>
      </c>
      <c r="U38" s="33">
        <v>0</v>
      </c>
      <c r="V38">
        <v>33</v>
      </c>
      <c r="W38" t="s">
        <v>114</v>
      </c>
      <c r="X38" s="36">
        <v>5</v>
      </c>
      <c r="Y38" s="33">
        <v>1.3559081995309481</v>
      </c>
      <c r="Z38">
        <v>19</v>
      </c>
      <c r="AA38" t="s">
        <v>112</v>
      </c>
      <c r="AB38" s="36">
        <v>4</v>
      </c>
      <c r="AC38" s="33">
        <v>1.0847265596247584</v>
      </c>
      <c r="AD38">
        <v>30</v>
      </c>
      <c r="AE38" t="s">
        <v>113</v>
      </c>
      <c r="AG38" s="33">
        <v>0</v>
      </c>
      <c r="AH38">
        <v>37</v>
      </c>
      <c r="AI38" t="s">
        <v>114</v>
      </c>
      <c r="AK38" s="33">
        <v>0</v>
      </c>
      <c r="AL38">
        <v>24</v>
      </c>
      <c r="AM38" t="s">
        <v>114</v>
      </c>
      <c r="AN38" s="36">
        <v>1</v>
      </c>
      <c r="AO38" s="33">
        <v>0.2711816399061896</v>
      </c>
      <c r="AP38">
        <v>9</v>
      </c>
      <c r="AQ38" t="s">
        <v>112</v>
      </c>
    </row>
    <row r="39" spans="1:43" x14ac:dyDescent="0.25">
      <c r="A39" t="s">
        <v>39</v>
      </c>
      <c r="B39" s="3">
        <v>36831</v>
      </c>
      <c r="C39" s="33">
        <v>294654604.27999997</v>
      </c>
      <c r="D39" s="36">
        <v>18</v>
      </c>
      <c r="E39" s="33">
        <v>6.1088473550188374</v>
      </c>
      <c r="F39">
        <v>28</v>
      </c>
      <c r="G39" t="s">
        <v>113</v>
      </c>
      <c r="H39" s="36">
        <v>3</v>
      </c>
      <c r="I39" s="33">
        <v>1.0181412258364728</v>
      </c>
      <c r="J39">
        <v>39</v>
      </c>
      <c r="K39" t="s">
        <v>113</v>
      </c>
      <c r="L39" s="36">
        <v>5</v>
      </c>
      <c r="M39" s="33">
        <v>1.6969020430607882</v>
      </c>
      <c r="N39">
        <v>28</v>
      </c>
      <c r="O39" t="s">
        <v>113</v>
      </c>
      <c r="Q39" s="33">
        <v>0</v>
      </c>
      <c r="R39">
        <v>38</v>
      </c>
      <c r="S39" t="s">
        <v>114</v>
      </c>
      <c r="U39" s="33">
        <v>0</v>
      </c>
      <c r="V39">
        <v>33</v>
      </c>
      <c r="W39" t="s">
        <v>114</v>
      </c>
      <c r="Y39" s="33">
        <v>0</v>
      </c>
      <c r="Z39">
        <v>38</v>
      </c>
      <c r="AA39" t="s">
        <v>114</v>
      </c>
      <c r="AB39" s="36">
        <v>2</v>
      </c>
      <c r="AC39" s="33">
        <v>0.67876081722431525</v>
      </c>
      <c r="AD39">
        <v>38</v>
      </c>
      <c r="AE39" t="s">
        <v>113</v>
      </c>
      <c r="AF39" s="36">
        <v>1</v>
      </c>
      <c r="AG39" s="33">
        <v>0.33938040861215762</v>
      </c>
      <c r="AH39">
        <v>34</v>
      </c>
      <c r="AI39" t="s">
        <v>113</v>
      </c>
      <c r="AJ39" s="36">
        <v>1</v>
      </c>
      <c r="AK39" s="33">
        <v>0.33938040861215762</v>
      </c>
      <c r="AL39">
        <v>21</v>
      </c>
      <c r="AM39" t="s">
        <v>112</v>
      </c>
      <c r="AO39" s="33">
        <v>0</v>
      </c>
      <c r="AP39">
        <v>15</v>
      </c>
      <c r="AQ39" t="s">
        <v>114</v>
      </c>
    </row>
    <row r="40" spans="1:43" x14ac:dyDescent="0.25">
      <c r="A40" t="s">
        <v>40</v>
      </c>
      <c r="B40" s="3">
        <v>24049</v>
      </c>
      <c r="C40" s="33">
        <v>76984153.049999997</v>
      </c>
      <c r="D40" s="36">
        <v>9</v>
      </c>
      <c r="E40" s="33">
        <v>11.690717691152154</v>
      </c>
      <c r="F40">
        <v>8</v>
      </c>
      <c r="G40" t="s">
        <v>112</v>
      </c>
      <c r="H40" s="36">
        <v>2</v>
      </c>
      <c r="I40" s="33">
        <v>2.5979372647004788</v>
      </c>
      <c r="J40">
        <v>14</v>
      </c>
      <c r="K40" t="s">
        <v>112</v>
      </c>
      <c r="L40" s="36">
        <v>3</v>
      </c>
      <c r="M40" s="33">
        <v>3.896905897050718</v>
      </c>
      <c r="N40">
        <v>8</v>
      </c>
      <c r="O40" t="s">
        <v>112</v>
      </c>
      <c r="Q40" s="33">
        <v>0</v>
      </c>
      <c r="R40">
        <v>38</v>
      </c>
      <c r="S40" t="s">
        <v>114</v>
      </c>
      <c r="U40" s="33">
        <v>0</v>
      </c>
      <c r="V40">
        <v>33</v>
      </c>
      <c r="W40" t="s">
        <v>114</v>
      </c>
      <c r="X40" s="36">
        <v>2</v>
      </c>
      <c r="Y40" s="33">
        <v>2.5979372647004788</v>
      </c>
      <c r="Z40">
        <v>6</v>
      </c>
      <c r="AA40" t="s">
        <v>112</v>
      </c>
      <c r="AB40" s="36">
        <v>3</v>
      </c>
      <c r="AC40" s="33">
        <v>3.896905897050718</v>
      </c>
      <c r="AD40">
        <v>6</v>
      </c>
      <c r="AE40" t="s">
        <v>112</v>
      </c>
      <c r="AF40" s="36">
        <v>1</v>
      </c>
      <c r="AG40" s="33">
        <v>1.2989686323502394</v>
      </c>
      <c r="AH40">
        <v>14</v>
      </c>
      <c r="AI40" t="s">
        <v>112</v>
      </c>
      <c r="AK40" s="33">
        <v>0</v>
      </c>
      <c r="AL40">
        <v>24</v>
      </c>
      <c r="AM40" t="s">
        <v>114</v>
      </c>
      <c r="AO40" s="33">
        <v>0</v>
      </c>
      <c r="AP40">
        <v>15</v>
      </c>
      <c r="AQ40" t="s">
        <v>114</v>
      </c>
    </row>
    <row r="41" spans="1:43" x14ac:dyDescent="0.25">
      <c r="A41" t="s">
        <v>41</v>
      </c>
      <c r="B41" s="3">
        <v>11347</v>
      </c>
      <c r="C41" s="33">
        <v>224474080</v>
      </c>
      <c r="D41" s="36">
        <v>10</v>
      </c>
      <c r="E41" s="33">
        <v>4.4548573269573035</v>
      </c>
      <c r="F41">
        <v>49</v>
      </c>
      <c r="G41" t="s">
        <v>114</v>
      </c>
      <c r="H41" s="36">
        <v>4</v>
      </c>
      <c r="I41" s="33">
        <v>1.7819429307829213</v>
      </c>
      <c r="J41">
        <v>24</v>
      </c>
      <c r="K41" t="s">
        <v>113</v>
      </c>
      <c r="L41" s="36">
        <v>5</v>
      </c>
      <c r="M41" s="33">
        <v>2.2274286634786518</v>
      </c>
      <c r="N41">
        <v>18</v>
      </c>
      <c r="O41" t="s">
        <v>112</v>
      </c>
      <c r="P41" s="36">
        <v>3</v>
      </c>
      <c r="Q41" s="33">
        <v>1.3364571980871911</v>
      </c>
      <c r="R41">
        <v>14</v>
      </c>
      <c r="S41" t="s">
        <v>112</v>
      </c>
      <c r="T41" s="36">
        <v>3</v>
      </c>
      <c r="U41" s="33">
        <v>1.3364571980871911</v>
      </c>
      <c r="V41">
        <v>11</v>
      </c>
      <c r="W41" t="s">
        <v>112</v>
      </c>
      <c r="X41" s="36">
        <v>1</v>
      </c>
      <c r="Y41" s="33">
        <v>0.44548573269573033</v>
      </c>
      <c r="Z41">
        <v>35</v>
      </c>
      <c r="AA41" t="s">
        <v>113</v>
      </c>
      <c r="AB41" s="36">
        <v>2</v>
      </c>
      <c r="AC41" s="33">
        <v>0.89097146539146066</v>
      </c>
      <c r="AD41">
        <v>34</v>
      </c>
      <c r="AE41" t="s">
        <v>113</v>
      </c>
      <c r="AF41" s="36">
        <v>1</v>
      </c>
      <c r="AG41" s="33">
        <v>0.44548573269573033</v>
      </c>
      <c r="AH41">
        <v>29</v>
      </c>
      <c r="AI41" t="s">
        <v>113</v>
      </c>
      <c r="AJ41" s="36">
        <v>1</v>
      </c>
      <c r="AK41" s="33">
        <v>0.44548573269573033</v>
      </c>
      <c r="AL41">
        <v>16</v>
      </c>
      <c r="AM41" t="s">
        <v>112</v>
      </c>
      <c r="AO41" s="33">
        <v>0</v>
      </c>
      <c r="AP41">
        <v>15</v>
      </c>
      <c r="AQ41" t="s">
        <v>114</v>
      </c>
    </row>
    <row r="42" spans="1:43" x14ac:dyDescent="0.25">
      <c r="A42" t="s">
        <v>42</v>
      </c>
      <c r="B42" s="3">
        <v>5000</v>
      </c>
      <c r="C42" s="33">
        <v>17379358.039999999</v>
      </c>
      <c r="D42" s="36">
        <v>1</v>
      </c>
      <c r="E42" s="33">
        <v>5.7539524630220464</v>
      </c>
      <c r="F42">
        <v>32</v>
      </c>
      <c r="G42" t="s">
        <v>113</v>
      </c>
      <c r="I42" s="33">
        <v>0</v>
      </c>
      <c r="J42">
        <v>47</v>
      </c>
      <c r="K42" t="s">
        <v>114</v>
      </c>
      <c r="M42" s="33">
        <v>0</v>
      </c>
      <c r="N42">
        <v>47</v>
      </c>
      <c r="O42" t="s">
        <v>114</v>
      </c>
      <c r="P42" s="36">
        <v>1</v>
      </c>
      <c r="Q42" s="33">
        <v>5.7539524630220464</v>
      </c>
      <c r="R42">
        <v>1</v>
      </c>
      <c r="S42" t="s">
        <v>112</v>
      </c>
      <c r="U42" s="33">
        <v>0</v>
      </c>
      <c r="V42">
        <v>33</v>
      </c>
      <c r="W42" t="s">
        <v>114</v>
      </c>
      <c r="Y42" s="33">
        <v>0</v>
      </c>
      <c r="Z42">
        <v>38</v>
      </c>
      <c r="AA42" t="s">
        <v>114</v>
      </c>
      <c r="AC42" s="33">
        <v>0</v>
      </c>
      <c r="AD42">
        <v>41</v>
      </c>
      <c r="AE42" t="s">
        <v>114</v>
      </c>
      <c r="AG42" s="33">
        <v>0</v>
      </c>
      <c r="AH42">
        <v>37</v>
      </c>
      <c r="AI42" t="s">
        <v>114</v>
      </c>
      <c r="AK42" s="33">
        <v>0</v>
      </c>
      <c r="AL42">
        <v>24</v>
      </c>
      <c r="AM42" t="s">
        <v>114</v>
      </c>
      <c r="AO42" s="33">
        <v>0</v>
      </c>
      <c r="AP42">
        <v>15</v>
      </c>
      <c r="AQ42" t="s">
        <v>114</v>
      </c>
    </row>
    <row r="43" spans="1:43" x14ac:dyDescent="0.25">
      <c r="A43" t="s">
        <v>43</v>
      </c>
      <c r="B43" s="3">
        <v>7250</v>
      </c>
      <c r="C43" s="33">
        <v>29087893.920000002</v>
      </c>
      <c r="D43" s="36">
        <v>1</v>
      </c>
      <c r="E43" s="33">
        <v>3.4378563217752545</v>
      </c>
      <c r="F43">
        <v>56</v>
      </c>
      <c r="G43" t="s">
        <v>114</v>
      </c>
      <c r="I43" s="33">
        <v>0</v>
      </c>
      <c r="J43">
        <v>47</v>
      </c>
      <c r="K43" t="s">
        <v>114</v>
      </c>
      <c r="M43" s="33">
        <v>0</v>
      </c>
      <c r="N43">
        <v>47</v>
      </c>
      <c r="O43" t="s">
        <v>114</v>
      </c>
      <c r="Q43" s="33">
        <v>0</v>
      </c>
      <c r="R43">
        <v>38</v>
      </c>
      <c r="S43" t="s">
        <v>114</v>
      </c>
      <c r="U43" s="33">
        <v>0</v>
      </c>
      <c r="V43">
        <v>33</v>
      </c>
      <c r="W43" t="s">
        <v>114</v>
      </c>
      <c r="Y43" s="33">
        <v>0</v>
      </c>
      <c r="Z43">
        <v>38</v>
      </c>
      <c r="AA43" t="s">
        <v>114</v>
      </c>
      <c r="AB43" s="36">
        <v>1</v>
      </c>
      <c r="AC43" s="33">
        <v>3.4378563217752545</v>
      </c>
      <c r="AD43">
        <v>9</v>
      </c>
      <c r="AE43" t="s">
        <v>112</v>
      </c>
      <c r="AG43" s="33">
        <v>0</v>
      </c>
      <c r="AH43">
        <v>37</v>
      </c>
      <c r="AI43" t="s">
        <v>114</v>
      </c>
      <c r="AK43" s="33">
        <v>0</v>
      </c>
      <c r="AL43">
        <v>24</v>
      </c>
      <c r="AM43" t="s">
        <v>114</v>
      </c>
      <c r="AO43" s="33">
        <v>0</v>
      </c>
      <c r="AP43">
        <v>15</v>
      </c>
      <c r="AQ43" t="s">
        <v>114</v>
      </c>
    </row>
    <row r="44" spans="1:43" x14ac:dyDescent="0.25">
      <c r="A44" t="s">
        <v>44</v>
      </c>
      <c r="B44" s="3">
        <v>125762</v>
      </c>
      <c r="C44" s="33">
        <v>1022545046.85</v>
      </c>
      <c r="D44" s="36">
        <v>52</v>
      </c>
      <c r="E44" s="33">
        <v>5.0853505339631289</v>
      </c>
      <c r="F44">
        <v>38</v>
      </c>
      <c r="G44" t="s">
        <v>113</v>
      </c>
      <c r="H44" s="36">
        <v>10</v>
      </c>
      <c r="I44" s="33">
        <v>0.97795202576214013</v>
      </c>
      <c r="J44">
        <v>41</v>
      </c>
      <c r="K44" t="s">
        <v>113</v>
      </c>
      <c r="L44" s="36">
        <v>10</v>
      </c>
      <c r="M44" s="33">
        <v>0.97795202576214013</v>
      </c>
      <c r="N44">
        <v>42</v>
      </c>
      <c r="O44" t="s">
        <v>113</v>
      </c>
      <c r="P44" s="36">
        <v>9</v>
      </c>
      <c r="Q44" s="33">
        <v>0.88015682318592614</v>
      </c>
      <c r="R44">
        <v>22</v>
      </c>
      <c r="S44" t="s">
        <v>112</v>
      </c>
      <c r="T44" s="36">
        <v>7</v>
      </c>
      <c r="U44" s="33">
        <v>0.68456641803349805</v>
      </c>
      <c r="V44">
        <v>25</v>
      </c>
      <c r="W44" t="s">
        <v>113</v>
      </c>
      <c r="X44" s="36">
        <v>4</v>
      </c>
      <c r="Y44" s="33">
        <v>0.39118081030485607</v>
      </c>
      <c r="Z44">
        <v>36</v>
      </c>
      <c r="AA44" t="s">
        <v>113</v>
      </c>
      <c r="AB44" s="36">
        <v>10</v>
      </c>
      <c r="AC44" s="33">
        <v>0.97795202576214013</v>
      </c>
      <c r="AD44">
        <v>32</v>
      </c>
      <c r="AE44" t="s">
        <v>113</v>
      </c>
      <c r="AF44" s="36">
        <v>6</v>
      </c>
      <c r="AG44" s="33">
        <v>0.58677121545728406</v>
      </c>
      <c r="AH44">
        <v>25</v>
      </c>
      <c r="AI44" t="s">
        <v>113</v>
      </c>
      <c r="AJ44" s="36">
        <v>5</v>
      </c>
      <c r="AK44" s="33">
        <v>0.48897601288107007</v>
      </c>
      <c r="AL44">
        <v>14</v>
      </c>
      <c r="AM44" t="s">
        <v>112</v>
      </c>
      <c r="AN44" s="36">
        <v>1</v>
      </c>
      <c r="AO44" s="33">
        <v>9.7795202576214019E-2</v>
      </c>
      <c r="AP44">
        <v>14</v>
      </c>
      <c r="AQ44" t="s">
        <v>112</v>
      </c>
    </row>
    <row r="45" spans="1:43" x14ac:dyDescent="0.25">
      <c r="A45" t="s">
        <v>45</v>
      </c>
      <c r="B45" s="3">
        <v>662314</v>
      </c>
      <c r="C45" s="33">
        <v>7992160963.1499996</v>
      </c>
      <c r="D45" s="36">
        <v>388</v>
      </c>
      <c r="E45" s="33">
        <v>4.8547570774534954</v>
      </c>
      <c r="F45">
        <v>44</v>
      </c>
      <c r="G45" t="s">
        <v>113</v>
      </c>
      <c r="H45" s="36">
        <v>95</v>
      </c>
      <c r="I45" s="33">
        <v>1.1886647483455723</v>
      </c>
      <c r="J45">
        <v>36</v>
      </c>
      <c r="K45" t="s">
        <v>113</v>
      </c>
      <c r="L45" s="36">
        <v>99</v>
      </c>
      <c r="M45" s="33">
        <v>1.2387137903811754</v>
      </c>
      <c r="N45">
        <v>36</v>
      </c>
      <c r="O45" t="s">
        <v>113</v>
      </c>
      <c r="P45" s="36">
        <v>35</v>
      </c>
      <c r="Q45" s="33">
        <v>0.4379291178115266</v>
      </c>
      <c r="R45">
        <v>31</v>
      </c>
      <c r="S45" t="s">
        <v>113</v>
      </c>
      <c r="T45" s="36">
        <v>41</v>
      </c>
      <c r="U45" s="33">
        <v>0.51300268086493117</v>
      </c>
      <c r="V45">
        <v>30</v>
      </c>
      <c r="W45" t="s">
        <v>113</v>
      </c>
      <c r="X45" s="36">
        <v>84</v>
      </c>
      <c r="Y45" s="33">
        <v>1.0510298827476638</v>
      </c>
      <c r="Z45">
        <v>24</v>
      </c>
      <c r="AA45" t="s">
        <v>113</v>
      </c>
      <c r="AB45" s="36">
        <v>58</v>
      </c>
      <c r="AC45" s="33">
        <v>0.72571110951624407</v>
      </c>
      <c r="AD45">
        <v>37</v>
      </c>
      <c r="AE45" t="s">
        <v>113</v>
      </c>
      <c r="AF45" s="36">
        <v>25</v>
      </c>
      <c r="AG45" s="33">
        <v>0.31280651272251903</v>
      </c>
      <c r="AH45">
        <v>35</v>
      </c>
      <c r="AI45" t="s">
        <v>113</v>
      </c>
      <c r="AJ45" s="36">
        <v>27</v>
      </c>
      <c r="AK45" s="33">
        <v>0.33783103374032053</v>
      </c>
      <c r="AL45">
        <v>22</v>
      </c>
      <c r="AM45" t="s">
        <v>112</v>
      </c>
      <c r="AN45" s="36">
        <v>12</v>
      </c>
      <c r="AO45" s="33">
        <v>0.15014712610680914</v>
      </c>
      <c r="AP45">
        <v>12</v>
      </c>
      <c r="AQ45" t="s">
        <v>112</v>
      </c>
    </row>
    <row r="46" spans="1:43" x14ac:dyDescent="0.25">
      <c r="A46" t="s">
        <v>46</v>
      </c>
      <c r="B46" s="3">
        <v>11615</v>
      </c>
      <c r="C46" s="33">
        <v>54750312.619999997</v>
      </c>
      <c r="D46" s="36">
        <v>2</v>
      </c>
      <c r="E46" s="33">
        <v>3.6529471783680934</v>
      </c>
      <c r="F46">
        <v>55</v>
      </c>
      <c r="G46" t="s">
        <v>114</v>
      </c>
      <c r="I46" s="33">
        <v>0</v>
      </c>
      <c r="J46">
        <v>47</v>
      </c>
      <c r="K46" t="s">
        <v>114</v>
      </c>
      <c r="M46" s="33">
        <v>0</v>
      </c>
      <c r="N46">
        <v>47</v>
      </c>
      <c r="O46" t="s">
        <v>114</v>
      </c>
      <c r="Q46" s="33">
        <v>0</v>
      </c>
      <c r="R46">
        <v>38</v>
      </c>
      <c r="S46" t="s">
        <v>114</v>
      </c>
      <c r="T46" s="36">
        <v>1</v>
      </c>
      <c r="U46" s="33">
        <v>1.8264735891840467</v>
      </c>
      <c r="V46">
        <v>9</v>
      </c>
      <c r="W46" t="s">
        <v>112</v>
      </c>
      <c r="Y46" s="33">
        <v>0</v>
      </c>
      <c r="Z46">
        <v>38</v>
      </c>
      <c r="AA46" t="s">
        <v>114</v>
      </c>
      <c r="AC46" s="33">
        <v>0</v>
      </c>
      <c r="AD46">
        <v>41</v>
      </c>
      <c r="AE46" t="s">
        <v>114</v>
      </c>
      <c r="AG46" s="33">
        <v>0</v>
      </c>
      <c r="AH46">
        <v>37</v>
      </c>
      <c r="AI46" t="s">
        <v>114</v>
      </c>
      <c r="AK46" s="33">
        <v>0</v>
      </c>
      <c r="AL46">
        <v>24</v>
      </c>
      <c r="AM46" t="s">
        <v>114</v>
      </c>
      <c r="AO46" s="33">
        <v>0</v>
      </c>
      <c r="AP46">
        <v>15</v>
      </c>
      <c r="AQ46" t="s">
        <v>114</v>
      </c>
    </row>
    <row r="47" spans="1:43" x14ac:dyDescent="0.25">
      <c r="A47" t="s">
        <v>47</v>
      </c>
      <c r="B47" s="3">
        <v>37241</v>
      </c>
      <c r="C47" s="33">
        <v>233390186.05000001</v>
      </c>
      <c r="D47" s="36">
        <v>14</v>
      </c>
      <c r="E47" s="33">
        <v>5.9985384291183221</v>
      </c>
      <c r="F47">
        <v>29</v>
      </c>
      <c r="G47" t="s">
        <v>113</v>
      </c>
      <c r="H47" s="36">
        <v>2</v>
      </c>
      <c r="I47" s="33">
        <v>0.8569340613026174</v>
      </c>
      <c r="J47">
        <v>43</v>
      </c>
      <c r="K47" t="s">
        <v>113</v>
      </c>
      <c r="L47" s="36">
        <v>2</v>
      </c>
      <c r="M47" s="33">
        <v>0.8569340613026174</v>
      </c>
      <c r="N47">
        <v>44</v>
      </c>
      <c r="O47" t="s">
        <v>113</v>
      </c>
      <c r="P47" s="36">
        <v>1</v>
      </c>
      <c r="Q47" s="33">
        <v>0.4284670306513087</v>
      </c>
      <c r="R47">
        <v>33</v>
      </c>
      <c r="S47" t="s">
        <v>113</v>
      </c>
      <c r="T47" s="36">
        <v>1</v>
      </c>
      <c r="U47" s="33">
        <v>0.4284670306513087</v>
      </c>
      <c r="V47">
        <v>31</v>
      </c>
      <c r="W47" t="s">
        <v>113</v>
      </c>
      <c r="X47" s="36">
        <v>2</v>
      </c>
      <c r="Y47" s="33">
        <v>0.8569340613026174</v>
      </c>
      <c r="Z47">
        <v>30</v>
      </c>
      <c r="AA47" t="s">
        <v>113</v>
      </c>
      <c r="AB47" s="36">
        <v>2</v>
      </c>
      <c r="AC47" s="33">
        <v>0.8569340613026174</v>
      </c>
      <c r="AD47">
        <v>35</v>
      </c>
      <c r="AE47" t="s">
        <v>113</v>
      </c>
      <c r="AF47" s="36">
        <v>1</v>
      </c>
      <c r="AG47" s="33">
        <v>0.4284670306513087</v>
      </c>
      <c r="AH47">
        <v>31</v>
      </c>
      <c r="AI47" t="s">
        <v>113</v>
      </c>
      <c r="AJ47" s="36">
        <v>1</v>
      </c>
      <c r="AK47" s="33">
        <v>0.4284670306513087</v>
      </c>
      <c r="AL47">
        <v>17</v>
      </c>
      <c r="AM47" t="s">
        <v>112</v>
      </c>
      <c r="AO47" s="33">
        <v>0</v>
      </c>
      <c r="AP47">
        <v>15</v>
      </c>
      <c r="AQ47" t="s">
        <v>114</v>
      </c>
    </row>
    <row r="48" spans="1:43" x14ac:dyDescent="0.25">
      <c r="A48" t="s">
        <v>48</v>
      </c>
      <c r="B48" s="3">
        <v>23482</v>
      </c>
      <c r="C48" s="33">
        <v>100154972.94</v>
      </c>
      <c r="D48" s="36">
        <v>11</v>
      </c>
      <c r="E48" s="33">
        <v>10.982979353995521</v>
      </c>
      <c r="F48">
        <v>10</v>
      </c>
      <c r="G48" t="s">
        <v>112</v>
      </c>
      <c r="H48" s="36">
        <v>2</v>
      </c>
      <c r="I48" s="33">
        <v>1.9969053370900947</v>
      </c>
      <c r="J48">
        <v>19</v>
      </c>
      <c r="K48" t="s">
        <v>112</v>
      </c>
      <c r="L48" s="36">
        <v>2</v>
      </c>
      <c r="M48" s="33">
        <v>1.9969053370900947</v>
      </c>
      <c r="N48">
        <v>23</v>
      </c>
      <c r="O48" t="s">
        <v>112</v>
      </c>
      <c r="Q48" s="33">
        <v>0</v>
      </c>
      <c r="R48">
        <v>38</v>
      </c>
      <c r="S48" t="s">
        <v>114</v>
      </c>
      <c r="T48" s="36">
        <v>2</v>
      </c>
      <c r="U48" s="33">
        <v>1.9969053370900947</v>
      </c>
      <c r="V48">
        <v>7</v>
      </c>
      <c r="W48" t="s">
        <v>112</v>
      </c>
      <c r="X48" s="36">
        <v>1</v>
      </c>
      <c r="Y48" s="33">
        <v>0.99845266854504733</v>
      </c>
      <c r="Z48">
        <v>27</v>
      </c>
      <c r="AA48" t="s">
        <v>113</v>
      </c>
      <c r="AB48" s="36">
        <v>2</v>
      </c>
      <c r="AC48" s="33">
        <v>1.9969053370900947</v>
      </c>
      <c r="AD48">
        <v>18</v>
      </c>
      <c r="AE48" t="s">
        <v>112</v>
      </c>
      <c r="AF48" s="36">
        <v>1</v>
      </c>
      <c r="AG48" s="33">
        <v>0.99845266854504733</v>
      </c>
      <c r="AH48">
        <v>17</v>
      </c>
      <c r="AI48" t="s">
        <v>112</v>
      </c>
      <c r="AK48" s="33">
        <v>0</v>
      </c>
      <c r="AL48">
        <v>24</v>
      </c>
      <c r="AM48" t="s">
        <v>114</v>
      </c>
      <c r="AO48" s="33">
        <v>0</v>
      </c>
      <c r="AP48">
        <v>15</v>
      </c>
      <c r="AQ48" t="s">
        <v>114</v>
      </c>
    </row>
    <row r="49" spans="1:43" x14ac:dyDescent="0.25">
      <c r="A49" t="s">
        <v>49</v>
      </c>
      <c r="B49" s="3">
        <v>8906</v>
      </c>
      <c r="C49" s="33">
        <v>85642172.670000002</v>
      </c>
      <c r="D49" s="36">
        <v>5</v>
      </c>
      <c r="E49" s="33">
        <v>5.8382451590365516</v>
      </c>
      <c r="F49">
        <v>31</v>
      </c>
      <c r="G49" t="s">
        <v>113</v>
      </c>
      <c r="I49" s="33">
        <v>0</v>
      </c>
      <c r="J49">
        <v>47</v>
      </c>
      <c r="K49" t="s">
        <v>114</v>
      </c>
      <c r="M49" s="33">
        <v>0</v>
      </c>
      <c r="N49">
        <v>47</v>
      </c>
      <c r="O49" t="s">
        <v>114</v>
      </c>
      <c r="P49" s="36">
        <v>1</v>
      </c>
      <c r="Q49" s="33">
        <v>1.1676490318073103</v>
      </c>
      <c r="R49">
        <v>16</v>
      </c>
      <c r="S49" t="s">
        <v>112</v>
      </c>
      <c r="U49" s="33">
        <v>0</v>
      </c>
      <c r="V49">
        <v>33</v>
      </c>
      <c r="W49" t="s">
        <v>114</v>
      </c>
      <c r="Y49" s="33">
        <v>0</v>
      </c>
      <c r="Z49">
        <v>38</v>
      </c>
      <c r="AA49" t="s">
        <v>114</v>
      </c>
      <c r="AC49" s="33">
        <v>0</v>
      </c>
      <c r="AD49">
        <v>41</v>
      </c>
      <c r="AE49" t="s">
        <v>114</v>
      </c>
      <c r="AF49" s="36">
        <v>1</v>
      </c>
      <c r="AG49" s="33">
        <v>1.1676490318073103</v>
      </c>
      <c r="AH49">
        <v>16</v>
      </c>
      <c r="AI49" t="s">
        <v>112</v>
      </c>
      <c r="AK49" s="33">
        <v>0</v>
      </c>
      <c r="AL49">
        <v>24</v>
      </c>
      <c r="AM49" t="s">
        <v>114</v>
      </c>
      <c r="AO49" s="33">
        <v>0</v>
      </c>
      <c r="AP49">
        <v>15</v>
      </c>
      <c r="AQ49" t="s">
        <v>114</v>
      </c>
    </row>
    <row r="50" spans="1:43" x14ac:dyDescent="0.25">
      <c r="A50" t="s">
        <v>50</v>
      </c>
      <c r="B50" s="3">
        <v>9392</v>
      </c>
      <c r="C50" s="33">
        <v>42791420.719999999</v>
      </c>
      <c r="D50" s="36">
        <v>8</v>
      </c>
      <c r="E50" s="33">
        <v>18.695336273938977</v>
      </c>
      <c r="F50">
        <v>4</v>
      </c>
      <c r="G50" t="s">
        <v>112</v>
      </c>
      <c r="H50" s="36">
        <v>3</v>
      </c>
      <c r="I50" s="33">
        <v>7.0107511027271165</v>
      </c>
      <c r="J50">
        <v>1</v>
      </c>
      <c r="K50" t="s">
        <v>112</v>
      </c>
      <c r="L50" s="36">
        <v>4</v>
      </c>
      <c r="M50" s="33">
        <v>9.3476681369694887</v>
      </c>
      <c r="N50">
        <v>1</v>
      </c>
      <c r="O50" t="s">
        <v>112</v>
      </c>
      <c r="P50" s="36">
        <v>2</v>
      </c>
      <c r="Q50" s="33">
        <v>4.6738340684847444</v>
      </c>
      <c r="R50">
        <v>3</v>
      </c>
      <c r="S50" t="s">
        <v>112</v>
      </c>
      <c r="T50" s="36">
        <v>2</v>
      </c>
      <c r="U50" s="33">
        <v>4.6738340684847444</v>
      </c>
      <c r="V50">
        <v>1</v>
      </c>
      <c r="W50" t="s">
        <v>112</v>
      </c>
      <c r="X50" s="36">
        <v>3</v>
      </c>
      <c r="Y50" s="33">
        <v>7.0107511027271165</v>
      </c>
      <c r="Z50">
        <v>1</v>
      </c>
      <c r="AA50" t="s">
        <v>112</v>
      </c>
      <c r="AB50" s="36">
        <v>4</v>
      </c>
      <c r="AC50" s="33">
        <v>9.3476681369694887</v>
      </c>
      <c r="AD50">
        <v>1</v>
      </c>
      <c r="AE50" t="s">
        <v>112</v>
      </c>
      <c r="AF50" s="36">
        <v>3</v>
      </c>
      <c r="AG50" s="33">
        <v>7.0107511027271165</v>
      </c>
      <c r="AH50">
        <v>1</v>
      </c>
      <c r="AI50" t="s">
        <v>112</v>
      </c>
      <c r="AK50" s="33">
        <v>0</v>
      </c>
      <c r="AL50">
        <v>24</v>
      </c>
      <c r="AM50" t="s">
        <v>114</v>
      </c>
      <c r="AN50" s="36">
        <v>1</v>
      </c>
      <c r="AO50" s="33">
        <v>2.3369170342423722</v>
      </c>
      <c r="AP50">
        <v>3</v>
      </c>
      <c r="AQ50" t="s">
        <v>112</v>
      </c>
    </row>
    <row r="51" spans="1:43" x14ac:dyDescent="0.25">
      <c r="A51" t="s">
        <v>51</v>
      </c>
      <c r="B51" s="3">
        <v>6391</v>
      </c>
      <c r="C51" s="33">
        <v>256869227.27000001</v>
      </c>
      <c r="D51" s="36">
        <v>6</v>
      </c>
      <c r="E51" s="33">
        <v>2.3358189160172498</v>
      </c>
      <c r="F51">
        <v>59</v>
      </c>
      <c r="G51" t="s">
        <v>114</v>
      </c>
      <c r="H51" s="36">
        <v>2</v>
      </c>
      <c r="I51" s="33">
        <v>0.77860630533908337</v>
      </c>
      <c r="J51">
        <v>44</v>
      </c>
      <c r="K51" t="s">
        <v>113</v>
      </c>
      <c r="L51" s="36">
        <v>2</v>
      </c>
      <c r="M51" s="33">
        <v>0.77860630533908337</v>
      </c>
      <c r="N51">
        <v>45</v>
      </c>
      <c r="O51" t="s">
        <v>113</v>
      </c>
      <c r="P51" s="36">
        <v>2</v>
      </c>
      <c r="Q51" s="33">
        <v>0.77860630533908337</v>
      </c>
      <c r="R51">
        <v>27</v>
      </c>
      <c r="S51" t="s">
        <v>113</v>
      </c>
      <c r="U51" s="33">
        <v>0</v>
      </c>
      <c r="V51">
        <v>33</v>
      </c>
      <c r="W51" t="s">
        <v>114</v>
      </c>
      <c r="Y51" s="33">
        <v>0</v>
      </c>
      <c r="Z51">
        <v>38</v>
      </c>
      <c r="AA51" t="s">
        <v>114</v>
      </c>
      <c r="AC51" s="33">
        <v>0</v>
      </c>
      <c r="AD51">
        <v>41</v>
      </c>
      <c r="AE51" t="s">
        <v>114</v>
      </c>
      <c r="AF51" s="36">
        <v>1</v>
      </c>
      <c r="AG51" s="33">
        <v>0.38930315266954169</v>
      </c>
      <c r="AH51">
        <v>33</v>
      </c>
      <c r="AI51" t="s">
        <v>113</v>
      </c>
      <c r="AK51" s="33">
        <v>0</v>
      </c>
      <c r="AL51">
        <v>24</v>
      </c>
      <c r="AM51" t="s">
        <v>114</v>
      </c>
      <c r="AO51" s="33">
        <v>0</v>
      </c>
      <c r="AP51">
        <v>15</v>
      </c>
      <c r="AQ51" t="s">
        <v>114</v>
      </c>
    </row>
    <row r="52" spans="1:43" x14ac:dyDescent="0.25">
      <c r="A52" t="s">
        <v>52</v>
      </c>
      <c r="B52" s="3">
        <v>8453</v>
      </c>
      <c r="C52" s="33">
        <v>87764668.069999993</v>
      </c>
      <c r="D52" s="36">
        <v>1</v>
      </c>
      <c r="E52" s="33">
        <v>1.1394106785687523</v>
      </c>
      <c r="F52">
        <v>68</v>
      </c>
      <c r="G52" t="s">
        <v>114</v>
      </c>
      <c r="I52" s="33">
        <v>0</v>
      </c>
      <c r="J52">
        <v>47</v>
      </c>
      <c r="K52" t="s">
        <v>114</v>
      </c>
      <c r="M52" s="33">
        <v>0</v>
      </c>
      <c r="N52">
        <v>47</v>
      </c>
      <c r="O52" t="s">
        <v>114</v>
      </c>
      <c r="Q52" s="33">
        <v>0</v>
      </c>
      <c r="R52">
        <v>38</v>
      </c>
      <c r="S52" t="s">
        <v>114</v>
      </c>
      <c r="U52" s="33">
        <v>0</v>
      </c>
      <c r="V52">
        <v>33</v>
      </c>
      <c r="W52" t="s">
        <v>114</v>
      </c>
      <c r="Y52" s="33">
        <v>0</v>
      </c>
      <c r="Z52">
        <v>38</v>
      </c>
      <c r="AA52" t="s">
        <v>114</v>
      </c>
      <c r="AC52" s="33">
        <v>0</v>
      </c>
      <c r="AD52">
        <v>41</v>
      </c>
      <c r="AE52" t="s">
        <v>114</v>
      </c>
      <c r="AG52" s="33">
        <v>0</v>
      </c>
      <c r="AH52">
        <v>37</v>
      </c>
      <c r="AI52" t="s">
        <v>114</v>
      </c>
      <c r="AK52" s="33">
        <v>0</v>
      </c>
      <c r="AL52">
        <v>24</v>
      </c>
      <c r="AM52" t="s">
        <v>114</v>
      </c>
      <c r="AO52" s="33">
        <v>0</v>
      </c>
      <c r="AP52">
        <v>15</v>
      </c>
      <c r="AQ52" t="s">
        <v>114</v>
      </c>
    </row>
    <row r="53" spans="1:43" x14ac:dyDescent="0.25">
      <c r="A53" t="s">
        <v>53</v>
      </c>
      <c r="B53" s="3">
        <v>20017</v>
      </c>
      <c r="C53" s="33">
        <v>114274433.31</v>
      </c>
      <c r="D53" s="36">
        <v>9</v>
      </c>
      <c r="E53" s="33">
        <v>7.8757774064694681</v>
      </c>
      <c r="F53">
        <v>17</v>
      </c>
      <c r="G53" t="s">
        <v>112</v>
      </c>
      <c r="H53" s="36">
        <v>3</v>
      </c>
      <c r="I53" s="33">
        <v>2.6252591354898227</v>
      </c>
      <c r="J53">
        <v>13</v>
      </c>
      <c r="K53" t="s">
        <v>112</v>
      </c>
      <c r="L53" s="36">
        <v>3</v>
      </c>
      <c r="M53" s="33">
        <v>2.6252591354898227</v>
      </c>
      <c r="N53">
        <v>15</v>
      </c>
      <c r="O53" t="s">
        <v>112</v>
      </c>
      <c r="P53" s="36">
        <v>1</v>
      </c>
      <c r="Q53" s="33">
        <v>0.87508637849660753</v>
      </c>
      <c r="R53">
        <v>23</v>
      </c>
      <c r="S53" t="s">
        <v>112</v>
      </c>
      <c r="T53" s="36">
        <v>1</v>
      </c>
      <c r="U53" s="33">
        <v>0.87508637849660753</v>
      </c>
      <c r="V53">
        <v>17</v>
      </c>
      <c r="W53" t="s">
        <v>112</v>
      </c>
      <c r="X53" s="36">
        <v>3</v>
      </c>
      <c r="Y53" s="33">
        <v>2.6252591354898227</v>
      </c>
      <c r="Z53">
        <v>5</v>
      </c>
      <c r="AA53" t="s">
        <v>112</v>
      </c>
      <c r="AC53" s="33">
        <v>0</v>
      </c>
      <c r="AD53">
        <v>41</v>
      </c>
      <c r="AE53" t="s">
        <v>114</v>
      </c>
      <c r="AF53" s="36">
        <v>3</v>
      </c>
      <c r="AG53" s="33">
        <v>2.6252591354898227</v>
      </c>
      <c r="AH53">
        <v>6</v>
      </c>
      <c r="AI53" t="s">
        <v>112</v>
      </c>
      <c r="AJ53" s="36">
        <v>2</v>
      </c>
      <c r="AK53" s="33">
        <v>1.7501727569932151</v>
      </c>
      <c r="AL53">
        <v>4</v>
      </c>
      <c r="AM53" t="s">
        <v>112</v>
      </c>
      <c r="AO53" s="33">
        <v>0</v>
      </c>
      <c r="AP53">
        <v>15</v>
      </c>
      <c r="AQ53" t="s">
        <v>114</v>
      </c>
    </row>
    <row r="54" spans="1:43" x14ac:dyDescent="0.25">
      <c r="A54" t="s">
        <v>54</v>
      </c>
      <c r="B54" s="3">
        <v>21414</v>
      </c>
      <c r="C54" s="33">
        <v>207177971.33000001</v>
      </c>
      <c r="D54" s="36">
        <v>10</v>
      </c>
      <c r="E54" s="33">
        <v>4.8267679887991877</v>
      </c>
      <c r="F54">
        <v>45</v>
      </c>
      <c r="G54" t="s">
        <v>113</v>
      </c>
      <c r="H54" s="36">
        <v>2</v>
      </c>
      <c r="I54" s="33">
        <v>0.96535359775983753</v>
      </c>
      <c r="J54">
        <v>42</v>
      </c>
      <c r="K54" t="s">
        <v>113</v>
      </c>
      <c r="L54" s="36">
        <v>2</v>
      </c>
      <c r="M54" s="33">
        <v>0.96535359775983753</v>
      </c>
      <c r="N54">
        <v>43</v>
      </c>
      <c r="O54" t="s">
        <v>113</v>
      </c>
      <c r="P54" s="36">
        <v>2</v>
      </c>
      <c r="Q54" s="33">
        <v>0.96535359775983753</v>
      </c>
      <c r="R54">
        <v>19</v>
      </c>
      <c r="S54" t="s">
        <v>112</v>
      </c>
      <c r="T54" s="36">
        <v>2</v>
      </c>
      <c r="U54" s="33">
        <v>0.96535359775983753</v>
      </c>
      <c r="V54">
        <v>16</v>
      </c>
      <c r="W54" t="s">
        <v>112</v>
      </c>
      <c r="X54" s="36">
        <v>2</v>
      </c>
      <c r="Y54" s="33">
        <v>0.96535359775983753</v>
      </c>
      <c r="Z54">
        <v>28</v>
      </c>
      <c r="AA54" t="s">
        <v>113</v>
      </c>
      <c r="AB54" s="36">
        <v>2</v>
      </c>
      <c r="AC54" s="33">
        <v>0.96535359775983753</v>
      </c>
      <c r="AD54">
        <v>33</v>
      </c>
      <c r="AE54" t="s">
        <v>113</v>
      </c>
      <c r="AF54" s="36">
        <v>1</v>
      </c>
      <c r="AG54" s="33">
        <v>0.48267679887991877</v>
      </c>
      <c r="AH54">
        <v>27</v>
      </c>
      <c r="AI54" t="s">
        <v>113</v>
      </c>
      <c r="AK54" s="33">
        <v>0</v>
      </c>
      <c r="AL54">
        <v>24</v>
      </c>
      <c r="AM54" t="s">
        <v>114</v>
      </c>
      <c r="AO54" s="33">
        <v>0</v>
      </c>
      <c r="AP54">
        <v>15</v>
      </c>
      <c r="AQ54" t="s">
        <v>114</v>
      </c>
    </row>
    <row r="55" spans="1:43" x14ac:dyDescent="0.25">
      <c r="A55" t="s">
        <v>55</v>
      </c>
      <c r="B55" s="3">
        <v>7035</v>
      </c>
      <c r="C55" s="33">
        <v>56301573.340000004</v>
      </c>
      <c r="D55" s="36">
        <v>4</v>
      </c>
      <c r="E55" s="33">
        <v>7.1045971945479565</v>
      </c>
      <c r="F55">
        <v>22</v>
      </c>
      <c r="G55" t="s">
        <v>112</v>
      </c>
      <c r="H55" s="36">
        <v>2</v>
      </c>
      <c r="I55" s="33">
        <v>3.5522985972739782</v>
      </c>
      <c r="J55">
        <v>9</v>
      </c>
      <c r="K55" t="s">
        <v>112</v>
      </c>
      <c r="L55" s="36">
        <v>2</v>
      </c>
      <c r="M55" s="33">
        <v>3.5522985972739782</v>
      </c>
      <c r="N55">
        <v>10</v>
      </c>
      <c r="O55" t="s">
        <v>112</v>
      </c>
      <c r="P55" s="36">
        <v>1</v>
      </c>
      <c r="Q55" s="33">
        <v>1.7761492986369891</v>
      </c>
      <c r="R55">
        <v>11</v>
      </c>
      <c r="S55" t="s">
        <v>112</v>
      </c>
      <c r="T55" s="36">
        <v>2</v>
      </c>
      <c r="U55" s="33">
        <v>3.5522985972739782</v>
      </c>
      <c r="V55">
        <v>3</v>
      </c>
      <c r="W55" t="s">
        <v>112</v>
      </c>
      <c r="X55" s="36">
        <v>1</v>
      </c>
      <c r="Y55" s="33">
        <v>1.7761492986369891</v>
      </c>
      <c r="Z55">
        <v>14</v>
      </c>
      <c r="AA55" t="s">
        <v>112</v>
      </c>
      <c r="AB55" s="36">
        <v>2</v>
      </c>
      <c r="AC55" s="33">
        <v>3.5522985972739782</v>
      </c>
      <c r="AD55">
        <v>8</v>
      </c>
      <c r="AE55" t="s">
        <v>112</v>
      </c>
      <c r="AG55" s="33">
        <v>0</v>
      </c>
      <c r="AH55">
        <v>37</v>
      </c>
      <c r="AI55" t="s">
        <v>114</v>
      </c>
      <c r="AK55" s="33">
        <v>0</v>
      </c>
      <c r="AL55">
        <v>24</v>
      </c>
      <c r="AM55" t="s">
        <v>114</v>
      </c>
      <c r="AN55" s="36">
        <v>2</v>
      </c>
      <c r="AO55" s="33">
        <v>3.5522985972739782</v>
      </c>
      <c r="AP55">
        <v>2</v>
      </c>
      <c r="AQ55" t="s">
        <v>112</v>
      </c>
    </row>
    <row r="56" spans="1:43" x14ac:dyDescent="0.25">
      <c r="A56" t="s">
        <v>56</v>
      </c>
      <c r="B56" s="3">
        <v>31555</v>
      </c>
      <c r="C56" s="33">
        <v>224038216.49000001</v>
      </c>
      <c r="D56" s="36">
        <v>27</v>
      </c>
      <c r="E56" s="33">
        <v>12.051515327611595</v>
      </c>
      <c r="F56">
        <v>7</v>
      </c>
      <c r="G56" t="s">
        <v>112</v>
      </c>
      <c r="H56" s="36">
        <v>6</v>
      </c>
      <c r="I56" s="33">
        <v>2.6781145172470211</v>
      </c>
      <c r="J56">
        <v>12</v>
      </c>
      <c r="K56" t="s">
        <v>112</v>
      </c>
      <c r="L56" s="36">
        <v>6</v>
      </c>
      <c r="M56" s="33">
        <v>2.6781145172470211</v>
      </c>
      <c r="N56">
        <v>14</v>
      </c>
      <c r="O56" t="s">
        <v>112</v>
      </c>
      <c r="P56" s="36">
        <v>2</v>
      </c>
      <c r="Q56" s="33">
        <v>0.89270483908234033</v>
      </c>
      <c r="R56">
        <v>21</v>
      </c>
      <c r="S56" t="s">
        <v>112</v>
      </c>
      <c r="T56" s="36">
        <v>3</v>
      </c>
      <c r="U56" s="33">
        <v>1.3390572586235105</v>
      </c>
      <c r="V56">
        <v>10</v>
      </c>
      <c r="W56" t="s">
        <v>112</v>
      </c>
      <c r="X56" s="36">
        <v>3</v>
      </c>
      <c r="Y56" s="33">
        <v>1.3390572586235105</v>
      </c>
      <c r="Z56">
        <v>21</v>
      </c>
      <c r="AA56" t="s">
        <v>112</v>
      </c>
      <c r="AB56" s="36">
        <v>9</v>
      </c>
      <c r="AC56" s="33">
        <v>4.0171717758705316</v>
      </c>
      <c r="AD56">
        <v>5</v>
      </c>
      <c r="AE56" t="s">
        <v>112</v>
      </c>
      <c r="AF56" s="36">
        <v>2</v>
      </c>
      <c r="AG56" s="33">
        <v>0.89270483908234033</v>
      </c>
      <c r="AH56">
        <v>18</v>
      </c>
      <c r="AI56" t="s">
        <v>112</v>
      </c>
      <c r="AJ56" s="36">
        <v>2</v>
      </c>
      <c r="AK56" s="33">
        <v>0.89270483908234033</v>
      </c>
      <c r="AL56">
        <v>9</v>
      </c>
      <c r="AM56" t="s">
        <v>112</v>
      </c>
      <c r="AO56" s="33">
        <v>0</v>
      </c>
      <c r="AP56">
        <v>15</v>
      </c>
      <c r="AQ56" t="s">
        <v>114</v>
      </c>
    </row>
    <row r="57" spans="1:43" x14ac:dyDescent="0.25">
      <c r="A57" t="s">
        <v>57</v>
      </c>
      <c r="B57" s="3">
        <v>8110</v>
      </c>
      <c r="C57" s="33">
        <v>48073373.490000002</v>
      </c>
      <c r="D57" s="36">
        <v>1</v>
      </c>
      <c r="E57" s="33">
        <v>2.0801535806677167</v>
      </c>
      <c r="F57">
        <v>61</v>
      </c>
      <c r="G57" t="s">
        <v>114</v>
      </c>
      <c r="I57" s="33">
        <v>0</v>
      </c>
      <c r="J57">
        <v>47</v>
      </c>
      <c r="K57" t="s">
        <v>114</v>
      </c>
      <c r="M57" s="33">
        <v>0</v>
      </c>
      <c r="N57">
        <v>47</v>
      </c>
      <c r="O57" t="s">
        <v>114</v>
      </c>
      <c r="Q57" s="33">
        <v>0</v>
      </c>
      <c r="R57">
        <v>38</v>
      </c>
      <c r="S57" t="s">
        <v>114</v>
      </c>
      <c r="U57" s="33">
        <v>0</v>
      </c>
      <c r="V57">
        <v>33</v>
      </c>
      <c r="W57" t="s">
        <v>114</v>
      </c>
      <c r="Y57" s="33">
        <v>0</v>
      </c>
      <c r="Z57">
        <v>38</v>
      </c>
      <c r="AA57" t="s">
        <v>114</v>
      </c>
      <c r="AB57" s="36">
        <v>1</v>
      </c>
      <c r="AC57" s="33">
        <v>2.0801535806677167</v>
      </c>
      <c r="AD57">
        <v>16</v>
      </c>
      <c r="AE57" t="s">
        <v>112</v>
      </c>
      <c r="AG57" s="33">
        <v>0</v>
      </c>
      <c r="AH57">
        <v>37</v>
      </c>
      <c r="AI57" t="s">
        <v>114</v>
      </c>
      <c r="AK57" s="33">
        <v>0</v>
      </c>
      <c r="AL57">
        <v>24</v>
      </c>
      <c r="AM57" t="s">
        <v>114</v>
      </c>
      <c r="AO57" s="33">
        <v>0</v>
      </c>
      <c r="AP57">
        <v>15</v>
      </c>
      <c r="AQ57" t="s">
        <v>114</v>
      </c>
    </row>
    <row r="58" spans="1:43" s="31" customFormat="1" x14ac:dyDescent="0.25">
      <c r="A58" s="4" t="s">
        <v>58</v>
      </c>
      <c r="B58" s="32"/>
      <c r="C58" s="34">
        <v>21711836420.579994</v>
      </c>
      <c r="D58" s="37">
        <v>1288</v>
      </c>
      <c r="E58" s="34">
        <v>5.9322480837187213</v>
      </c>
      <c r="F58" s="31" t="s">
        <v>115</v>
      </c>
      <c r="G58" s="31" t="s">
        <v>115</v>
      </c>
      <c r="H58" s="37">
        <v>293</v>
      </c>
      <c r="I58" s="34">
        <v>1.3494943233925352</v>
      </c>
      <c r="L58" s="37">
        <v>319</v>
      </c>
      <c r="M58" s="34">
        <v>1.4692446729085962</v>
      </c>
      <c r="O58" s="31" t="s">
        <v>115</v>
      </c>
      <c r="P58" s="37">
        <v>143</v>
      </c>
      <c r="Q58" s="34">
        <v>0.65862692233833631</v>
      </c>
      <c r="S58" s="31" t="s">
        <v>115</v>
      </c>
      <c r="T58" s="37">
        <v>134</v>
      </c>
      <c r="U58" s="34">
        <v>0.61717487827508433</v>
      </c>
      <c r="W58" s="31" t="s">
        <v>115</v>
      </c>
      <c r="X58" s="37">
        <v>234</v>
      </c>
      <c r="Y58" s="34">
        <v>1.0777531456445502</v>
      </c>
      <c r="AA58" s="31" t="s">
        <v>115</v>
      </c>
      <c r="AB58" s="37">
        <v>218</v>
      </c>
      <c r="AC58" s="34">
        <v>1.0040606228654356</v>
      </c>
      <c r="AE58" s="31" t="s">
        <v>115</v>
      </c>
      <c r="AF58" s="37">
        <v>111</v>
      </c>
      <c r="AG58" s="34">
        <v>0.51124187678010713</v>
      </c>
      <c r="AI58" s="31" t="s">
        <v>115</v>
      </c>
      <c r="AJ58" s="37">
        <v>82</v>
      </c>
      <c r="AK58" s="34">
        <v>0.37767417924296204</v>
      </c>
      <c r="AM58" s="31" t="s">
        <v>115</v>
      </c>
      <c r="AN58" s="37">
        <v>31</v>
      </c>
      <c r="AO58" s="34">
        <v>0.14277926288453444</v>
      </c>
      <c r="AQ58" s="31" t="s">
        <v>115</v>
      </c>
    </row>
    <row r="59" spans="1:43" x14ac:dyDescent="0.25">
      <c r="A59" t="s">
        <v>59</v>
      </c>
      <c r="B59" s="3">
        <v>50306</v>
      </c>
      <c r="C59" s="33">
        <v>208304038.63</v>
      </c>
      <c r="D59" s="36">
        <v>22</v>
      </c>
      <c r="E59" s="33">
        <v>10.561485098749092</v>
      </c>
      <c r="F59">
        <v>12</v>
      </c>
      <c r="G59" t="s">
        <v>112</v>
      </c>
      <c r="H59" s="36">
        <v>5</v>
      </c>
      <c r="I59" s="33">
        <v>2.400337522442975</v>
      </c>
      <c r="J59">
        <v>15</v>
      </c>
      <c r="K59" t="s">
        <v>112</v>
      </c>
      <c r="L59" s="36">
        <v>5</v>
      </c>
      <c r="M59" s="33">
        <v>2.400337522442975</v>
      </c>
      <c r="N59">
        <v>17</v>
      </c>
      <c r="O59" t="s">
        <v>112</v>
      </c>
      <c r="P59" s="36">
        <v>2</v>
      </c>
      <c r="Q59" s="33">
        <v>0.96013500897719006</v>
      </c>
      <c r="R59">
        <v>20</v>
      </c>
      <c r="S59" t="s">
        <v>112</v>
      </c>
      <c r="U59" s="33">
        <v>0</v>
      </c>
      <c r="V59">
        <v>33</v>
      </c>
      <c r="W59" t="s">
        <v>114</v>
      </c>
      <c r="Y59" s="33">
        <v>0</v>
      </c>
      <c r="Z59">
        <v>38</v>
      </c>
      <c r="AA59" t="s">
        <v>114</v>
      </c>
      <c r="AB59" s="36">
        <v>6</v>
      </c>
      <c r="AC59" s="33">
        <v>2.8804050269315704</v>
      </c>
      <c r="AD59">
        <v>14</v>
      </c>
      <c r="AE59" t="s">
        <v>112</v>
      </c>
      <c r="AF59" s="36">
        <v>3</v>
      </c>
      <c r="AG59" s="33">
        <v>1.4402025134657852</v>
      </c>
      <c r="AH59">
        <v>12</v>
      </c>
      <c r="AI59" t="s">
        <v>112</v>
      </c>
      <c r="AJ59" s="36">
        <v>1</v>
      </c>
      <c r="AK59" s="33">
        <v>0.48006750448859503</v>
      </c>
      <c r="AL59">
        <v>15</v>
      </c>
      <c r="AM59" t="s">
        <v>112</v>
      </c>
      <c r="AN59" s="36">
        <v>1</v>
      </c>
      <c r="AO59" s="33">
        <v>0.48006750448859503</v>
      </c>
      <c r="AP59">
        <v>6</v>
      </c>
      <c r="AQ59" t="s">
        <v>112</v>
      </c>
    </row>
    <row r="60" spans="1:43" x14ac:dyDescent="0.25">
      <c r="A60" t="s">
        <v>60</v>
      </c>
      <c r="B60" s="5">
        <v>16998</v>
      </c>
      <c r="C60" s="33">
        <v>100051328.67</v>
      </c>
      <c r="D60" s="36">
        <v>5</v>
      </c>
      <c r="E60" s="33">
        <v>4.9974348831403681</v>
      </c>
      <c r="F60">
        <v>40</v>
      </c>
      <c r="G60" t="s">
        <v>113</v>
      </c>
      <c r="I60" s="33">
        <v>0</v>
      </c>
      <c r="J60">
        <v>47</v>
      </c>
      <c r="K60" t="s">
        <v>114</v>
      </c>
      <c r="M60" s="33">
        <v>0</v>
      </c>
      <c r="N60">
        <v>47</v>
      </c>
      <c r="O60" t="s">
        <v>114</v>
      </c>
      <c r="Q60" s="33">
        <v>0</v>
      </c>
      <c r="R60">
        <v>38</v>
      </c>
      <c r="S60" t="s">
        <v>114</v>
      </c>
      <c r="U60" s="33">
        <v>0</v>
      </c>
      <c r="V60">
        <v>33</v>
      </c>
      <c r="W60" t="s">
        <v>114</v>
      </c>
      <c r="Y60" s="33">
        <v>0</v>
      </c>
      <c r="Z60">
        <v>38</v>
      </c>
      <c r="AA60" t="s">
        <v>114</v>
      </c>
      <c r="AC60" s="33">
        <v>0</v>
      </c>
      <c r="AD60">
        <v>41</v>
      </c>
      <c r="AE60" t="s">
        <v>114</v>
      </c>
      <c r="AG60" s="33">
        <v>0</v>
      </c>
      <c r="AH60">
        <v>37</v>
      </c>
      <c r="AI60" t="s">
        <v>114</v>
      </c>
      <c r="AK60" s="33">
        <v>0</v>
      </c>
      <c r="AL60">
        <v>24</v>
      </c>
      <c r="AM60" t="s">
        <v>114</v>
      </c>
      <c r="AO60" s="33">
        <v>0</v>
      </c>
      <c r="AP60">
        <v>15</v>
      </c>
      <c r="AQ60" t="s">
        <v>114</v>
      </c>
    </row>
    <row r="61" spans="1:43" x14ac:dyDescent="0.25">
      <c r="A61" t="s">
        <v>61</v>
      </c>
      <c r="B61" s="3">
        <v>6641</v>
      </c>
      <c r="C61" s="33">
        <v>48770917.25</v>
      </c>
      <c r="D61" s="36">
        <v>2</v>
      </c>
      <c r="E61" s="33">
        <v>4.1008045629898424</v>
      </c>
      <c r="F61">
        <v>50</v>
      </c>
      <c r="G61" t="s">
        <v>114</v>
      </c>
      <c r="H61" s="36">
        <v>1</v>
      </c>
      <c r="I61" s="33">
        <v>2.0504022814949212</v>
      </c>
      <c r="J61">
        <v>16</v>
      </c>
      <c r="K61" t="s">
        <v>112</v>
      </c>
      <c r="L61" s="36">
        <v>1</v>
      </c>
      <c r="M61" s="33">
        <v>2.0504022814949212</v>
      </c>
      <c r="N61">
        <v>20</v>
      </c>
      <c r="O61" t="s">
        <v>112</v>
      </c>
      <c r="P61" s="36">
        <v>2</v>
      </c>
      <c r="Q61" s="33">
        <v>4.1008045629898424</v>
      </c>
      <c r="R61">
        <v>5</v>
      </c>
      <c r="S61" t="s">
        <v>112</v>
      </c>
      <c r="U61" s="33">
        <v>0</v>
      </c>
      <c r="V61">
        <v>33</v>
      </c>
      <c r="W61" t="s">
        <v>114</v>
      </c>
      <c r="X61" s="36">
        <v>1</v>
      </c>
      <c r="Y61" s="33">
        <v>2.0504022814949212</v>
      </c>
      <c r="Z61">
        <v>10</v>
      </c>
      <c r="AA61" t="s">
        <v>112</v>
      </c>
      <c r="AB61" s="36">
        <v>2</v>
      </c>
      <c r="AC61" s="33">
        <v>4.1008045629898424</v>
      </c>
      <c r="AD61">
        <v>4</v>
      </c>
      <c r="AE61" t="s">
        <v>112</v>
      </c>
      <c r="AG61" s="33">
        <v>0</v>
      </c>
      <c r="AH61">
        <v>37</v>
      </c>
      <c r="AI61" t="s">
        <v>114</v>
      </c>
      <c r="AK61" s="33">
        <v>0</v>
      </c>
      <c r="AL61">
        <v>24</v>
      </c>
      <c r="AM61" t="s">
        <v>114</v>
      </c>
      <c r="AO61" s="33">
        <v>0</v>
      </c>
      <c r="AP61">
        <v>15</v>
      </c>
      <c r="AQ61" t="s">
        <v>114</v>
      </c>
    </row>
    <row r="62" spans="1:43" x14ac:dyDescent="0.25">
      <c r="A62" t="s">
        <v>62</v>
      </c>
      <c r="B62" s="3">
        <v>9639</v>
      </c>
      <c r="C62" s="33">
        <v>29063297.600000001</v>
      </c>
      <c r="D62" s="36">
        <v>2</v>
      </c>
      <c r="E62" s="33">
        <v>6.8815315712832259</v>
      </c>
      <c r="F62">
        <v>25</v>
      </c>
      <c r="G62" t="s">
        <v>113</v>
      </c>
      <c r="I62" s="33">
        <v>0</v>
      </c>
      <c r="J62">
        <v>47</v>
      </c>
      <c r="K62" t="s">
        <v>114</v>
      </c>
      <c r="M62" s="33">
        <v>0</v>
      </c>
      <c r="N62">
        <v>47</v>
      </c>
      <c r="O62" t="s">
        <v>114</v>
      </c>
      <c r="Q62" s="33">
        <v>0</v>
      </c>
      <c r="R62">
        <v>38</v>
      </c>
      <c r="S62" t="s">
        <v>114</v>
      </c>
      <c r="U62" s="33">
        <v>0</v>
      </c>
      <c r="V62">
        <v>33</v>
      </c>
      <c r="W62" t="s">
        <v>114</v>
      </c>
      <c r="Y62" s="33">
        <v>0</v>
      </c>
      <c r="Z62">
        <v>38</v>
      </c>
      <c r="AA62" t="s">
        <v>114</v>
      </c>
      <c r="AC62" s="33">
        <v>0</v>
      </c>
      <c r="AD62">
        <v>41</v>
      </c>
      <c r="AE62" t="s">
        <v>114</v>
      </c>
      <c r="AF62" s="36">
        <v>2</v>
      </c>
      <c r="AG62" s="33">
        <v>6.8815315712832259</v>
      </c>
      <c r="AH62">
        <v>2</v>
      </c>
      <c r="AI62" t="s">
        <v>112</v>
      </c>
      <c r="AK62" s="33">
        <v>0</v>
      </c>
      <c r="AL62">
        <v>24</v>
      </c>
      <c r="AM62" t="s">
        <v>114</v>
      </c>
      <c r="AO62" s="33">
        <v>0</v>
      </c>
      <c r="AP62">
        <v>15</v>
      </c>
      <c r="AQ62" t="s">
        <v>114</v>
      </c>
    </row>
    <row r="63" spans="1:43" x14ac:dyDescent="0.25">
      <c r="A63" t="s">
        <v>63</v>
      </c>
      <c r="B63" s="3">
        <v>403166</v>
      </c>
      <c r="C63" s="33">
        <v>3930529565.2600002</v>
      </c>
      <c r="D63" s="36">
        <v>313</v>
      </c>
      <c r="E63" s="33">
        <v>7.9633035397176917</v>
      </c>
      <c r="F63">
        <v>16</v>
      </c>
      <c r="G63" t="s">
        <v>112</v>
      </c>
      <c r="H63" s="36">
        <v>74</v>
      </c>
      <c r="I63" s="33">
        <v>1.8826979614668025</v>
      </c>
      <c r="J63">
        <v>20</v>
      </c>
      <c r="K63" t="s">
        <v>112</v>
      </c>
      <c r="L63" s="36">
        <v>84</v>
      </c>
      <c r="M63" s="33">
        <v>2.1371166049082624</v>
      </c>
      <c r="N63">
        <v>19</v>
      </c>
      <c r="O63" t="s">
        <v>112</v>
      </c>
      <c r="P63" s="36">
        <v>38</v>
      </c>
      <c r="Q63" s="33">
        <v>0.96679084507754731</v>
      </c>
      <c r="R63">
        <v>18</v>
      </c>
      <c r="S63" t="s">
        <v>112</v>
      </c>
      <c r="T63" s="36">
        <v>34</v>
      </c>
      <c r="U63" s="33">
        <v>0.86502338770096332</v>
      </c>
      <c r="V63">
        <v>18</v>
      </c>
      <c r="W63" t="s">
        <v>112</v>
      </c>
      <c r="X63" s="36">
        <v>72</v>
      </c>
      <c r="Y63" s="33">
        <v>1.8318142327785105</v>
      </c>
      <c r="Z63">
        <v>13</v>
      </c>
      <c r="AA63" t="s">
        <v>112</v>
      </c>
      <c r="AB63" s="36">
        <v>45</v>
      </c>
      <c r="AC63" s="33">
        <v>1.1448838954865692</v>
      </c>
      <c r="AD63">
        <v>28</v>
      </c>
      <c r="AE63" t="s">
        <v>113</v>
      </c>
      <c r="AF63" s="36">
        <v>24</v>
      </c>
      <c r="AG63" s="33">
        <v>0.61060474425950351</v>
      </c>
      <c r="AH63">
        <v>24</v>
      </c>
      <c r="AI63" t="s">
        <v>113</v>
      </c>
      <c r="AJ63" s="36">
        <v>22</v>
      </c>
      <c r="AK63" s="33">
        <v>0.55972101557121157</v>
      </c>
      <c r="AL63">
        <v>13</v>
      </c>
      <c r="AM63" t="s">
        <v>112</v>
      </c>
      <c r="AN63" s="36">
        <v>6</v>
      </c>
      <c r="AO63" s="33">
        <v>0.15265118606487588</v>
      </c>
      <c r="AP63">
        <v>11</v>
      </c>
      <c r="AQ63" t="s">
        <v>112</v>
      </c>
    </row>
    <row r="64" spans="1:43" x14ac:dyDescent="0.25">
      <c r="A64" t="s">
        <v>64</v>
      </c>
      <c r="B64" s="3">
        <v>7634</v>
      </c>
      <c r="C64" s="33">
        <v>67515089.25</v>
      </c>
      <c r="D64" s="36">
        <v>5</v>
      </c>
      <c r="E64" s="33">
        <v>7.4057518927148562</v>
      </c>
      <c r="F64">
        <v>18</v>
      </c>
      <c r="G64" t="s">
        <v>112</v>
      </c>
      <c r="H64" s="36">
        <v>1</v>
      </c>
      <c r="I64" s="33">
        <v>1.4811503785429714</v>
      </c>
      <c r="J64">
        <v>28</v>
      </c>
      <c r="K64" t="s">
        <v>113</v>
      </c>
      <c r="L64" s="36">
        <v>1</v>
      </c>
      <c r="M64" s="33">
        <v>1.4811503785429714</v>
      </c>
      <c r="N64">
        <v>31</v>
      </c>
      <c r="O64" t="s">
        <v>113</v>
      </c>
      <c r="Q64" s="33">
        <v>0</v>
      </c>
      <c r="R64">
        <v>38</v>
      </c>
      <c r="S64" t="s">
        <v>114</v>
      </c>
      <c r="U64" s="33">
        <v>0</v>
      </c>
      <c r="V64">
        <v>33</v>
      </c>
      <c r="W64" t="s">
        <v>114</v>
      </c>
      <c r="Y64" s="33">
        <v>0</v>
      </c>
      <c r="Z64">
        <v>38</v>
      </c>
      <c r="AA64" t="s">
        <v>114</v>
      </c>
      <c r="AB64" s="36">
        <v>1</v>
      </c>
      <c r="AC64" s="33">
        <v>1.4811503785429714</v>
      </c>
      <c r="AD64">
        <v>24</v>
      </c>
      <c r="AE64" t="s">
        <v>113</v>
      </c>
      <c r="AF64" s="36">
        <v>1</v>
      </c>
      <c r="AG64" s="33">
        <v>1.4811503785429714</v>
      </c>
      <c r="AH64">
        <v>11</v>
      </c>
      <c r="AI64" t="s">
        <v>112</v>
      </c>
      <c r="AJ64" s="36">
        <v>1</v>
      </c>
      <c r="AK64" s="33">
        <v>1.4811503785429714</v>
      </c>
      <c r="AL64">
        <v>6</v>
      </c>
      <c r="AM64" t="s">
        <v>112</v>
      </c>
      <c r="AO64" s="33">
        <v>0</v>
      </c>
      <c r="AP64">
        <v>15</v>
      </c>
      <c r="AQ64" t="s">
        <v>114</v>
      </c>
    </row>
    <row r="65" spans="1:43" x14ac:dyDescent="0.25">
      <c r="A65" t="s">
        <v>65</v>
      </c>
      <c r="B65" s="3">
        <v>5306</v>
      </c>
      <c r="C65" s="33">
        <v>24870512.969999999</v>
      </c>
      <c r="D65" s="36">
        <v>3</v>
      </c>
      <c r="E65" s="33">
        <v>12.062477374788141</v>
      </c>
      <c r="F65">
        <v>6</v>
      </c>
      <c r="G65" t="s">
        <v>112</v>
      </c>
      <c r="H65" s="36">
        <v>1</v>
      </c>
      <c r="I65" s="33">
        <v>4.0208257915960468</v>
      </c>
      <c r="J65">
        <v>7</v>
      </c>
      <c r="K65" t="s">
        <v>112</v>
      </c>
      <c r="L65" s="36">
        <v>1</v>
      </c>
      <c r="M65" s="33">
        <v>4.0208257915960468</v>
      </c>
      <c r="N65">
        <v>7</v>
      </c>
      <c r="O65" t="s">
        <v>112</v>
      </c>
      <c r="Q65" s="33">
        <v>0</v>
      </c>
      <c r="R65">
        <v>38</v>
      </c>
      <c r="S65" t="s">
        <v>114</v>
      </c>
      <c r="T65" s="36">
        <v>1</v>
      </c>
      <c r="U65" s="33">
        <v>4.0208257915960468</v>
      </c>
      <c r="V65">
        <v>2</v>
      </c>
      <c r="W65" t="s">
        <v>112</v>
      </c>
      <c r="X65" s="36">
        <v>1</v>
      </c>
      <c r="Y65" s="33">
        <v>4.0208257915960468</v>
      </c>
      <c r="Z65">
        <v>2</v>
      </c>
      <c r="AA65" t="s">
        <v>112</v>
      </c>
      <c r="AC65" s="33">
        <v>0</v>
      </c>
      <c r="AD65">
        <v>41</v>
      </c>
      <c r="AE65" t="s">
        <v>114</v>
      </c>
      <c r="AG65" s="33">
        <v>0</v>
      </c>
      <c r="AH65">
        <v>37</v>
      </c>
      <c r="AI65" t="s">
        <v>114</v>
      </c>
      <c r="AJ65" s="36">
        <v>1</v>
      </c>
      <c r="AK65" s="33">
        <v>4.0208257915960468</v>
      </c>
      <c r="AL65">
        <v>1</v>
      </c>
      <c r="AM65" t="s">
        <v>112</v>
      </c>
      <c r="AO65" s="33">
        <v>0</v>
      </c>
      <c r="AP65">
        <v>15</v>
      </c>
      <c r="AQ65" t="s">
        <v>114</v>
      </c>
    </row>
    <row r="66" spans="1:43" x14ac:dyDescent="0.25">
      <c r="A66" t="s">
        <v>66</v>
      </c>
      <c r="B66" s="3">
        <v>9370</v>
      </c>
      <c r="C66" s="33">
        <v>41484329.799999997</v>
      </c>
      <c r="D66" s="36">
        <v>1</v>
      </c>
      <c r="E66" s="33">
        <v>2.4105487658137363</v>
      </c>
      <c r="F66">
        <v>58</v>
      </c>
      <c r="G66" t="s">
        <v>114</v>
      </c>
      <c r="I66" s="33">
        <v>0</v>
      </c>
      <c r="J66">
        <v>47</v>
      </c>
      <c r="K66" t="s">
        <v>114</v>
      </c>
      <c r="M66" s="33">
        <v>0</v>
      </c>
      <c r="N66">
        <v>47</v>
      </c>
      <c r="O66" t="s">
        <v>114</v>
      </c>
      <c r="Q66" s="33">
        <v>0</v>
      </c>
      <c r="R66">
        <v>38</v>
      </c>
      <c r="S66" t="s">
        <v>114</v>
      </c>
      <c r="U66" s="33">
        <v>0</v>
      </c>
      <c r="V66">
        <v>33</v>
      </c>
      <c r="W66" t="s">
        <v>114</v>
      </c>
      <c r="X66" s="36">
        <v>1</v>
      </c>
      <c r="Y66" s="33">
        <v>2.4105487658137363</v>
      </c>
      <c r="Z66">
        <v>8</v>
      </c>
      <c r="AA66" t="s">
        <v>112</v>
      </c>
      <c r="AC66" s="33">
        <v>0</v>
      </c>
      <c r="AD66">
        <v>41</v>
      </c>
      <c r="AE66" t="s">
        <v>114</v>
      </c>
      <c r="AG66" s="33">
        <v>0</v>
      </c>
      <c r="AH66">
        <v>37</v>
      </c>
      <c r="AI66" t="s">
        <v>114</v>
      </c>
      <c r="AK66" s="33">
        <v>0</v>
      </c>
      <c r="AL66">
        <v>24</v>
      </c>
      <c r="AM66" t="s">
        <v>114</v>
      </c>
      <c r="AO66" s="33">
        <v>0</v>
      </c>
      <c r="AP66">
        <v>15</v>
      </c>
      <c r="AQ66" t="s">
        <v>114</v>
      </c>
    </row>
    <row r="67" spans="1:43" x14ac:dyDescent="0.25">
      <c r="A67" t="s">
        <v>67</v>
      </c>
      <c r="B67" s="3">
        <v>10088</v>
      </c>
      <c r="C67" s="33">
        <v>56110229.509999998</v>
      </c>
      <c r="D67" s="36">
        <v>4</v>
      </c>
      <c r="E67" s="33">
        <v>7.128824877266128</v>
      </c>
      <c r="F67">
        <v>20</v>
      </c>
      <c r="G67" t="s">
        <v>112</v>
      </c>
      <c r="H67" s="36">
        <v>2</v>
      </c>
      <c r="I67" s="33">
        <v>3.564412438633064</v>
      </c>
      <c r="J67">
        <v>8</v>
      </c>
      <c r="K67" t="s">
        <v>112</v>
      </c>
      <c r="L67" s="36">
        <v>2</v>
      </c>
      <c r="M67" s="33">
        <v>3.564412438633064</v>
      </c>
      <c r="N67">
        <v>9</v>
      </c>
      <c r="O67" t="s">
        <v>112</v>
      </c>
      <c r="Q67" s="33">
        <v>0</v>
      </c>
      <c r="R67">
        <v>38</v>
      </c>
      <c r="S67" t="s">
        <v>114</v>
      </c>
      <c r="U67" s="33">
        <v>0</v>
      </c>
      <c r="V67">
        <v>33</v>
      </c>
      <c r="W67" t="s">
        <v>114</v>
      </c>
      <c r="Y67" s="33">
        <v>0</v>
      </c>
      <c r="Z67">
        <v>38</v>
      </c>
      <c r="AA67" t="s">
        <v>114</v>
      </c>
      <c r="AC67" s="33">
        <v>0</v>
      </c>
      <c r="AD67">
        <v>41</v>
      </c>
      <c r="AE67" t="s">
        <v>114</v>
      </c>
      <c r="AG67" s="33">
        <v>0</v>
      </c>
      <c r="AH67">
        <v>37</v>
      </c>
      <c r="AI67" t="s">
        <v>114</v>
      </c>
      <c r="AK67" s="33">
        <v>0</v>
      </c>
      <c r="AL67">
        <v>24</v>
      </c>
      <c r="AM67" t="s">
        <v>114</v>
      </c>
      <c r="AO67" s="33">
        <v>0</v>
      </c>
      <c r="AP67">
        <v>15</v>
      </c>
      <c r="AQ67" t="s">
        <v>114</v>
      </c>
    </row>
    <row r="68" spans="1:43" x14ac:dyDescent="0.25">
      <c r="A68" t="s">
        <v>68</v>
      </c>
      <c r="B68" s="3">
        <v>11901</v>
      </c>
      <c r="C68" s="33">
        <v>102735924.37</v>
      </c>
      <c r="D68" s="36">
        <v>2</v>
      </c>
      <c r="E68" s="33">
        <v>1.9467387014468926</v>
      </c>
      <c r="F68">
        <v>62</v>
      </c>
      <c r="G68" t="s">
        <v>114</v>
      </c>
      <c r="I68" s="33">
        <v>0</v>
      </c>
      <c r="J68">
        <v>47</v>
      </c>
      <c r="K68" t="s">
        <v>114</v>
      </c>
      <c r="M68" s="33">
        <v>0</v>
      </c>
      <c r="N68">
        <v>47</v>
      </c>
      <c r="O68" t="s">
        <v>114</v>
      </c>
      <c r="Q68" s="33">
        <v>0</v>
      </c>
      <c r="R68">
        <v>38</v>
      </c>
      <c r="S68" t="s">
        <v>114</v>
      </c>
      <c r="U68" s="33">
        <v>0</v>
      </c>
      <c r="V68">
        <v>33</v>
      </c>
      <c r="W68" t="s">
        <v>114</v>
      </c>
      <c r="Y68" s="33">
        <v>0</v>
      </c>
      <c r="Z68">
        <v>38</v>
      </c>
      <c r="AA68" t="s">
        <v>114</v>
      </c>
      <c r="AC68" s="33">
        <v>0</v>
      </c>
      <c r="AD68">
        <v>41</v>
      </c>
      <c r="AE68" t="s">
        <v>114</v>
      </c>
      <c r="AG68" s="33">
        <v>0</v>
      </c>
      <c r="AH68">
        <v>37</v>
      </c>
      <c r="AI68" t="s">
        <v>114</v>
      </c>
      <c r="AK68" s="33">
        <v>0</v>
      </c>
      <c r="AL68">
        <v>24</v>
      </c>
      <c r="AM68" t="s">
        <v>114</v>
      </c>
      <c r="AO68" s="33">
        <v>0</v>
      </c>
      <c r="AP68">
        <v>15</v>
      </c>
      <c r="AQ68" t="s">
        <v>114</v>
      </c>
    </row>
    <row r="69" spans="1:43" x14ac:dyDescent="0.25">
      <c r="A69" t="s">
        <v>69</v>
      </c>
      <c r="B69" s="3">
        <v>11876</v>
      </c>
      <c r="C69" s="33">
        <v>66090356.43</v>
      </c>
      <c r="D69" s="36">
        <v>1</v>
      </c>
      <c r="E69" s="33">
        <v>1.5130800528503066</v>
      </c>
      <c r="F69">
        <v>65</v>
      </c>
      <c r="G69" t="s">
        <v>114</v>
      </c>
      <c r="I69" s="33">
        <v>0</v>
      </c>
      <c r="J69">
        <v>47</v>
      </c>
      <c r="K69" t="s">
        <v>114</v>
      </c>
      <c r="M69" s="33">
        <v>0</v>
      </c>
      <c r="N69">
        <v>47</v>
      </c>
      <c r="O69" t="s">
        <v>114</v>
      </c>
      <c r="Q69" s="33">
        <v>0</v>
      </c>
      <c r="R69">
        <v>38</v>
      </c>
      <c r="S69" t="s">
        <v>114</v>
      </c>
      <c r="U69" s="33">
        <v>0</v>
      </c>
      <c r="V69">
        <v>33</v>
      </c>
      <c r="W69" t="s">
        <v>114</v>
      </c>
      <c r="Y69" s="33">
        <v>0</v>
      </c>
      <c r="Z69">
        <v>38</v>
      </c>
      <c r="AA69" t="s">
        <v>114</v>
      </c>
      <c r="AC69" s="33">
        <v>0</v>
      </c>
      <c r="AD69">
        <v>41</v>
      </c>
      <c r="AE69" t="s">
        <v>114</v>
      </c>
      <c r="AF69" s="36">
        <v>1</v>
      </c>
      <c r="AG69" s="33">
        <v>1.5130800528503066</v>
      </c>
      <c r="AH69">
        <v>10</v>
      </c>
      <c r="AI69" t="s">
        <v>112</v>
      </c>
      <c r="AK69" s="33">
        <v>0</v>
      </c>
      <c r="AL69">
        <v>24</v>
      </c>
      <c r="AM69" t="s">
        <v>114</v>
      </c>
      <c r="AO69" s="33">
        <v>0</v>
      </c>
      <c r="AP69">
        <v>15</v>
      </c>
      <c r="AQ69" t="s">
        <v>114</v>
      </c>
    </row>
    <row r="70" spans="1:43" s="31" customFormat="1" x14ac:dyDescent="0.25">
      <c r="A70" t="s">
        <v>70</v>
      </c>
      <c r="B70" s="3">
        <v>28793</v>
      </c>
      <c r="C70" s="33">
        <v>128375974.44</v>
      </c>
      <c r="D70" s="36">
        <v>7</v>
      </c>
      <c r="E70" s="33">
        <v>5.4527336836470441</v>
      </c>
      <c r="F70">
        <v>37</v>
      </c>
      <c r="G70" t="s">
        <v>113</v>
      </c>
      <c r="H70" s="36"/>
      <c r="I70" s="33">
        <v>0</v>
      </c>
      <c r="J70">
        <v>47</v>
      </c>
      <c r="K70" t="s">
        <v>114</v>
      </c>
      <c r="L70" s="36"/>
      <c r="M70" s="33">
        <v>0</v>
      </c>
      <c r="N70">
        <v>47</v>
      </c>
      <c r="O70" t="s">
        <v>114</v>
      </c>
      <c r="P70" s="36">
        <v>1</v>
      </c>
      <c r="Q70" s="33">
        <v>0.77896195480672059</v>
      </c>
      <c r="R70">
        <v>26</v>
      </c>
      <c r="S70" t="s">
        <v>113</v>
      </c>
      <c r="T70" s="36"/>
      <c r="U70" s="33">
        <v>0</v>
      </c>
      <c r="V70">
        <v>33</v>
      </c>
      <c r="W70" t="s">
        <v>114</v>
      </c>
      <c r="X70" s="36"/>
      <c r="Y70" s="33">
        <v>0</v>
      </c>
      <c r="Z70">
        <v>38</v>
      </c>
      <c r="AA70" t="s">
        <v>114</v>
      </c>
      <c r="AB70" s="36">
        <v>3</v>
      </c>
      <c r="AC70" s="33">
        <v>2.3368858644201618</v>
      </c>
      <c r="AD70">
        <v>15</v>
      </c>
      <c r="AE70" t="s">
        <v>112</v>
      </c>
      <c r="AF70" s="36">
        <v>1</v>
      </c>
      <c r="AG70" s="33">
        <v>0.77896195480672059</v>
      </c>
      <c r="AH70">
        <v>21</v>
      </c>
      <c r="AI70" t="s">
        <v>112</v>
      </c>
      <c r="AJ70" s="36"/>
      <c r="AK70" s="33">
        <v>0</v>
      </c>
      <c r="AL70">
        <v>24</v>
      </c>
      <c r="AM70" t="s">
        <v>114</v>
      </c>
      <c r="AN70" s="36"/>
      <c r="AO70" s="33">
        <v>0</v>
      </c>
      <c r="AP70">
        <v>15</v>
      </c>
      <c r="AQ70" t="s">
        <v>114</v>
      </c>
    </row>
    <row r="71" spans="1:43" x14ac:dyDescent="0.25">
      <c r="A71"/>
      <c r="B71" s="3"/>
    </row>
    <row r="72" spans="1:43" x14ac:dyDescent="0.25">
      <c r="B72" s="3"/>
    </row>
    <row r="74" spans="1:43" x14ac:dyDescent="0.25">
      <c r="A74" s="7"/>
    </row>
    <row r="75" spans="1:43" x14ac:dyDescent="0.25">
      <c r="A75" s="8"/>
      <c r="B75" s="9"/>
    </row>
    <row r="79" spans="1:43" s="31" customFormat="1" x14ac:dyDescent="0.25">
      <c r="A79" s="4" t="s">
        <v>58</v>
      </c>
      <c r="B79" s="32"/>
      <c r="C79" s="34">
        <v>21711836420.579994</v>
      </c>
      <c r="D79" s="37">
        <v>1288</v>
      </c>
      <c r="E79" s="34">
        <v>5.9322480837187213</v>
      </c>
      <c r="F79" s="31" t="s">
        <v>115</v>
      </c>
      <c r="G79" s="31" t="s">
        <v>115</v>
      </c>
      <c r="H79" s="37">
        <v>293</v>
      </c>
      <c r="I79" s="34">
        <v>1.3494943233925352</v>
      </c>
      <c r="L79" s="37">
        <v>319</v>
      </c>
      <c r="M79" s="34">
        <v>1.4692446729085962</v>
      </c>
      <c r="O79" s="31" t="s">
        <v>115</v>
      </c>
      <c r="P79" s="37">
        <v>143</v>
      </c>
      <c r="Q79" s="34">
        <v>0.65862692233833631</v>
      </c>
      <c r="S79" s="31" t="s">
        <v>115</v>
      </c>
      <c r="T79" s="37">
        <v>134</v>
      </c>
      <c r="U79" s="34">
        <v>0.61717487827508433</v>
      </c>
      <c r="W79" s="31" t="s">
        <v>115</v>
      </c>
      <c r="X79" s="37">
        <v>234</v>
      </c>
      <c r="Y79" s="34">
        <v>1.0777531456445502</v>
      </c>
      <c r="AA79" s="31" t="s">
        <v>115</v>
      </c>
      <c r="AB79" s="37">
        <v>218</v>
      </c>
      <c r="AC79" s="34">
        <v>1.0040606228654356</v>
      </c>
      <c r="AE79" s="31" t="s">
        <v>115</v>
      </c>
      <c r="AF79" s="37">
        <v>111</v>
      </c>
      <c r="AG79" s="34">
        <v>0.51124187678010713</v>
      </c>
      <c r="AI79" s="31" t="s">
        <v>115</v>
      </c>
      <c r="AJ79" s="37">
        <v>82</v>
      </c>
      <c r="AK79" s="34">
        <v>0.37767417924296204</v>
      </c>
      <c r="AM79" s="31" t="s">
        <v>115</v>
      </c>
      <c r="AN79" s="37">
        <v>31</v>
      </c>
      <c r="AO79" s="34">
        <v>0.14277926288453444</v>
      </c>
      <c r="AQ79" s="31" t="s">
        <v>115</v>
      </c>
    </row>
  </sheetData>
  <sortState ref="A2:AQ70">
    <sortCondition ref="A2:A7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4.85546875" style="6" bestFit="1" customWidth="1"/>
    <col min="2" max="2" width="15.140625" bestFit="1" customWidth="1"/>
    <col min="3" max="3" width="18.85546875" bestFit="1" customWidth="1"/>
    <col min="4" max="4" width="19.42578125" bestFit="1" customWidth="1"/>
    <col min="5" max="5" width="16.85546875" bestFit="1" customWidth="1"/>
    <col min="6" max="6" width="20.7109375" bestFit="1" customWidth="1"/>
    <col min="7" max="7" width="14.140625" bestFit="1" customWidth="1"/>
  </cols>
  <sheetData>
    <row r="1" spans="1:7" s="47" customFormat="1" x14ac:dyDescent="0.25">
      <c r="A1" s="1" t="s">
        <v>0</v>
      </c>
      <c r="B1" s="47" t="s">
        <v>116</v>
      </c>
      <c r="C1" s="47" t="s">
        <v>117</v>
      </c>
      <c r="D1" s="47" t="s">
        <v>118</v>
      </c>
      <c r="E1" s="47" t="s">
        <v>119</v>
      </c>
      <c r="F1" s="47" t="s">
        <v>120</v>
      </c>
      <c r="G1" s="47" t="s">
        <v>121</v>
      </c>
    </row>
    <row r="2" spans="1:7" x14ac:dyDescent="0.25">
      <c r="A2" t="s">
        <v>2</v>
      </c>
      <c r="B2" s="48">
        <v>1</v>
      </c>
      <c r="C2" s="48" t="s">
        <v>122</v>
      </c>
      <c r="D2" s="48" t="s">
        <v>122</v>
      </c>
      <c r="E2" s="48" t="s">
        <v>122</v>
      </c>
      <c r="F2" s="48" t="s">
        <v>122</v>
      </c>
      <c r="G2" s="48">
        <v>1</v>
      </c>
    </row>
    <row r="3" spans="1:7" x14ac:dyDescent="0.25">
      <c r="A3" t="s">
        <v>3</v>
      </c>
      <c r="B3" s="48" t="s">
        <v>122</v>
      </c>
      <c r="C3" s="48" t="s">
        <v>122</v>
      </c>
      <c r="D3" s="48" t="s">
        <v>122</v>
      </c>
      <c r="E3" s="48" t="s">
        <v>122</v>
      </c>
      <c r="F3" s="48" t="s">
        <v>122</v>
      </c>
      <c r="G3" s="48" t="s">
        <v>122</v>
      </c>
    </row>
    <row r="4" spans="1:7" x14ac:dyDescent="0.25">
      <c r="A4" t="s">
        <v>4</v>
      </c>
      <c r="B4" s="48">
        <v>1</v>
      </c>
      <c r="C4" s="48" t="s">
        <v>122</v>
      </c>
      <c r="D4" s="48" t="s">
        <v>122</v>
      </c>
      <c r="E4" s="48" t="s">
        <v>122</v>
      </c>
      <c r="F4" s="48">
        <v>1</v>
      </c>
      <c r="G4" s="48">
        <v>1</v>
      </c>
    </row>
    <row r="5" spans="1:7" x14ac:dyDescent="0.25">
      <c r="A5" t="s">
        <v>5</v>
      </c>
      <c r="B5" s="48">
        <v>2</v>
      </c>
      <c r="C5" s="48" t="s">
        <v>122</v>
      </c>
      <c r="D5" s="48">
        <v>1</v>
      </c>
      <c r="E5" s="48" t="s">
        <v>122</v>
      </c>
      <c r="F5" s="48">
        <v>1</v>
      </c>
      <c r="G5" s="48">
        <v>3</v>
      </c>
    </row>
    <row r="6" spans="1:7" x14ac:dyDescent="0.25">
      <c r="A6" t="s">
        <v>6</v>
      </c>
      <c r="B6" s="48" t="s">
        <v>122</v>
      </c>
      <c r="C6" s="48" t="s">
        <v>122</v>
      </c>
      <c r="D6" s="48" t="s">
        <v>122</v>
      </c>
      <c r="E6" s="48" t="s">
        <v>122</v>
      </c>
      <c r="F6" s="48" t="s">
        <v>122</v>
      </c>
      <c r="G6" s="48" t="s">
        <v>122</v>
      </c>
    </row>
    <row r="7" spans="1:7" x14ac:dyDescent="0.25">
      <c r="A7" t="s">
        <v>7</v>
      </c>
      <c r="B7" s="48">
        <v>1</v>
      </c>
      <c r="C7" s="48" t="s">
        <v>122</v>
      </c>
      <c r="D7" s="48" t="s">
        <v>122</v>
      </c>
      <c r="E7" s="48" t="s">
        <v>122</v>
      </c>
      <c r="F7" s="48" t="s">
        <v>122</v>
      </c>
      <c r="G7" s="48">
        <v>1</v>
      </c>
    </row>
    <row r="8" spans="1:7" x14ac:dyDescent="0.25">
      <c r="A8" t="s">
        <v>8</v>
      </c>
      <c r="B8" s="48">
        <v>3</v>
      </c>
      <c r="C8" s="48" t="s">
        <v>122</v>
      </c>
      <c r="D8" s="48" t="s">
        <v>122</v>
      </c>
      <c r="E8" s="48" t="s">
        <v>122</v>
      </c>
      <c r="F8" s="48" t="s">
        <v>122</v>
      </c>
      <c r="G8" s="48">
        <v>3</v>
      </c>
    </row>
    <row r="9" spans="1:7" x14ac:dyDescent="0.25">
      <c r="A9" t="s">
        <v>9</v>
      </c>
      <c r="B9" s="48">
        <v>8</v>
      </c>
      <c r="C9" s="48">
        <v>1</v>
      </c>
      <c r="D9" s="48" t="s">
        <v>122</v>
      </c>
      <c r="E9" s="48">
        <v>1</v>
      </c>
      <c r="F9" s="48">
        <v>2</v>
      </c>
      <c r="G9" s="48">
        <v>10</v>
      </c>
    </row>
    <row r="10" spans="1:7" x14ac:dyDescent="0.25">
      <c r="A10" t="s">
        <v>10</v>
      </c>
      <c r="B10" s="48">
        <v>1</v>
      </c>
      <c r="C10" s="48" t="s">
        <v>122</v>
      </c>
      <c r="D10" s="48">
        <v>1</v>
      </c>
      <c r="E10" s="48">
        <v>1</v>
      </c>
      <c r="F10" s="48" t="s">
        <v>122</v>
      </c>
      <c r="G10" s="48">
        <v>3</v>
      </c>
    </row>
    <row r="11" spans="1:7" x14ac:dyDescent="0.25">
      <c r="A11" t="s">
        <v>11</v>
      </c>
      <c r="B11" s="48">
        <v>2</v>
      </c>
      <c r="C11" s="48" t="s">
        <v>122</v>
      </c>
      <c r="D11" s="48" t="s">
        <v>122</v>
      </c>
      <c r="E11" s="48" t="s">
        <v>122</v>
      </c>
      <c r="F11" s="48" t="s">
        <v>122</v>
      </c>
      <c r="G11" s="48">
        <v>2</v>
      </c>
    </row>
    <row r="12" spans="1:7" x14ac:dyDescent="0.25">
      <c r="A12" t="s">
        <v>12</v>
      </c>
      <c r="B12" s="48">
        <v>1</v>
      </c>
      <c r="C12" s="48" t="s">
        <v>122</v>
      </c>
      <c r="D12" s="48" t="s">
        <v>122</v>
      </c>
      <c r="E12" s="48" t="s">
        <v>122</v>
      </c>
      <c r="F12" s="48" t="s">
        <v>122</v>
      </c>
      <c r="G12" s="48">
        <v>1</v>
      </c>
    </row>
    <row r="13" spans="1:7" x14ac:dyDescent="0.25">
      <c r="A13" t="s">
        <v>13</v>
      </c>
      <c r="B13" s="48" t="s">
        <v>122</v>
      </c>
      <c r="C13" s="48" t="s">
        <v>122</v>
      </c>
      <c r="D13" s="48" t="s">
        <v>122</v>
      </c>
      <c r="E13" s="48" t="s">
        <v>122</v>
      </c>
      <c r="F13" s="48" t="s">
        <v>122</v>
      </c>
      <c r="G13" s="48" t="s">
        <v>122</v>
      </c>
    </row>
    <row r="14" spans="1:7" x14ac:dyDescent="0.25">
      <c r="A14" t="s">
        <v>14</v>
      </c>
      <c r="B14" s="48">
        <v>1</v>
      </c>
      <c r="C14" s="48" t="s">
        <v>122</v>
      </c>
      <c r="D14" s="48" t="s">
        <v>122</v>
      </c>
      <c r="E14" s="48" t="s">
        <v>122</v>
      </c>
      <c r="F14" s="48">
        <v>1</v>
      </c>
      <c r="G14" s="48">
        <v>1</v>
      </c>
    </row>
    <row r="15" spans="1:7" x14ac:dyDescent="0.25">
      <c r="A15" t="s">
        <v>15</v>
      </c>
      <c r="B15" s="48">
        <v>1</v>
      </c>
      <c r="C15" s="48" t="s">
        <v>122</v>
      </c>
      <c r="D15" s="48" t="s">
        <v>122</v>
      </c>
      <c r="E15" s="48" t="s">
        <v>122</v>
      </c>
      <c r="F15" s="48">
        <v>1</v>
      </c>
      <c r="G15" s="48">
        <v>1</v>
      </c>
    </row>
    <row r="16" spans="1:7" x14ac:dyDescent="0.25">
      <c r="A16" t="s">
        <v>16</v>
      </c>
      <c r="B16" s="48" t="s">
        <v>122</v>
      </c>
      <c r="C16" s="48" t="s">
        <v>122</v>
      </c>
      <c r="D16" s="48">
        <v>2</v>
      </c>
      <c r="E16" s="48" t="s">
        <v>122</v>
      </c>
      <c r="F16" s="48" t="s">
        <v>122</v>
      </c>
      <c r="G16" s="48">
        <v>2</v>
      </c>
    </row>
    <row r="17" spans="1:7" x14ac:dyDescent="0.25">
      <c r="A17" t="s">
        <v>17</v>
      </c>
      <c r="B17" s="48" t="s">
        <v>122</v>
      </c>
      <c r="C17" s="48" t="s">
        <v>122</v>
      </c>
      <c r="D17" s="48" t="s">
        <v>122</v>
      </c>
      <c r="E17" s="48" t="s">
        <v>122</v>
      </c>
      <c r="F17" s="48" t="s">
        <v>122</v>
      </c>
      <c r="G17" s="48" t="s">
        <v>122</v>
      </c>
    </row>
    <row r="18" spans="1:7" x14ac:dyDescent="0.25">
      <c r="A18" t="s">
        <v>18</v>
      </c>
      <c r="B18" s="48">
        <v>3</v>
      </c>
      <c r="C18" s="48" t="s">
        <v>122</v>
      </c>
      <c r="D18" s="48">
        <v>1</v>
      </c>
      <c r="E18" s="48">
        <v>1</v>
      </c>
      <c r="F18" s="48">
        <v>1</v>
      </c>
      <c r="G18" s="48">
        <v>5</v>
      </c>
    </row>
    <row r="19" spans="1:7" x14ac:dyDescent="0.25">
      <c r="A19" t="s">
        <v>19</v>
      </c>
      <c r="B19" s="48">
        <v>4</v>
      </c>
      <c r="C19" s="48">
        <v>1</v>
      </c>
      <c r="D19" s="48" t="s">
        <v>122</v>
      </c>
      <c r="E19" s="48" t="s">
        <v>122</v>
      </c>
      <c r="F19" s="48" t="s">
        <v>122</v>
      </c>
      <c r="G19" s="48">
        <v>5</v>
      </c>
    </row>
    <row r="20" spans="1:7" x14ac:dyDescent="0.25">
      <c r="A20" t="s">
        <v>20</v>
      </c>
      <c r="B20" s="48">
        <v>1</v>
      </c>
      <c r="C20" s="48">
        <v>1</v>
      </c>
      <c r="D20" s="48">
        <v>1</v>
      </c>
      <c r="E20" s="48" t="s">
        <v>122</v>
      </c>
      <c r="F20" s="48" t="s">
        <v>122</v>
      </c>
      <c r="G20" s="48">
        <v>3</v>
      </c>
    </row>
    <row r="21" spans="1:7" x14ac:dyDescent="0.25">
      <c r="A21" t="s">
        <v>21</v>
      </c>
      <c r="B21" s="48" t="s">
        <v>122</v>
      </c>
      <c r="C21" s="48">
        <v>1</v>
      </c>
      <c r="D21" s="48">
        <v>2</v>
      </c>
      <c r="E21" s="48" t="s">
        <v>122</v>
      </c>
      <c r="F21" s="48" t="s">
        <v>122</v>
      </c>
      <c r="G21" s="48">
        <v>3</v>
      </c>
    </row>
    <row r="22" spans="1:7" x14ac:dyDescent="0.25">
      <c r="A22" t="s">
        <v>22</v>
      </c>
      <c r="B22" s="48">
        <v>3</v>
      </c>
      <c r="C22" s="48" t="s">
        <v>122</v>
      </c>
      <c r="D22" s="48" t="s">
        <v>122</v>
      </c>
      <c r="E22" s="48" t="s">
        <v>122</v>
      </c>
      <c r="F22" s="48" t="s">
        <v>122</v>
      </c>
      <c r="G22" s="48">
        <v>3</v>
      </c>
    </row>
    <row r="23" spans="1:7" x14ac:dyDescent="0.25">
      <c r="A23" t="s">
        <v>23</v>
      </c>
      <c r="B23" s="48" t="s">
        <v>122</v>
      </c>
      <c r="C23" s="48" t="s">
        <v>122</v>
      </c>
      <c r="D23" s="48" t="s">
        <v>122</v>
      </c>
      <c r="E23" s="48" t="s">
        <v>122</v>
      </c>
      <c r="F23" s="48" t="s">
        <v>122</v>
      </c>
      <c r="G23" s="48" t="s">
        <v>122</v>
      </c>
    </row>
    <row r="24" spans="1:7" x14ac:dyDescent="0.25">
      <c r="A24" t="s">
        <v>24</v>
      </c>
      <c r="B24" s="48">
        <v>2</v>
      </c>
      <c r="C24" s="48">
        <v>1</v>
      </c>
      <c r="D24" s="48" t="s">
        <v>122</v>
      </c>
      <c r="E24" s="48" t="s">
        <v>122</v>
      </c>
      <c r="F24" s="48" t="s">
        <v>122</v>
      </c>
      <c r="G24" s="48">
        <v>3</v>
      </c>
    </row>
    <row r="25" spans="1:7" x14ac:dyDescent="0.25">
      <c r="A25" t="s">
        <v>25</v>
      </c>
      <c r="B25" s="48">
        <v>2</v>
      </c>
      <c r="C25" s="48">
        <v>1</v>
      </c>
      <c r="D25" s="48" t="s">
        <v>122</v>
      </c>
      <c r="E25" s="48" t="s">
        <v>122</v>
      </c>
      <c r="F25" s="48" t="s">
        <v>122</v>
      </c>
      <c r="G25" s="48">
        <v>3</v>
      </c>
    </row>
    <row r="26" spans="1:7" x14ac:dyDescent="0.25">
      <c r="A26" t="s">
        <v>26</v>
      </c>
      <c r="B26" s="48">
        <v>1</v>
      </c>
      <c r="C26" s="48" t="s">
        <v>122</v>
      </c>
      <c r="D26" s="48" t="s">
        <v>122</v>
      </c>
      <c r="E26" s="48" t="s">
        <v>122</v>
      </c>
      <c r="F26" s="48">
        <v>1</v>
      </c>
      <c r="G26" s="48">
        <v>1</v>
      </c>
    </row>
    <row r="27" spans="1:7" x14ac:dyDescent="0.25">
      <c r="A27" t="s">
        <v>27</v>
      </c>
      <c r="B27" s="48">
        <v>1</v>
      </c>
      <c r="C27" s="48" t="s">
        <v>122</v>
      </c>
      <c r="D27" s="48" t="s">
        <v>122</v>
      </c>
      <c r="E27" s="48" t="s">
        <v>122</v>
      </c>
      <c r="F27" s="48" t="s">
        <v>122</v>
      </c>
      <c r="G27" s="48">
        <v>1</v>
      </c>
    </row>
    <row r="28" spans="1:7" x14ac:dyDescent="0.25">
      <c r="A28" t="s">
        <v>28</v>
      </c>
      <c r="B28" s="48">
        <v>1</v>
      </c>
      <c r="C28" s="48" t="s">
        <v>122</v>
      </c>
      <c r="D28" s="48" t="s">
        <v>122</v>
      </c>
      <c r="E28" s="48" t="s">
        <v>122</v>
      </c>
      <c r="F28" s="48" t="s">
        <v>122</v>
      </c>
      <c r="G28" s="48">
        <v>1</v>
      </c>
    </row>
    <row r="29" spans="1:7" x14ac:dyDescent="0.25">
      <c r="A29" t="s">
        <v>29</v>
      </c>
      <c r="B29" s="48" t="s">
        <v>122</v>
      </c>
      <c r="C29" s="48" t="s">
        <v>122</v>
      </c>
      <c r="D29" s="48" t="s">
        <v>122</v>
      </c>
      <c r="E29" s="48" t="s">
        <v>122</v>
      </c>
      <c r="F29" s="48" t="s">
        <v>122</v>
      </c>
      <c r="G29" s="48" t="s">
        <v>122</v>
      </c>
    </row>
    <row r="30" spans="1:7" x14ac:dyDescent="0.25">
      <c r="A30" t="s">
        <v>30</v>
      </c>
      <c r="B30" s="48" t="s">
        <v>122</v>
      </c>
      <c r="C30" s="48" t="s">
        <v>122</v>
      </c>
      <c r="D30" s="48" t="s">
        <v>122</v>
      </c>
      <c r="E30" s="48" t="s">
        <v>122</v>
      </c>
      <c r="F30" s="48" t="s">
        <v>122</v>
      </c>
      <c r="G30" s="48" t="s">
        <v>122</v>
      </c>
    </row>
    <row r="31" spans="1:7" x14ac:dyDescent="0.25">
      <c r="A31" t="s">
        <v>31</v>
      </c>
      <c r="B31" s="48" t="s">
        <v>122</v>
      </c>
      <c r="C31" s="48" t="s">
        <v>122</v>
      </c>
      <c r="D31" s="48">
        <v>2</v>
      </c>
      <c r="E31" s="48" t="s">
        <v>122</v>
      </c>
      <c r="F31" s="48" t="s">
        <v>122</v>
      </c>
      <c r="G31" s="48">
        <v>2</v>
      </c>
    </row>
    <row r="32" spans="1:7" x14ac:dyDescent="0.25">
      <c r="A32" t="s">
        <v>32</v>
      </c>
      <c r="B32" s="48" t="s">
        <v>122</v>
      </c>
      <c r="C32" s="48" t="s">
        <v>122</v>
      </c>
      <c r="D32" s="48" t="s">
        <v>122</v>
      </c>
      <c r="E32" s="48" t="s">
        <v>122</v>
      </c>
      <c r="F32" s="48" t="s">
        <v>122</v>
      </c>
      <c r="G32" s="48" t="s">
        <v>122</v>
      </c>
    </row>
    <row r="33" spans="1:7" x14ac:dyDescent="0.25">
      <c r="A33" t="s">
        <v>33</v>
      </c>
      <c r="B33" s="48">
        <v>5</v>
      </c>
      <c r="C33" s="48">
        <v>1</v>
      </c>
      <c r="D33" s="48">
        <v>3</v>
      </c>
      <c r="E33" s="48">
        <v>1</v>
      </c>
      <c r="F33" s="48">
        <v>1</v>
      </c>
      <c r="G33" s="48">
        <v>10</v>
      </c>
    </row>
    <row r="34" spans="1:7" x14ac:dyDescent="0.25">
      <c r="A34" t="s">
        <v>34</v>
      </c>
      <c r="B34" s="48" t="s">
        <v>122</v>
      </c>
      <c r="C34" s="48" t="s">
        <v>122</v>
      </c>
      <c r="D34" s="48" t="s">
        <v>122</v>
      </c>
      <c r="E34" s="48" t="s">
        <v>122</v>
      </c>
      <c r="F34" s="48" t="s">
        <v>122</v>
      </c>
      <c r="G34" s="48" t="s">
        <v>122</v>
      </c>
    </row>
    <row r="35" spans="1:7" x14ac:dyDescent="0.25">
      <c r="A35" t="s">
        <v>35</v>
      </c>
      <c r="B35" s="48" t="s">
        <v>122</v>
      </c>
      <c r="C35" s="48" t="s">
        <v>122</v>
      </c>
      <c r="D35" s="48" t="s">
        <v>122</v>
      </c>
      <c r="E35" s="48" t="s">
        <v>122</v>
      </c>
      <c r="F35" s="48" t="s">
        <v>122</v>
      </c>
      <c r="G35" s="48" t="s">
        <v>122</v>
      </c>
    </row>
    <row r="36" spans="1:7" x14ac:dyDescent="0.25">
      <c r="A36" t="s">
        <v>36</v>
      </c>
      <c r="B36" s="48">
        <v>2</v>
      </c>
      <c r="C36" s="48" t="s">
        <v>122</v>
      </c>
      <c r="D36" s="48" t="s">
        <v>122</v>
      </c>
      <c r="E36" s="48" t="s">
        <v>122</v>
      </c>
      <c r="F36" s="48" t="s">
        <v>122</v>
      </c>
      <c r="G36" s="48">
        <v>2</v>
      </c>
    </row>
    <row r="37" spans="1:7" x14ac:dyDescent="0.25">
      <c r="A37" t="s">
        <v>37</v>
      </c>
      <c r="B37" s="48">
        <v>3</v>
      </c>
      <c r="C37" s="48">
        <v>1</v>
      </c>
      <c r="D37" s="48">
        <v>1</v>
      </c>
      <c r="E37" s="48" t="s">
        <v>122</v>
      </c>
      <c r="F37" s="48">
        <v>1</v>
      </c>
      <c r="G37" s="48">
        <v>5</v>
      </c>
    </row>
    <row r="38" spans="1:7" x14ac:dyDescent="0.25">
      <c r="A38" t="s">
        <v>38</v>
      </c>
      <c r="B38" s="48">
        <v>1</v>
      </c>
      <c r="C38" s="48" t="s">
        <v>122</v>
      </c>
      <c r="D38" s="48">
        <v>2</v>
      </c>
      <c r="E38" s="48">
        <v>1</v>
      </c>
      <c r="F38" s="48">
        <v>1</v>
      </c>
      <c r="G38" s="48">
        <v>4</v>
      </c>
    </row>
    <row r="39" spans="1:7" x14ac:dyDescent="0.25">
      <c r="A39" t="s">
        <v>39</v>
      </c>
      <c r="B39" s="48">
        <v>2</v>
      </c>
      <c r="C39" s="48">
        <v>1</v>
      </c>
      <c r="D39" s="48">
        <v>2</v>
      </c>
      <c r="E39" s="48" t="s">
        <v>122</v>
      </c>
      <c r="F39" s="48" t="s">
        <v>122</v>
      </c>
      <c r="G39" s="48">
        <v>5</v>
      </c>
    </row>
    <row r="40" spans="1:7" x14ac:dyDescent="0.25">
      <c r="A40" t="s">
        <v>40</v>
      </c>
      <c r="B40" s="48">
        <v>2</v>
      </c>
      <c r="C40" s="48">
        <v>1</v>
      </c>
      <c r="D40" s="48" t="s">
        <v>122</v>
      </c>
      <c r="E40" s="48" t="s">
        <v>122</v>
      </c>
      <c r="F40" s="48" t="s">
        <v>122</v>
      </c>
      <c r="G40" s="48">
        <v>3</v>
      </c>
    </row>
    <row r="41" spans="1:7" x14ac:dyDescent="0.25">
      <c r="A41" t="s">
        <v>41</v>
      </c>
      <c r="B41" s="48">
        <v>4</v>
      </c>
      <c r="C41" s="48">
        <v>1</v>
      </c>
      <c r="D41" s="48" t="s">
        <v>122</v>
      </c>
      <c r="E41" s="48" t="s">
        <v>122</v>
      </c>
      <c r="F41" s="48" t="s">
        <v>122</v>
      </c>
      <c r="G41" s="48">
        <v>5</v>
      </c>
    </row>
    <row r="42" spans="1:7" x14ac:dyDescent="0.25">
      <c r="A42" t="s">
        <v>42</v>
      </c>
      <c r="B42" s="48" t="s">
        <v>122</v>
      </c>
      <c r="C42" s="48" t="s">
        <v>122</v>
      </c>
      <c r="D42" s="48" t="s">
        <v>122</v>
      </c>
      <c r="E42" s="48" t="s">
        <v>122</v>
      </c>
      <c r="F42" s="48" t="s">
        <v>122</v>
      </c>
      <c r="G42" s="48" t="s">
        <v>122</v>
      </c>
    </row>
    <row r="43" spans="1:7" x14ac:dyDescent="0.25">
      <c r="A43" t="s">
        <v>43</v>
      </c>
      <c r="B43" s="48" t="s">
        <v>122</v>
      </c>
      <c r="C43" s="48" t="s">
        <v>122</v>
      </c>
      <c r="D43" s="48" t="s">
        <v>122</v>
      </c>
      <c r="E43" s="48" t="s">
        <v>122</v>
      </c>
      <c r="F43" s="48" t="s">
        <v>122</v>
      </c>
      <c r="G43" s="48" t="s">
        <v>122</v>
      </c>
    </row>
    <row r="44" spans="1:7" x14ac:dyDescent="0.25">
      <c r="A44" t="s">
        <v>44</v>
      </c>
      <c r="B44" s="48">
        <v>7</v>
      </c>
      <c r="C44" s="48" t="s">
        <v>122</v>
      </c>
      <c r="D44" s="48">
        <v>2</v>
      </c>
      <c r="E44" s="48">
        <v>1</v>
      </c>
      <c r="F44" s="48">
        <v>2</v>
      </c>
      <c r="G44" s="48">
        <v>10</v>
      </c>
    </row>
    <row r="45" spans="1:7" x14ac:dyDescent="0.25">
      <c r="A45" t="s">
        <v>45</v>
      </c>
      <c r="B45" s="48">
        <v>61</v>
      </c>
      <c r="C45" s="48">
        <v>10</v>
      </c>
      <c r="D45" s="48">
        <v>26</v>
      </c>
      <c r="E45" s="48">
        <v>2</v>
      </c>
      <c r="F45" s="48">
        <v>15</v>
      </c>
      <c r="G45" s="48">
        <v>99</v>
      </c>
    </row>
    <row r="46" spans="1:7" x14ac:dyDescent="0.25">
      <c r="A46" t="s">
        <v>46</v>
      </c>
      <c r="B46" s="48" t="s">
        <v>122</v>
      </c>
      <c r="C46" s="48" t="s">
        <v>122</v>
      </c>
      <c r="D46" s="48" t="s">
        <v>122</v>
      </c>
      <c r="E46" s="48" t="s">
        <v>122</v>
      </c>
      <c r="F46" s="48" t="s">
        <v>122</v>
      </c>
      <c r="G46" s="48" t="s">
        <v>122</v>
      </c>
    </row>
    <row r="47" spans="1:7" x14ac:dyDescent="0.25">
      <c r="A47" t="s">
        <v>47</v>
      </c>
      <c r="B47" s="48">
        <v>1</v>
      </c>
      <c r="C47" s="48" t="s">
        <v>122</v>
      </c>
      <c r="D47" s="48">
        <v>1</v>
      </c>
      <c r="E47" s="48" t="s">
        <v>122</v>
      </c>
      <c r="F47" s="48" t="s">
        <v>122</v>
      </c>
      <c r="G47" s="48">
        <v>2</v>
      </c>
    </row>
    <row r="48" spans="1:7" x14ac:dyDescent="0.25">
      <c r="A48" t="s">
        <v>48</v>
      </c>
      <c r="B48" s="48" t="s">
        <v>122</v>
      </c>
      <c r="C48" s="48" t="s">
        <v>122</v>
      </c>
      <c r="D48" s="48">
        <v>2</v>
      </c>
      <c r="E48" s="48" t="s">
        <v>122</v>
      </c>
      <c r="F48" s="48" t="s">
        <v>122</v>
      </c>
      <c r="G48" s="48">
        <v>2</v>
      </c>
    </row>
    <row r="49" spans="1:7" x14ac:dyDescent="0.25">
      <c r="A49" t="s">
        <v>49</v>
      </c>
      <c r="B49" s="48" t="s">
        <v>122</v>
      </c>
      <c r="C49" s="48" t="s">
        <v>122</v>
      </c>
      <c r="D49" s="48" t="s">
        <v>122</v>
      </c>
      <c r="E49" s="48" t="s">
        <v>122</v>
      </c>
      <c r="F49" s="48" t="s">
        <v>122</v>
      </c>
      <c r="G49" s="48" t="s">
        <v>122</v>
      </c>
    </row>
    <row r="50" spans="1:7" x14ac:dyDescent="0.25">
      <c r="A50" t="s">
        <v>50</v>
      </c>
      <c r="B50" s="48">
        <v>2</v>
      </c>
      <c r="C50" s="48">
        <v>2</v>
      </c>
      <c r="D50" s="48" t="s">
        <v>122</v>
      </c>
      <c r="E50" s="48" t="s">
        <v>122</v>
      </c>
      <c r="F50" s="48">
        <v>1</v>
      </c>
      <c r="G50" s="48">
        <v>4</v>
      </c>
    </row>
    <row r="51" spans="1:7" ht="15.75" customHeight="1" x14ac:dyDescent="0.25">
      <c r="A51" t="s">
        <v>51</v>
      </c>
      <c r="B51" s="48">
        <v>1</v>
      </c>
      <c r="C51" s="48" t="s">
        <v>122</v>
      </c>
      <c r="D51" s="48">
        <v>1</v>
      </c>
      <c r="E51" s="48" t="s">
        <v>122</v>
      </c>
      <c r="F51" s="48" t="s">
        <v>122</v>
      </c>
      <c r="G51" s="48">
        <v>2</v>
      </c>
    </row>
    <row r="52" spans="1:7" x14ac:dyDescent="0.25">
      <c r="A52" t="s">
        <v>52</v>
      </c>
      <c r="B52" s="48" t="s">
        <v>122</v>
      </c>
      <c r="C52" s="48" t="s">
        <v>122</v>
      </c>
      <c r="D52" s="48" t="s">
        <v>122</v>
      </c>
      <c r="E52" s="48" t="s">
        <v>122</v>
      </c>
      <c r="F52" s="48" t="s">
        <v>122</v>
      </c>
      <c r="G52" s="48" t="s">
        <v>122</v>
      </c>
    </row>
    <row r="53" spans="1:7" x14ac:dyDescent="0.25">
      <c r="A53" t="s">
        <v>53</v>
      </c>
      <c r="B53" s="48">
        <v>1</v>
      </c>
      <c r="C53" s="48">
        <v>1</v>
      </c>
      <c r="D53" s="48">
        <v>1</v>
      </c>
      <c r="E53" s="48" t="s">
        <v>122</v>
      </c>
      <c r="F53" s="48" t="s">
        <v>122</v>
      </c>
      <c r="G53" s="48">
        <v>3</v>
      </c>
    </row>
    <row r="54" spans="1:7" x14ac:dyDescent="0.25">
      <c r="A54" t="s">
        <v>54</v>
      </c>
      <c r="B54" s="48">
        <v>2</v>
      </c>
      <c r="C54" s="48" t="s">
        <v>122</v>
      </c>
      <c r="D54" s="48" t="s">
        <v>122</v>
      </c>
      <c r="E54" s="48" t="s">
        <v>122</v>
      </c>
      <c r="F54" s="48">
        <v>1</v>
      </c>
      <c r="G54" s="48">
        <v>2</v>
      </c>
    </row>
    <row r="55" spans="1:7" x14ac:dyDescent="0.25">
      <c r="A55" t="s">
        <v>55</v>
      </c>
      <c r="B55" s="48">
        <v>2</v>
      </c>
      <c r="C55" s="48" t="s">
        <v>122</v>
      </c>
      <c r="D55" s="48" t="s">
        <v>122</v>
      </c>
      <c r="E55" s="48" t="s">
        <v>122</v>
      </c>
      <c r="F55" s="48">
        <v>2</v>
      </c>
      <c r="G55" s="48">
        <v>2</v>
      </c>
    </row>
    <row r="56" spans="1:7" x14ac:dyDescent="0.25">
      <c r="A56" t="s">
        <v>56</v>
      </c>
      <c r="B56" s="48">
        <v>4</v>
      </c>
      <c r="C56" s="48">
        <v>1</v>
      </c>
      <c r="D56" s="48">
        <v>1</v>
      </c>
      <c r="E56" s="48" t="s">
        <v>122</v>
      </c>
      <c r="F56" s="48" t="s">
        <v>122</v>
      </c>
      <c r="G56" s="48">
        <v>6</v>
      </c>
    </row>
    <row r="57" spans="1:7" x14ac:dyDescent="0.25">
      <c r="A57" t="s">
        <v>57</v>
      </c>
      <c r="B57" s="48" t="s">
        <v>122</v>
      </c>
      <c r="C57" s="48" t="s">
        <v>122</v>
      </c>
      <c r="D57" s="48" t="s">
        <v>122</v>
      </c>
      <c r="E57" s="48" t="s">
        <v>122</v>
      </c>
      <c r="F57" s="48" t="s">
        <v>122</v>
      </c>
      <c r="G57" s="48" t="s">
        <v>122</v>
      </c>
    </row>
    <row r="58" spans="1:7" s="31" customFormat="1" x14ac:dyDescent="0.25">
      <c r="A58" s="4" t="s">
        <v>58</v>
      </c>
      <c r="B58" s="49">
        <v>191</v>
      </c>
      <c r="C58" s="49">
        <v>37</v>
      </c>
      <c r="D58" s="49">
        <v>79</v>
      </c>
      <c r="E58" s="49">
        <v>12</v>
      </c>
      <c r="F58" s="49">
        <v>43</v>
      </c>
      <c r="G58" s="49">
        <v>319</v>
      </c>
    </row>
    <row r="59" spans="1:7" x14ac:dyDescent="0.25">
      <c r="A59" t="s">
        <v>59</v>
      </c>
      <c r="B59" s="48">
        <v>2</v>
      </c>
      <c r="C59" s="48">
        <v>1</v>
      </c>
      <c r="D59" s="48">
        <v>2</v>
      </c>
      <c r="E59" s="48" t="s">
        <v>122</v>
      </c>
      <c r="F59" s="48">
        <v>1</v>
      </c>
      <c r="G59" s="48">
        <v>5</v>
      </c>
    </row>
    <row r="60" spans="1:7" x14ac:dyDescent="0.25">
      <c r="A60" t="s">
        <v>60</v>
      </c>
      <c r="B60" s="48" t="s">
        <v>122</v>
      </c>
      <c r="C60" s="48" t="s">
        <v>122</v>
      </c>
      <c r="D60" s="48" t="s">
        <v>122</v>
      </c>
      <c r="E60" s="48" t="s">
        <v>122</v>
      </c>
      <c r="F60" s="48" t="s">
        <v>122</v>
      </c>
      <c r="G60" s="48" t="s">
        <v>122</v>
      </c>
    </row>
    <row r="61" spans="1:7" x14ac:dyDescent="0.25">
      <c r="A61" t="s">
        <v>61</v>
      </c>
      <c r="B61" s="48" t="s">
        <v>122</v>
      </c>
      <c r="C61" s="48" t="s">
        <v>122</v>
      </c>
      <c r="D61" s="48" t="s">
        <v>122</v>
      </c>
      <c r="E61" s="48">
        <v>1</v>
      </c>
      <c r="F61" s="48" t="s">
        <v>122</v>
      </c>
      <c r="G61" s="48">
        <v>1</v>
      </c>
    </row>
    <row r="62" spans="1:7" x14ac:dyDescent="0.25">
      <c r="A62" t="s">
        <v>62</v>
      </c>
      <c r="B62" s="48" t="s">
        <v>122</v>
      </c>
      <c r="C62" s="48" t="s">
        <v>122</v>
      </c>
      <c r="D62" s="48" t="s">
        <v>122</v>
      </c>
      <c r="E62" s="48" t="s">
        <v>122</v>
      </c>
      <c r="F62" s="48" t="s">
        <v>122</v>
      </c>
      <c r="G62" s="48" t="s">
        <v>122</v>
      </c>
    </row>
    <row r="63" spans="1:7" x14ac:dyDescent="0.25">
      <c r="A63" t="s">
        <v>63</v>
      </c>
      <c r="B63" s="48">
        <v>47</v>
      </c>
      <c r="C63" s="48">
        <v>10</v>
      </c>
      <c r="D63" s="48">
        <v>24</v>
      </c>
      <c r="E63" s="48">
        <v>3</v>
      </c>
      <c r="F63" s="48">
        <v>10</v>
      </c>
      <c r="G63" s="48">
        <v>84</v>
      </c>
    </row>
    <row r="64" spans="1:7" x14ac:dyDescent="0.25">
      <c r="A64" t="s">
        <v>64</v>
      </c>
      <c r="B64" s="48" t="s">
        <v>122</v>
      </c>
      <c r="C64" s="48">
        <v>1</v>
      </c>
      <c r="D64" s="48" t="s">
        <v>122</v>
      </c>
      <c r="E64" s="48" t="s">
        <v>122</v>
      </c>
      <c r="F64" s="48" t="s">
        <v>122</v>
      </c>
      <c r="G64" s="48">
        <v>1</v>
      </c>
    </row>
    <row r="65" spans="1:7" x14ac:dyDescent="0.25">
      <c r="A65" t="s">
        <v>65</v>
      </c>
      <c r="B65" s="48">
        <v>1</v>
      </c>
      <c r="C65" s="48" t="s">
        <v>122</v>
      </c>
      <c r="D65" s="48" t="s">
        <v>122</v>
      </c>
      <c r="E65" s="48" t="s">
        <v>122</v>
      </c>
      <c r="F65" s="48" t="s">
        <v>122</v>
      </c>
      <c r="G65" s="48">
        <v>1</v>
      </c>
    </row>
    <row r="66" spans="1:7" x14ac:dyDescent="0.25">
      <c r="A66" t="s">
        <v>66</v>
      </c>
      <c r="B66" s="48" t="s">
        <v>122</v>
      </c>
      <c r="C66" s="48" t="s">
        <v>122</v>
      </c>
      <c r="D66" s="48" t="s">
        <v>122</v>
      </c>
      <c r="E66" s="48" t="s">
        <v>122</v>
      </c>
      <c r="F66" s="48" t="s">
        <v>122</v>
      </c>
      <c r="G66" s="48" t="s">
        <v>122</v>
      </c>
    </row>
    <row r="67" spans="1:7" x14ac:dyDescent="0.25">
      <c r="A67" t="s">
        <v>67</v>
      </c>
      <c r="B67" s="48">
        <v>1</v>
      </c>
      <c r="C67" s="48" t="s">
        <v>122</v>
      </c>
      <c r="D67" s="48">
        <v>1</v>
      </c>
      <c r="E67" s="48" t="s">
        <v>122</v>
      </c>
      <c r="F67" s="48" t="s">
        <v>122</v>
      </c>
      <c r="G67" s="48">
        <v>2</v>
      </c>
    </row>
    <row r="68" spans="1:7" x14ac:dyDescent="0.25">
      <c r="A68" t="s">
        <v>68</v>
      </c>
      <c r="B68" s="48" t="s">
        <v>122</v>
      </c>
      <c r="C68" s="48" t="s">
        <v>122</v>
      </c>
      <c r="D68" s="48" t="s">
        <v>122</v>
      </c>
      <c r="E68" s="48" t="s">
        <v>122</v>
      </c>
      <c r="F68" s="48" t="s">
        <v>122</v>
      </c>
      <c r="G68" s="48" t="s">
        <v>122</v>
      </c>
    </row>
    <row r="69" spans="1:7" x14ac:dyDescent="0.25">
      <c r="A69" t="s">
        <v>69</v>
      </c>
      <c r="B69" s="48" t="s">
        <v>122</v>
      </c>
      <c r="C69" s="48" t="s">
        <v>122</v>
      </c>
      <c r="D69" s="48" t="s">
        <v>122</v>
      </c>
      <c r="E69" s="48" t="s">
        <v>122</v>
      </c>
      <c r="F69" s="48" t="s">
        <v>122</v>
      </c>
      <c r="G69" s="48" t="s">
        <v>122</v>
      </c>
    </row>
    <row r="70" spans="1:7" x14ac:dyDescent="0.25">
      <c r="A70" t="s">
        <v>70</v>
      </c>
      <c r="B70" s="48" t="s">
        <v>122</v>
      </c>
      <c r="C70" s="48" t="s">
        <v>122</v>
      </c>
      <c r="D70" s="48" t="s">
        <v>122</v>
      </c>
      <c r="E70" s="48" t="s">
        <v>122</v>
      </c>
      <c r="F70" s="48" t="s">
        <v>122</v>
      </c>
      <c r="G70" s="48" t="s">
        <v>122</v>
      </c>
    </row>
    <row r="73" spans="1:7" x14ac:dyDescent="0.25">
      <c r="A73" s="7"/>
    </row>
  </sheetData>
  <sortState ref="A2:G74">
    <sortCondition ref="A2:A7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50" sqref="B50"/>
    </sheetView>
  </sheetViews>
  <sheetFormatPr defaultRowHeight="15" x14ac:dyDescent="0.25"/>
  <cols>
    <col min="1" max="1" width="14.85546875" style="6" bestFit="1" customWidth="1"/>
    <col min="2" max="2" width="24.28515625" bestFit="1" customWidth="1"/>
    <col min="3" max="3" width="21.7109375" bestFit="1" customWidth="1"/>
    <col min="4" max="4" width="23.140625" bestFit="1" customWidth="1"/>
  </cols>
  <sheetData>
    <row r="1" spans="1:4" x14ac:dyDescent="0.25">
      <c r="A1" s="1" t="s">
        <v>0</v>
      </c>
      <c r="B1" t="s">
        <v>123</v>
      </c>
      <c r="C1" t="s">
        <v>124</v>
      </c>
      <c r="D1" t="s">
        <v>125</v>
      </c>
    </row>
    <row r="2" spans="1:4" x14ac:dyDescent="0.25">
      <c r="A2" t="s">
        <v>2</v>
      </c>
      <c r="B2" s="48" t="s">
        <v>122</v>
      </c>
      <c r="C2" s="48">
        <v>1</v>
      </c>
      <c r="D2" s="48" t="s">
        <v>122</v>
      </c>
    </row>
    <row r="3" spans="1:4" x14ac:dyDescent="0.25">
      <c r="A3" t="s">
        <v>3</v>
      </c>
      <c r="B3" s="48" t="s">
        <v>122</v>
      </c>
      <c r="C3" s="48" t="s">
        <v>122</v>
      </c>
      <c r="D3" s="48" t="s">
        <v>122</v>
      </c>
    </row>
    <row r="4" spans="1:4" x14ac:dyDescent="0.25">
      <c r="A4" t="s">
        <v>4</v>
      </c>
      <c r="B4" s="48" t="s">
        <v>122</v>
      </c>
      <c r="C4" s="48" t="s">
        <v>122</v>
      </c>
      <c r="D4" s="48" t="s">
        <v>122</v>
      </c>
    </row>
    <row r="5" spans="1:4" x14ac:dyDescent="0.25">
      <c r="A5" t="s">
        <v>5</v>
      </c>
      <c r="B5" s="48" t="s">
        <v>122</v>
      </c>
      <c r="C5" s="48">
        <v>1</v>
      </c>
      <c r="D5" s="48">
        <v>1</v>
      </c>
    </row>
    <row r="6" spans="1:4" x14ac:dyDescent="0.25">
      <c r="A6" t="s">
        <v>6</v>
      </c>
      <c r="B6" s="48" t="s">
        <v>122</v>
      </c>
      <c r="C6" s="48" t="s">
        <v>122</v>
      </c>
      <c r="D6" s="48" t="s">
        <v>122</v>
      </c>
    </row>
    <row r="7" spans="1:4" x14ac:dyDescent="0.25">
      <c r="A7" t="s">
        <v>7</v>
      </c>
      <c r="B7" s="48">
        <v>1</v>
      </c>
      <c r="C7" s="48" t="s">
        <v>122</v>
      </c>
      <c r="D7" s="48">
        <v>1</v>
      </c>
    </row>
    <row r="8" spans="1:4" x14ac:dyDescent="0.25">
      <c r="A8" t="s">
        <v>8</v>
      </c>
      <c r="B8" s="48">
        <v>3</v>
      </c>
      <c r="C8" s="48">
        <v>2</v>
      </c>
      <c r="D8" s="48">
        <v>1</v>
      </c>
    </row>
    <row r="9" spans="1:4" x14ac:dyDescent="0.25">
      <c r="A9" t="s">
        <v>9</v>
      </c>
      <c r="B9" s="48">
        <v>1</v>
      </c>
      <c r="C9" s="48">
        <v>4</v>
      </c>
      <c r="D9" s="48">
        <v>4</v>
      </c>
    </row>
    <row r="10" spans="1:4" x14ac:dyDescent="0.25">
      <c r="A10" t="s">
        <v>10</v>
      </c>
      <c r="B10" s="48" t="s">
        <v>122</v>
      </c>
      <c r="C10" s="48">
        <v>2</v>
      </c>
      <c r="D10" s="48" t="s">
        <v>122</v>
      </c>
    </row>
    <row r="11" spans="1:4" x14ac:dyDescent="0.25">
      <c r="A11" t="s">
        <v>11</v>
      </c>
      <c r="B11" s="48" t="s">
        <v>122</v>
      </c>
      <c r="C11" s="48">
        <v>1</v>
      </c>
      <c r="D11" s="48" t="s">
        <v>122</v>
      </c>
    </row>
    <row r="12" spans="1:4" x14ac:dyDescent="0.25">
      <c r="A12" t="s">
        <v>12</v>
      </c>
      <c r="B12" s="48" t="s">
        <v>122</v>
      </c>
      <c r="C12" s="48" t="s">
        <v>122</v>
      </c>
      <c r="D12" s="48" t="s">
        <v>122</v>
      </c>
    </row>
    <row r="13" spans="1:4" x14ac:dyDescent="0.25">
      <c r="A13" t="s">
        <v>13</v>
      </c>
      <c r="B13" s="48" t="s">
        <v>122</v>
      </c>
      <c r="C13" s="48" t="s">
        <v>122</v>
      </c>
      <c r="D13" s="48" t="s">
        <v>122</v>
      </c>
    </row>
    <row r="14" spans="1:4" x14ac:dyDescent="0.25">
      <c r="A14" t="s">
        <v>14</v>
      </c>
      <c r="B14" s="48" t="s">
        <v>122</v>
      </c>
      <c r="C14" s="48">
        <v>1</v>
      </c>
      <c r="D14" s="48" t="s">
        <v>122</v>
      </c>
    </row>
    <row r="15" spans="1:4" x14ac:dyDescent="0.25">
      <c r="A15" t="s">
        <v>15</v>
      </c>
      <c r="B15" s="48">
        <v>1</v>
      </c>
      <c r="C15" s="48" t="s">
        <v>122</v>
      </c>
      <c r="D15" s="48" t="s">
        <v>122</v>
      </c>
    </row>
    <row r="16" spans="1:4" x14ac:dyDescent="0.25">
      <c r="A16" t="s">
        <v>16</v>
      </c>
      <c r="B16" s="48" t="s">
        <v>122</v>
      </c>
      <c r="C16" s="48" t="s">
        <v>122</v>
      </c>
      <c r="D16" s="48" t="s">
        <v>122</v>
      </c>
    </row>
    <row r="17" spans="1:4" x14ac:dyDescent="0.25">
      <c r="A17" t="s">
        <v>17</v>
      </c>
      <c r="B17" s="48" t="s">
        <v>122</v>
      </c>
      <c r="C17" s="48" t="s">
        <v>122</v>
      </c>
      <c r="D17" s="48" t="s">
        <v>122</v>
      </c>
    </row>
    <row r="18" spans="1:4" x14ac:dyDescent="0.25">
      <c r="A18" t="s">
        <v>18</v>
      </c>
      <c r="B18" s="48" t="s">
        <v>122</v>
      </c>
      <c r="C18" s="48">
        <v>2</v>
      </c>
      <c r="D18" s="48">
        <v>1</v>
      </c>
    </row>
    <row r="19" spans="1:4" x14ac:dyDescent="0.25">
      <c r="A19" t="s">
        <v>19</v>
      </c>
      <c r="B19" s="48" t="s">
        <v>122</v>
      </c>
      <c r="C19" s="48">
        <v>4</v>
      </c>
      <c r="D19" s="48" t="s">
        <v>122</v>
      </c>
    </row>
    <row r="20" spans="1:4" x14ac:dyDescent="0.25">
      <c r="A20" t="s">
        <v>20</v>
      </c>
      <c r="B20" s="48">
        <v>1</v>
      </c>
      <c r="C20" s="48">
        <v>1</v>
      </c>
      <c r="D20" s="48">
        <v>2</v>
      </c>
    </row>
    <row r="21" spans="1:4" x14ac:dyDescent="0.25">
      <c r="A21" t="s">
        <v>21</v>
      </c>
      <c r="B21" s="48">
        <v>1</v>
      </c>
      <c r="C21" s="48" t="s">
        <v>122</v>
      </c>
      <c r="D21" s="48" t="s">
        <v>122</v>
      </c>
    </row>
    <row r="22" spans="1:4" x14ac:dyDescent="0.25">
      <c r="A22" t="s">
        <v>22</v>
      </c>
      <c r="B22" s="48">
        <v>1</v>
      </c>
      <c r="C22" s="48">
        <v>2</v>
      </c>
      <c r="D22" s="48" t="s">
        <v>122</v>
      </c>
    </row>
    <row r="23" spans="1:4" x14ac:dyDescent="0.25">
      <c r="A23" t="s">
        <v>23</v>
      </c>
      <c r="B23" s="48" t="s">
        <v>122</v>
      </c>
      <c r="C23" s="48" t="s">
        <v>122</v>
      </c>
      <c r="D23" s="48" t="s">
        <v>122</v>
      </c>
    </row>
    <row r="24" spans="1:4" x14ac:dyDescent="0.25">
      <c r="A24" t="s">
        <v>24</v>
      </c>
      <c r="B24" s="48">
        <v>2</v>
      </c>
      <c r="C24" s="48">
        <v>3</v>
      </c>
      <c r="D24" s="48">
        <v>2</v>
      </c>
    </row>
    <row r="25" spans="1:4" x14ac:dyDescent="0.25">
      <c r="A25" t="s">
        <v>25</v>
      </c>
      <c r="B25" s="48">
        <v>2</v>
      </c>
      <c r="C25" s="48" t="s">
        <v>122</v>
      </c>
      <c r="D25" s="48">
        <v>2</v>
      </c>
    </row>
    <row r="26" spans="1:4" x14ac:dyDescent="0.25">
      <c r="A26" t="s">
        <v>26</v>
      </c>
      <c r="B26" s="48">
        <v>1</v>
      </c>
      <c r="C26" s="48" t="s">
        <v>122</v>
      </c>
      <c r="D26" s="48">
        <v>1</v>
      </c>
    </row>
    <row r="27" spans="1:4" x14ac:dyDescent="0.25">
      <c r="A27" t="s">
        <v>27</v>
      </c>
      <c r="B27" s="48" t="s">
        <v>122</v>
      </c>
      <c r="C27" s="48" t="s">
        <v>122</v>
      </c>
      <c r="D27" s="48">
        <v>1</v>
      </c>
    </row>
    <row r="28" spans="1:4" x14ac:dyDescent="0.25">
      <c r="A28" t="s">
        <v>28</v>
      </c>
      <c r="B28" s="48" t="s">
        <v>122</v>
      </c>
      <c r="C28" s="48" t="s">
        <v>122</v>
      </c>
      <c r="D28" s="48" t="s">
        <v>122</v>
      </c>
    </row>
    <row r="29" spans="1:4" x14ac:dyDescent="0.25">
      <c r="A29" t="s">
        <v>29</v>
      </c>
      <c r="B29" s="48" t="s">
        <v>122</v>
      </c>
      <c r="C29" s="48" t="s">
        <v>122</v>
      </c>
      <c r="D29" s="48" t="s">
        <v>122</v>
      </c>
    </row>
    <row r="30" spans="1:4" x14ac:dyDescent="0.25">
      <c r="A30" t="s">
        <v>30</v>
      </c>
      <c r="B30" s="48" t="s">
        <v>122</v>
      </c>
      <c r="C30" s="48" t="s">
        <v>122</v>
      </c>
      <c r="D30" s="48" t="s">
        <v>122</v>
      </c>
    </row>
    <row r="31" spans="1:4" x14ac:dyDescent="0.25">
      <c r="A31" t="s">
        <v>31</v>
      </c>
      <c r="B31" s="48" t="s">
        <v>122</v>
      </c>
      <c r="C31" s="48" t="s">
        <v>122</v>
      </c>
      <c r="D31" s="48" t="s">
        <v>122</v>
      </c>
    </row>
    <row r="32" spans="1:4" x14ac:dyDescent="0.25">
      <c r="A32" t="s">
        <v>32</v>
      </c>
      <c r="B32" s="48" t="s">
        <v>122</v>
      </c>
      <c r="C32" s="48" t="s">
        <v>122</v>
      </c>
      <c r="D32" s="48" t="s">
        <v>122</v>
      </c>
    </row>
    <row r="33" spans="1:4" x14ac:dyDescent="0.25">
      <c r="A33" t="s">
        <v>33</v>
      </c>
      <c r="B33" s="48">
        <v>5</v>
      </c>
      <c r="C33" s="48">
        <v>3</v>
      </c>
      <c r="D33" s="48">
        <v>4</v>
      </c>
    </row>
    <row r="34" spans="1:4" x14ac:dyDescent="0.25">
      <c r="A34" t="s">
        <v>34</v>
      </c>
      <c r="B34" s="48" t="s">
        <v>122</v>
      </c>
      <c r="C34" s="48" t="s">
        <v>122</v>
      </c>
      <c r="D34" s="48" t="s">
        <v>122</v>
      </c>
    </row>
    <row r="35" spans="1:4" x14ac:dyDescent="0.25">
      <c r="A35" t="s">
        <v>35</v>
      </c>
      <c r="B35" s="48" t="s">
        <v>122</v>
      </c>
      <c r="C35" s="48" t="s">
        <v>122</v>
      </c>
      <c r="D35" s="48" t="s">
        <v>122</v>
      </c>
    </row>
    <row r="36" spans="1:4" x14ac:dyDescent="0.25">
      <c r="A36" t="s">
        <v>36</v>
      </c>
      <c r="B36" s="48">
        <v>2</v>
      </c>
      <c r="C36" s="48">
        <v>1</v>
      </c>
      <c r="D36" s="48">
        <v>1</v>
      </c>
    </row>
    <row r="37" spans="1:4" x14ac:dyDescent="0.25">
      <c r="A37" t="s">
        <v>37</v>
      </c>
      <c r="B37" s="48" t="s">
        <v>122</v>
      </c>
      <c r="C37" s="48">
        <v>2</v>
      </c>
      <c r="D37" s="48" t="s">
        <v>122</v>
      </c>
    </row>
    <row r="38" spans="1:4" x14ac:dyDescent="0.25">
      <c r="A38" t="s">
        <v>38</v>
      </c>
      <c r="B38" s="48">
        <v>1</v>
      </c>
      <c r="C38" s="48" t="s">
        <v>122</v>
      </c>
      <c r="D38" s="48">
        <v>2</v>
      </c>
    </row>
    <row r="39" spans="1:4" x14ac:dyDescent="0.25">
      <c r="A39" t="s">
        <v>39</v>
      </c>
      <c r="B39" s="48" t="s">
        <v>122</v>
      </c>
      <c r="C39" s="48" t="s">
        <v>122</v>
      </c>
      <c r="D39" s="48" t="s">
        <v>122</v>
      </c>
    </row>
    <row r="40" spans="1:4" x14ac:dyDescent="0.25">
      <c r="A40" t="s">
        <v>40</v>
      </c>
      <c r="B40" s="48" t="s">
        <v>122</v>
      </c>
      <c r="C40" s="48" t="s">
        <v>122</v>
      </c>
      <c r="D40" s="48">
        <v>2</v>
      </c>
    </row>
    <row r="41" spans="1:4" x14ac:dyDescent="0.25">
      <c r="A41" t="s">
        <v>41</v>
      </c>
      <c r="B41" s="48">
        <v>3</v>
      </c>
      <c r="C41" s="48">
        <v>4</v>
      </c>
      <c r="D41" s="48">
        <v>1</v>
      </c>
    </row>
    <row r="42" spans="1:4" x14ac:dyDescent="0.25">
      <c r="A42" t="s">
        <v>42</v>
      </c>
      <c r="B42" s="48" t="s">
        <v>122</v>
      </c>
      <c r="C42" s="48" t="s">
        <v>122</v>
      </c>
      <c r="D42" s="48" t="s">
        <v>122</v>
      </c>
    </row>
    <row r="43" spans="1:4" x14ac:dyDescent="0.25">
      <c r="A43" t="s">
        <v>43</v>
      </c>
      <c r="B43" s="48" t="s">
        <v>122</v>
      </c>
      <c r="C43" s="48" t="s">
        <v>122</v>
      </c>
      <c r="D43" s="48" t="s">
        <v>122</v>
      </c>
    </row>
    <row r="44" spans="1:4" x14ac:dyDescent="0.25">
      <c r="A44" t="s">
        <v>44</v>
      </c>
      <c r="B44" s="48">
        <v>3</v>
      </c>
      <c r="C44" s="48">
        <v>6</v>
      </c>
      <c r="D44" s="48">
        <v>1</v>
      </c>
    </row>
    <row r="45" spans="1:4" x14ac:dyDescent="0.25">
      <c r="A45" t="s">
        <v>45</v>
      </c>
      <c r="B45" s="48">
        <v>16</v>
      </c>
      <c r="C45" s="48">
        <v>36</v>
      </c>
      <c r="D45" s="48">
        <v>27</v>
      </c>
    </row>
    <row r="46" spans="1:4" x14ac:dyDescent="0.25">
      <c r="A46" t="s">
        <v>46</v>
      </c>
      <c r="B46" s="48" t="s">
        <v>122</v>
      </c>
      <c r="C46" s="48" t="s">
        <v>122</v>
      </c>
      <c r="D46" s="48" t="s">
        <v>122</v>
      </c>
    </row>
    <row r="47" spans="1:4" x14ac:dyDescent="0.25">
      <c r="A47" t="s">
        <v>47</v>
      </c>
      <c r="B47" s="48" t="s">
        <v>122</v>
      </c>
      <c r="C47" s="48">
        <v>1</v>
      </c>
      <c r="D47" s="48" t="s">
        <v>122</v>
      </c>
    </row>
    <row r="48" spans="1:4" x14ac:dyDescent="0.25">
      <c r="A48" t="s">
        <v>48</v>
      </c>
      <c r="B48" s="48" t="s">
        <v>122</v>
      </c>
      <c r="C48" s="48">
        <v>2</v>
      </c>
      <c r="D48" s="48" t="s">
        <v>122</v>
      </c>
    </row>
    <row r="49" spans="1:4" x14ac:dyDescent="0.25">
      <c r="A49" t="s">
        <v>49</v>
      </c>
      <c r="B49" s="48" t="s">
        <v>122</v>
      </c>
      <c r="C49" s="48" t="s">
        <v>122</v>
      </c>
      <c r="D49" s="48" t="s">
        <v>122</v>
      </c>
    </row>
    <row r="50" spans="1:4" x14ac:dyDescent="0.25">
      <c r="A50" t="s">
        <v>50</v>
      </c>
      <c r="B50" s="48">
        <v>3</v>
      </c>
      <c r="C50" s="48">
        <v>1</v>
      </c>
      <c r="D50" s="48">
        <v>2</v>
      </c>
    </row>
    <row r="51" spans="1:4" x14ac:dyDescent="0.25">
      <c r="A51" t="s">
        <v>51</v>
      </c>
      <c r="B51" s="48">
        <v>1</v>
      </c>
      <c r="C51" s="48" t="s">
        <v>122</v>
      </c>
      <c r="D51" s="48" t="s">
        <v>122</v>
      </c>
    </row>
    <row r="52" spans="1:4" x14ac:dyDescent="0.25">
      <c r="A52" t="s">
        <v>52</v>
      </c>
      <c r="B52" s="48" t="s">
        <v>122</v>
      </c>
      <c r="C52" s="48" t="s">
        <v>122</v>
      </c>
      <c r="D52" s="48" t="s">
        <v>122</v>
      </c>
    </row>
    <row r="53" spans="1:4" x14ac:dyDescent="0.25">
      <c r="A53" t="s">
        <v>53</v>
      </c>
      <c r="B53" s="48">
        <v>1</v>
      </c>
      <c r="C53" s="48" t="s">
        <v>122</v>
      </c>
      <c r="D53" s="48">
        <v>2</v>
      </c>
    </row>
    <row r="54" spans="1:4" x14ac:dyDescent="0.25">
      <c r="A54" t="s">
        <v>54</v>
      </c>
      <c r="B54" s="48" t="s">
        <v>122</v>
      </c>
      <c r="C54" s="48">
        <v>1</v>
      </c>
      <c r="D54" s="48" t="s">
        <v>122</v>
      </c>
    </row>
    <row r="55" spans="1:4" x14ac:dyDescent="0.25">
      <c r="A55" t="s">
        <v>55</v>
      </c>
      <c r="B55" s="48">
        <v>1</v>
      </c>
      <c r="C55" s="48">
        <v>2</v>
      </c>
      <c r="D55" s="48">
        <v>1</v>
      </c>
    </row>
    <row r="56" spans="1:4" x14ac:dyDescent="0.25">
      <c r="A56" t="s">
        <v>56</v>
      </c>
      <c r="B56" s="48">
        <v>1</v>
      </c>
      <c r="C56" s="48">
        <v>3</v>
      </c>
      <c r="D56" s="48">
        <v>1</v>
      </c>
    </row>
    <row r="57" spans="1:4" x14ac:dyDescent="0.25">
      <c r="A57" t="s">
        <v>57</v>
      </c>
      <c r="B57" s="48" t="s">
        <v>122</v>
      </c>
      <c r="C57" s="48" t="s">
        <v>122</v>
      </c>
      <c r="D57" s="48" t="s">
        <v>122</v>
      </c>
    </row>
    <row r="58" spans="1:4" x14ac:dyDescent="0.25">
      <c r="A58" s="4" t="s">
        <v>58</v>
      </c>
      <c r="B58" s="48">
        <v>78</v>
      </c>
      <c r="C58" s="48">
        <v>120</v>
      </c>
      <c r="D58" s="48">
        <v>90</v>
      </c>
    </row>
    <row r="59" spans="1:4" x14ac:dyDescent="0.25">
      <c r="A59" t="s">
        <v>59</v>
      </c>
      <c r="B59" s="48">
        <v>2</v>
      </c>
      <c r="C59" s="48" t="s">
        <v>122</v>
      </c>
      <c r="D59" s="48" t="s">
        <v>122</v>
      </c>
    </row>
    <row r="60" spans="1:4" x14ac:dyDescent="0.25">
      <c r="A60" t="s">
        <v>60</v>
      </c>
      <c r="B60" s="48" t="s">
        <v>122</v>
      </c>
      <c r="C60" s="48" t="s">
        <v>122</v>
      </c>
      <c r="D60" s="48" t="s">
        <v>122</v>
      </c>
    </row>
    <row r="61" spans="1:4" x14ac:dyDescent="0.25">
      <c r="A61" t="s">
        <v>61</v>
      </c>
      <c r="B61" s="48">
        <v>1</v>
      </c>
      <c r="C61" s="48" t="s">
        <v>122</v>
      </c>
      <c r="D61" s="48" t="s">
        <v>122</v>
      </c>
    </row>
    <row r="62" spans="1:4" x14ac:dyDescent="0.25">
      <c r="A62" t="s">
        <v>62</v>
      </c>
      <c r="B62" s="48" t="s">
        <v>122</v>
      </c>
      <c r="C62" s="48" t="s">
        <v>122</v>
      </c>
      <c r="D62" s="48" t="s">
        <v>122</v>
      </c>
    </row>
    <row r="63" spans="1:4" x14ac:dyDescent="0.25">
      <c r="A63" t="s">
        <v>63</v>
      </c>
      <c r="B63" s="48">
        <v>24</v>
      </c>
      <c r="C63" s="48">
        <v>34</v>
      </c>
      <c r="D63" s="48">
        <v>29</v>
      </c>
    </row>
    <row r="64" spans="1:4" x14ac:dyDescent="0.25">
      <c r="A64" t="s">
        <v>64</v>
      </c>
      <c r="B64" s="48" t="s">
        <v>122</v>
      </c>
      <c r="C64" s="48" t="s">
        <v>122</v>
      </c>
      <c r="D64" s="48" t="s">
        <v>122</v>
      </c>
    </row>
    <row r="65" spans="1:4" x14ac:dyDescent="0.25">
      <c r="A65" t="s">
        <v>65</v>
      </c>
      <c r="B65" s="48" t="s">
        <v>122</v>
      </c>
      <c r="C65" s="48" t="s">
        <v>122</v>
      </c>
      <c r="D65" s="48">
        <v>1</v>
      </c>
    </row>
    <row r="66" spans="1:4" x14ac:dyDescent="0.25">
      <c r="A66" t="s">
        <v>66</v>
      </c>
      <c r="B66" s="48" t="s">
        <v>122</v>
      </c>
      <c r="C66" s="48" t="s">
        <v>122</v>
      </c>
      <c r="D66" s="48" t="s">
        <v>122</v>
      </c>
    </row>
    <row r="67" spans="1:4" x14ac:dyDescent="0.25">
      <c r="A67" t="s">
        <v>67</v>
      </c>
      <c r="B67" s="48" t="s">
        <v>122</v>
      </c>
      <c r="C67" s="48" t="s">
        <v>122</v>
      </c>
      <c r="D67" s="48" t="s">
        <v>122</v>
      </c>
    </row>
    <row r="68" spans="1:4" x14ac:dyDescent="0.25">
      <c r="A68" t="s">
        <v>68</v>
      </c>
      <c r="B68" s="48" t="s">
        <v>122</v>
      </c>
      <c r="C68" s="48" t="s">
        <v>122</v>
      </c>
      <c r="D68" s="48" t="s">
        <v>122</v>
      </c>
    </row>
    <row r="69" spans="1:4" x14ac:dyDescent="0.25">
      <c r="A69" t="s">
        <v>69</v>
      </c>
      <c r="B69" s="48" t="s">
        <v>122</v>
      </c>
      <c r="C69" s="48" t="s">
        <v>122</v>
      </c>
      <c r="D69" s="48" t="s">
        <v>122</v>
      </c>
    </row>
    <row r="70" spans="1:4" x14ac:dyDescent="0.25">
      <c r="A70" t="s">
        <v>70</v>
      </c>
      <c r="B70" s="48" t="s">
        <v>122</v>
      </c>
      <c r="C70" s="48" t="s">
        <v>122</v>
      </c>
      <c r="D70" s="48" t="s">
        <v>122</v>
      </c>
    </row>
    <row r="71" spans="1:4" x14ac:dyDescent="0.25">
      <c r="A71"/>
    </row>
    <row r="74" spans="1:4" x14ac:dyDescent="0.25">
      <c r="A74" s="7"/>
    </row>
  </sheetData>
  <sortState ref="A2:D75">
    <sortCondition ref="A2:A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ProbID - City</vt:lpstr>
      <vt:lpstr>KAs</vt:lpstr>
      <vt:lpstr>Person Type</vt:lpstr>
      <vt:lpstr>Crash Type</vt:lpstr>
    </vt:vector>
  </TitlesOfParts>
  <Company>Department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Graham</dc:creator>
  <cp:lastModifiedBy>Amy Graham</cp:lastModifiedBy>
  <dcterms:created xsi:type="dcterms:W3CDTF">2022-11-10T14:31:50Z</dcterms:created>
  <dcterms:modified xsi:type="dcterms:W3CDTF">2022-12-13T18:00:50Z</dcterms:modified>
</cp:coreProperties>
</file>