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VOCA\Calendar\"/>
    </mc:Choice>
  </mc:AlternateContent>
  <xr:revisionPtr revIDLastSave="0" documentId="13_ncr:1_{875949A6-22C0-4E0A-B8B3-701782E1F16B}" xr6:coauthVersionLast="47" xr6:coauthVersionMax="47" xr10:uidLastSave="{00000000-0000-0000-0000-000000000000}"/>
  <bookViews>
    <workbookView xWindow="-120" yWindow="-120" windowWidth="29040" windowHeight="17520" tabRatio="788" xr2:uid="{00000000-000D-0000-FFFF-FFFF00000000}"/>
  </bookViews>
  <sheets>
    <sheet name="2026 Grant Year Calendar" sheetId="16" r:id="rId1"/>
  </sheets>
  <definedNames>
    <definedName name="Calendar10Month" localSheetId="0">'2026 Grant Year Calendar'!$C$135</definedName>
    <definedName name="Calendar10Month">#REF!</definedName>
    <definedName name="Calendar10MonthOption" localSheetId="0">MATCH('2026 Grant Year Calendar'!Calendar10Month,Months,0)</definedName>
    <definedName name="Calendar10MonthOption">MATCH(Calendar10Month,Months,0)</definedName>
    <definedName name="Calendar10Year" localSheetId="0">'2026 Grant Year Calendar'!$B$135</definedName>
    <definedName name="Calendar10Year">#REF!</definedName>
    <definedName name="Calendar11Month" localSheetId="0">'2026 Grant Year Calendar'!$C$149</definedName>
    <definedName name="Calendar11Month">#REF!</definedName>
    <definedName name="Calendar11MonthOption" localSheetId="0">MATCH('2026 Grant Year Calendar'!Calendar11Month,Months,0)</definedName>
    <definedName name="Calendar11MonthOption">MATCH(Calendar11Month,Months,0)</definedName>
    <definedName name="Calendar11Year" localSheetId="0">'2026 Grant Year Calendar'!$B$149</definedName>
    <definedName name="Calendar11Year">#REF!</definedName>
    <definedName name="Calendar12Month" localSheetId="0">'2026 Grant Year Calendar'!$C$163</definedName>
    <definedName name="Calendar12Month">#REF!</definedName>
    <definedName name="Calendar12MonthOption" localSheetId="0">MATCH('2026 Grant Year Calendar'!Calendar12Month,Months,0)</definedName>
    <definedName name="Calendar12MonthOption">MATCH(Calendar12Month,Months,0)</definedName>
    <definedName name="Calendar12Year" localSheetId="0">'2026 Grant Year Calendar'!$B$163</definedName>
    <definedName name="Calendar12Year">#REF!</definedName>
    <definedName name="Calendar1Month" localSheetId="0">'2026 Grant Year Calendar'!$C$9</definedName>
    <definedName name="Calendar1Month">#REF!</definedName>
    <definedName name="Calendar1MonthOption" localSheetId="0">MATCH('2026 Grant Year Calendar'!Calendar1Month,Months,0)</definedName>
    <definedName name="Calendar1MonthOption">MATCH(Calendar1Month,Months,0)</definedName>
    <definedName name="Calendar1Year" localSheetId="0">'2026 Grant Year Calendar'!$B$9</definedName>
    <definedName name="Calendar1Year">#REF!</definedName>
    <definedName name="Calendar2Month" localSheetId="0">'2026 Grant Year Calendar'!$C$23</definedName>
    <definedName name="Calendar2Month">#REF!</definedName>
    <definedName name="Calendar2MonthOption" localSheetId="0">MATCH('2026 Grant Year Calendar'!Calendar2Month,Months,0)</definedName>
    <definedName name="Calendar2MonthOption">MATCH(Calendar2Month,Months,0)</definedName>
    <definedName name="Calendar2Year" localSheetId="0">'2026 Grant Year Calendar'!$B$23</definedName>
    <definedName name="Calendar2Year">#REF!</definedName>
    <definedName name="Calendar3Month" localSheetId="0">'2026 Grant Year Calendar'!$C$37</definedName>
    <definedName name="Calendar3Month">#REF!</definedName>
    <definedName name="Calendar3MonthOption" localSheetId="0">MATCH('2026 Grant Year Calendar'!Calendar3Month,Months,0)</definedName>
    <definedName name="Calendar3MonthOption">MATCH(Calendar3Month,Months,0)</definedName>
    <definedName name="Calendar3Year" localSheetId="0">'2026 Grant Year Calendar'!$B$37</definedName>
    <definedName name="Calendar3Year">#REF!</definedName>
    <definedName name="Calendar4Month" localSheetId="0">'2026 Grant Year Calendar'!$C$51</definedName>
    <definedName name="Calendar4Month">#REF!</definedName>
    <definedName name="Calendar4MonthOption" localSheetId="0">MATCH('2026 Grant Year Calendar'!Calendar4Month,Months,0)</definedName>
    <definedName name="Calendar4MonthOption">MATCH(Calendar4Month,Months,0)</definedName>
    <definedName name="Calendar4Year" localSheetId="0">'2026 Grant Year Calendar'!$B$51</definedName>
    <definedName name="Calendar4Year">#REF!</definedName>
    <definedName name="Calendar5Month" localSheetId="0">'2026 Grant Year Calendar'!$C$65</definedName>
    <definedName name="Calendar5Month">#REF!</definedName>
    <definedName name="Calendar5MonthOption" localSheetId="0">MATCH('2026 Grant Year Calendar'!Calendar5Month,Months,0)</definedName>
    <definedName name="Calendar5MonthOption">MATCH(Calendar5Month,Months,0)</definedName>
    <definedName name="Calendar5Year" localSheetId="0">'2026 Grant Year Calendar'!$B$65</definedName>
    <definedName name="Calendar5Year">#REF!</definedName>
    <definedName name="Calendar6Month" localSheetId="0">'2026 Grant Year Calendar'!$C$79</definedName>
    <definedName name="Calendar6Month">#REF!</definedName>
    <definedName name="Calendar6MonthOption" localSheetId="0">MATCH('2026 Grant Year Calendar'!Calendar6Month,Months,0)</definedName>
    <definedName name="Calendar6MonthOption">MATCH(Calendar6Month,Months,0)</definedName>
    <definedName name="Calendar6Year" localSheetId="0">'2026 Grant Year Calendar'!$B$79</definedName>
    <definedName name="Calendar6Year">#REF!</definedName>
    <definedName name="Calendar7Month" localSheetId="0">'2026 Grant Year Calendar'!$C$93</definedName>
    <definedName name="Calendar7Month">#REF!</definedName>
    <definedName name="Calendar7MonthOption" localSheetId="0">MATCH('2026 Grant Year Calendar'!Calendar7Month,Months,0)</definedName>
    <definedName name="Calendar7MonthOption">MATCH(Calendar7Month,Months,0)</definedName>
    <definedName name="Calendar7Year" localSheetId="0">'2026 Grant Year Calendar'!$B$93</definedName>
    <definedName name="Calendar7Year">#REF!</definedName>
    <definedName name="Calendar8Month" localSheetId="0">'2026 Grant Year Calendar'!$C$107</definedName>
    <definedName name="Calendar8Month">#REF!</definedName>
    <definedName name="Calendar8MonthOption" localSheetId="0">MATCH('2026 Grant Year Calendar'!Calendar8Month,Months,0)</definedName>
    <definedName name="Calendar8MonthOption">MATCH(Calendar8Month,Months,0)</definedName>
    <definedName name="Calendar8Year" localSheetId="0">'2026 Grant Year Calendar'!$B$107</definedName>
    <definedName name="Calendar8Year">#REF!</definedName>
    <definedName name="Calendar9Month" localSheetId="0">'2026 Grant Year Calendar'!$C$121</definedName>
    <definedName name="Calendar9Month">#REF!</definedName>
    <definedName name="Calendar9MonthOption" localSheetId="0">MATCH('2026 Grant Year Calendar'!Calendar9Month,Months,0)</definedName>
    <definedName name="Calendar9MonthOption">MATCH(Calendar9Month,Months,0)</definedName>
    <definedName name="Calendar9Year" localSheetId="0">'2026 Grant Year Calendar'!$B$121</definedName>
    <definedName name="Calendar9Year">#REF!</definedName>
    <definedName name="ColumnTitleRegion1..H12.1" localSheetId="0">'2026 Grant Year Calendar'!$B$10</definedName>
    <definedName name="ColumnTitleRegion1..H12.1">#REF!</definedName>
    <definedName name="ColumnTitleRegion10..H54.1" localSheetId="0">'2026 Grant Year Calendar'!$B$52</definedName>
    <definedName name="ColumnTitleRegion10..H54.1">#REF!</definedName>
    <definedName name="ColumnTitleRegion11..C56.1" localSheetId="0">'2026 Grant Year Calendar'!$B$52</definedName>
    <definedName name="ColumnTitleRegion11..C56.1">#REF!</definedName>
    <definedName name="ColumnTitleRegion12..D56.1" localSheetId="0">'2026 Grant Year Calendar'!$D$63</definedName>
    <definedName name="ColumnTitleRegion12..D56.1">#REF!</definedName>
    <definedName name="ColumnTitleRegion13..H68.1" localSheetId="0">'2026 Grant Year Calendar'!$B$66</definedName>
    <definedName name="ColumnTitleRegion13..H68.1">#REF!</definedName>
    <definedName name="ColumnTitleRegion14..C70.1" localSheetId="0">'2026 Grant Year Calendar'!$B$66</definedName>
    <definedName name="ColumnTitleRegion14..C70.1">#REF!</definedName>
    <definedName name="ColumnTitleRegion15..D70.1" localSheetId="0">'2026 Grant Year Calendar'!$D$77</definedName>
    <definedName name="ColumnTitleRegion15..D70.1">#REF!</definedName>
    <definedName name="ColumnTitleRegion16..H82.1" localSheetId="0">'2026 Grant Year Calendar'!$B$80</definedName>
    <definedName name="ColumnTitleRegion16..H82.1">#REF!</definedName>
    <definedName name="ColumnTitleRegion17..C84.1" localSheetId="0">'2026 Grant Year Calendar'!$B$80</definedName>
    <definedName name="ColumnTitleRegion17..C84.1">#REF!</definedName>
    <definedName name="ColumnTitleRegion18..D84.1" localSheetId="0">'2026 Grant Year Calendar'!$D$91</definedName>
    <definedName name="ColumnTitleRegion18..D84.1">#REF!</definedName>
    <definedName name="ColumnTitleRegion19..H96.1" localSheetId="0">'2026 Grant Year Calendar'!$B$94</definedName>
    <definedName name="ColumnTitleRegion19..H96.1">#REF!</definedName>
    <definedName name="ColumnTitleRegion2..C14.1" localSheetId="0">'2026 Grant Year Calendar'!$B$10</definedName>
    <definedName name="ColumnTitleRegion2..C14.1">#REF!</definedName>
    <definedName name="ColumnTitleRegion20..C98.1" localSheetId="0">'2026 Grant Year Calendar'!$B$94</definedName>
    <definedName name="ColumnTitleRegion20..C98.1">#REF!</definedName>
    <definedName name="ColumnTitleRegion21..D98.1" localSheetId="0">'2026 Grant Year Calendar'!$D$105</definedName>
    <definedName name="ColumnTitleRegion21..D98.1">#REF!</definedName>
    <definedName name="ColumnTitleRegion22..H110.1" localSheetId="0">'2026 Grant Year Calendar'!$B$108</definedName>
    <definedName name="ColumnTitleRegion22..H110.1">#REF!</definedName>
    <definedName name="ColumnTitleRegion23..C112.1" localSheetId="0">'2026 Grant Year Calendar'!$B$108</definedName>
    <definedName name="ColumnTitleRegion23..C112.1">#REF!</definedName>
    <definedName name="ColumnTitleRegion24..D112.1" localSheetId="0">'2026 Grant Year Calendar'!$D$119</definedName>
    <definedName name="ColumnTitleRegion24..D112.1">#REF!</definedName>
    <definedName name="ColumnTitleRegion25..H124.1" localSheetId="0">'2026 Grant Year Calendar'!$B$122</definedName>
    <definedName name="ColumnTitleRegion25..H124.1">#REF!</definedName>
    <definedName name="ColumnTitleRegion26..C126.1" localSheetId="0">'2026 Grant Year Calendar'!$B$122</definedName>
    <definedName name="ColumnTitleRegion26..C126.1">#REF!</definedName>
    <definedName name="ColumnTitleRegion27..D126.1" localSheetId="0">'2026 Grant Year Calendar'!$D$133</definedName>
    <definedName name="ColumnTitleRegion27..D126.1">#REF!</definedName>
    <definedName name="ColumnTitleRegion28..H138.1" localSheetId="0">'2026 Grant Year Calendar'!$B$136</definedName>
    <definedName name="ColumnTitleRegion28..H138.1">#REF!</definedName>
    <definedName name="ColumnTitleRegion29..C140.1" localSheetId="0">'2026 Grant Year Calendar'!$B$136</definedName>
    <definedName name="ColumnTitleRegion29..C140.1">#REF!</definedName>
    <definedName name="ColumnTitleRegion3..D14.1" localSheetId="0">'2026 Grant Year Calendar'!$D$21</definedName>
    <definedName name="ColumnTitleRegion3..D14.1">#REF!</definedName>
    <definedName name="ColumnTitleRegion30..D140.1" localSheetId="0">'2026 Grant Year Calendar'!$D$147</definedName>
    <definedName name="ColumnTitleRegion30..D140.1">#REF!</definedName>
    <definedName name="ColumnTitleRegion31..H152.1" localSheetId="0">'2026 Grant Year Calendar'!$B$150</definedName>
    <definedName name="ColumnTitleRegion31..H152.1">#REF!</definedName>
    <definedName name="ColumnTitleRegion32..C154.1" localSheetId="0">'2026 Grant Year Calendar'!$B$150</definedName>
    <definedName name="ColumnTitleRegion32..C154.1">#REF!</definedName>
    <definedName name="ColumnTitleRegion33..D154.1" localSheetId="0">'2026 Grant Year Calendar'!$D$161</definedName>
    <definedName name="ColumnTitleRegion33..D154.1">#REF!</definedName>
    <definedName name="ColumnTitleRegion34..H166.1" localSheetId="0">'2026 Grant Year Calendar'!$B$164</definedName>
    <definedName name="ColumnTitleRegion34..H166.1">#REF!</definedName>
    <definedName name="ColumnTitleRegion35..C168.1" localSheetId="0">'2026 Grant Year Calendar'!$B$164</definedName>
    <definedName name="ColumnTitleRegion35..C168.1">#REF!</definedName>
    <definedName name="ColumnTitleRegion36..D168.1" localSheetId="0">'2026 Grant Year Calendar'!$D$175</definedName>
    <definedName name="ColumnTitleRegion36..D168.1">#REF!</definedName>
    <definedName name="ColumnTitleRegion4..H26.1" localSheetId="0">'2026 Grant Year Calendar'!$B$24</definedName>
    <definedName name="ColumnTitleRegion4..H26.1">#REF!</definedName>
    <definedName name="ColumnTitleRegion5..C28.1" localSheetId="0">'2026 Grant Year Calendar'!$B$24</definedName>
    <definedName name="ColumnTitleRegion5..C28.1">#REF!</definedName>
    <definedName name="ColumnTitleRegion6..D28.1" localSheetId="0">'2026 Grant Year Calendar'!$D$35</definedName>
    <definedName name="ColumnTitleRegion6..D28.1">#REF!</definedName>
    <definedName name="ColumnTitleRegion7..H40.1" localSheetId="0">'2026 Grant Year Calendar'!$B$38</definedName>
    <definedName name="ColumnTitleRegion7..H40.1">#REF!</definedName>
    <definedName name="ColumnTitleRegion8..C42.1" localSheetId="0">'2026 Grant Year Calendar'!$B$38</definedName>
    <definedName name="ColumnTitleRegion8..C42.1">#REF!</definedName>
    <definedName name="ColumnTitleRegion9..D42.1" localSheetId="0">'2026 Grant Year Calendar'!$D$49</definedName>
    <definedName name="ColumnTitleRegion9..D42.1">#REF!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0">'2026 Grant Year Calendar'!$B$9:$I$176</definedName>
    <definedName name="WeekdayOption" localSheetId="0">MATCH('2026 Grant Year Calendar'!WeekStart,Weekdays,0)+10</definedName>
    <definedName name="WeekdayOption">MATCH(WeekStart,Weekdays,0)+10</definedName>
    <definedName name="Weekdays">{"Monday","Tuesday","Wednesday","Thursday","Friday","Saturday","Sunday"}</definedName>
    <definedName name="WeekStart" localSheetId="0">'2026 Grant Year Calendar'!$B$10</definedName>
    <definedName name="WeekStart">#REF!</definedName>
    <definedName name="WeekStartValue" localSheetId="0">IF('2026 Grant Year Calendar'!WeekStart="Monday",2,1)</definedName>
    <definedName name="WeekStartValue">IF(WeekStart="Monday",2,1)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16" l="1"/>
  <c r="B23" i="16"/>
  <c r="B21" i="16" a="1"/>
  <c r="B19" i="16" a="1"/>
  <c r="B17" i="16" a="1"/>
  <c r="B15" i="16" a="1"/>
  <c r="E15" i="16" s="1"/>
  <c r="B13" i="16" a="1"/>
  <c r="B11" i="16" a="1"/>
  <c r="H11" i="16" s="1"/>
  <c r="H10" i="16" s="1"/>
  <c r="B37" i="16" l="1"/>
  <c r="G17" i="16"/>
  <c r="F17" i="16"/>
  <c r="D17" i="16"/>
  <c r="C17" i="16"/>
  <c r="B17" i="16"/>
  <c r="E11" i="16"/>
  <c r="E10" i="16" s="1"/>
  <c r="G13" i="16"/>
  <c r="F13" i="16"/>
  <c r="D13" i="16"/>
  <c r="C13" i="16"/>
  <c r="B13" i="16"/>
  <c r="H17" i="16"/>
  <c r="B35" i="16" a="1"/>
  <c r="G19" i="16"/>
  <c r="F19" i="16"/>
  <c r="D19" i="16"/>
  <c r="C19" i="16"/>
  <c r="B19" i="16"/>
  <c r="B25" i="16" a="1"/>
  <c r="C37" i="16"/>
  <c r="E17" i="16"/>
  <c r="B29" i="16" a="1"/>
  <c r="E13" i="16"/>
  <c r="H13" i="16"/>
  <c r="E19" i="16"/>
  <c r="B31" i="16" a="1"/>
  <c r="G15" i="16"/>
  <c r="F15" i="16"/>
  <c r="D15" i="16"/>
  <c r="C15" i="16"/>
  <c r="B15" i="16"/>
  <c r="H19" i="16"/>
  <c r="C21" i="16"/>
  <c r="B21" i="16"/>
  <c r="B27" i="16" a="1"/>
  <c r="G11" i="16"/>
  <c r="G10" i="16" s="1"/>
  <c r="F11" i="16"/>
  <c r="F10" i="16" s="1"/>
  <c r="D11" i="16"/>
  <c r="D10" i="16" s="1"/>
  <c r="C11" i="16"/>
  <c r="C10" i="16" s="1"/>
  <c r="B11" i="16"/>
  <c r="H15" i="16"/>
  <c r="B33" i="16" a="1"/>
  <c r="B45" i="16" l="1" a="1"/>
  <c r="B39" i="16" a="1"/>
  <c r="C51" i="16"/>
  <c r="B47" i="16" a="1"/>
  <c r="C31" i="16"/>
  <c r="B31" i="16"/>
  <c r="H31" i="16"/>
  <c r="G31" i="16"/>
  <c r="F31" i="16"/>
  <c r="E31" i="16"/>
  <c r="D31" i="16"/>
  <c r="B51" i="16"/>
  <c r="C35" i="16"/>
  <c r="B35" i="16"/>
  <c r="C25" i="16"/>
  <c r="C24" i="16" s="1"/>
  <c r="B25" i="16"/>
  <c r="B24" i="16" s="1"/>
  <c r="H25" i="16"/>
  <c r="H24" i="16" s="1"/>
  <c r="G25" i="16"/>
  <c r="G24" i="16" s="1"/>
  <c r="F25" i="16"/>
  <c r="F24" i="16" s="1"/>
  <c r="E25" i="16"/>
  <c r="E24" i="16" s="1"/>
  <c r="D25" i="16"/>
  <c r="D24" i="16" s="1"/>
  <c r="C33" i="16"/>
  <c r="B33" i="16"/>
  <c r="H33" i="16"/>
  <c r="G33" i="16"/>
  <c r="F33" i="16"/>
  <c r="E33" i="16"/>
  <c r="D33" i="16"/>
  <c r="B49" i="16" a="1"/>
  <c r="B43" i="16" a="1"/>
  <c r="B41" i="16" a="1"/>
  <c r="C27" i="16"/>
  <c r="B27" i="16"/>
  <c r="H27" i="16"/>
  <c r="G27" i="16"/>
  <c r="F27" i="16"/>
  <c r="D27" i="16"/>
  <c r="E27" i="16"/>
  <c r="C29" i="16"/>
  <c r="B29" i="16"/>
  <c r="H29" i="16"/>
  <c r="G29" i="16"/>
  <c r="F29" i="16"/>
  <c r="E29" i="16"/>
  <c r="D29" i="16"/>
  <c r="G45" i="16" l="1"/>
  <c r="F45" i="16"/>
  <c r="D45" i="16"/>
  <c r="C45" i="16"/>
  <c r="B45" i="16"/>
  <c r="H45" i="16"/>
  <c r="E45" i="16"/>
  <c r="G39" i="16"/>
  <c r="G38" i="16" s="1"/>
  <c r="D39" i="16"/>
  <c r="D38" i="16" s="1"/>
  <c r="C39" i="16"/>
  <c r="C38" i="16" s="1"/>
  <c r="H39" i="16"/>
  <c r="H38" i="16" s="1"/>
  <c r="E39" i="16"/>
  <c r="E38" i="16" s="1"/>
  <c r="B39" i="16"/>
  <c r="B38" i="16" s="1"/>
  <c r="F39" i="16"/>
  <c r="F38" i="16" s="1"/>
  <c r="B65" i="16"/>
  <c r="B57" i="16" a="1"/>
  <c r="C65" i="16"/>
  <c r="B63" i="16" a="1"/>
  <c r="B55" i="16" a="1"/>
  <c r="B59" i="16" a="1"/>
  <c r="B61" i="16" a="1"/>
  <c r="B53" i="16" a="1"/>
  <c r="G47" i="16"/>
  <c r="F47" i="16"/>
  <c r="D47" i="16"/>
  <c r="C47" i="16"/>
  <c r="B47" i="16"/>
  <c r="H47" i="16"/>
  <c r="E47" i="16"/>
  <c r="C49" i="16"/>
  <c r="B49" i="16"/>
  <c r="G41" i="16"/>
  <c r="F41" i="16"/>
  <c r="D41" i="16"/>
  <c r="C41" i="16"/>
  <c r="B41" i="16"/>
  <c r="H41" i="16"/>
  <c r="E41" i="16"/>
  <c r="G43" i="16"/>
  <c r="F43" i="16"/>
  <c r="D43" i="16"/>
  <c r="C43" i="16"/>
  <c r="B43" i="16"/>
  <c r="H43" i="16"/>
  <c r="E43" i="16"/>
  <c r="C59" i="16" l="1"/>
  <c r="B59" i="16"/>
  <c r="H59" i="16"/>
  <c r="G59" i="16"/>
  <c r="F59" i="16"/>
  <c r="D59" i="16"/>
  <c r="E59" i="16"/>
  <c r="C55" i="16"/>
  <c r="B55" i="16"/>
  <c r="H55" i="16"/>
  <c r="G55" i="16"/>
  <c r="F55" i="16"/>
  <c r="D55" i="16"/>
  <c r="E55" i="16"/>
  <c r="C63" i="16"/>
  <c r="B63" i="16"/>
  <c r="C61" i="16"/>
  <c r="B61" i="16"/>
  <c r="H61" i="16"/>
  <c r="G61" i="16"/>
  <c r="F61" i="16"/>
  <c r="D61" i="16"/>
  <c r="E61" i="16"/>
  <c r="C57" i="16"/>
  <c r="B57" i="16"/>
  <c r="H57" i="16"/>
  <c r="G57" i="16"/>
  <c r="F57" i="16"/>
  <c r="D57" i="16"/>
  <c r="E57" i="16"/>
  <c r="C53" i="16"/>
  <c r="C52" i="16" s="1"/>
  <c r="B53" i="16"/>
  <c r="B52" i="16" s="1"/>
  <c r="H53" i="16"/>
  <c r="H52" i="16" s="1"/>
  <c r="G53" i="16"/>
  <c r="G52" i="16" s="1"/>
  <c r="F53" i="16"/>
  <c r="F52" i="16" s="1"/>
  <c r="D53" i="16"/>
  <c r="D52" i="16" s="1"/>
  <c r="E53" i="16"/>
  <c r="E52" i="16" s="1"/>
  <c r="B79" i="16"/>
  <c r="B75" i="16" a="1"/>
  <c r="B67" i="16" a="1"/>
  <c r="B73" i="16" a="1"/>
  <c r="B77" i="16" a="1"/>
  <c r="B69" i="16" a="1"/>
  <c r="B71" i="16" a="1"/>
  <c r="C79" i="16"/>
  <c r="G69" i="16" l="1"/>
  <c r="F69" i="16"/>
  <c r="D69" i="16"/>
  <c r="C69" i="16"/>
  <c r="B69" i="16"/>
  <c r="H69" i="16"/>
  <c r="E69" i="16"/>
  <c r="G67" i="16"/>
  <c r="G66" i="16" s="1"/>
  <c r="F67" i="16"/>
  <c r="F66" i="16" s="1"/>
  <c r="D67" i="16"/>
  <c r="D66" i="16" s="1"/>
  <c r="C67" i="16"/>
  <c r="C66" i="16" s="1"/>
  <c r="B67" i="16"/>
  <c r="B66" i="16" s="1"/>
  <c r="H67" i="16"/>
  <c r="H66" i="16" s="1"/>
  <c r="E67" i="16"/>
  <c r="E66" i="16" s="1"/>
  <c r="B93" i="16"/>
  <c r="C93" i="16"/>
  <c r="B91" i="16" a="1"/>
  <c r="B83" i="16" a="1"/>
  <c r="B89" i="16" a="1"/>
  <c r="B81" i="16" a="1"/>
  <c r="B85" i="16" a="1"/>
  <c r="B87" i="16" a="1"/>
  <c r="G71" i="16"/>
  <c r="F71" i="16"/>
  <c r="D71" i="16"/>
  <c r="C71" i="16"/>
  <c r="B71" i="16"/>
  <c r="H71" i="16"/>
  <c r="E71" i="16"/>
  <c r="C77" i="16"/>
  <c r="B77" i="16"/>
  <c r="G75" i="16"/>
  <c r="F75" i="16"/>
  <c r="D75" i="16"/>
  <c r="C75" i="16"/>
  <c r="B75" i="16"/>
  <c r="H75" i="16"/>
  <c r="E75" i="16"/>
  <c r="G73" i="16"/>
  <c r="F73" i="16"/>
  <c r="D73" i="16"/>
  <c r="C73" i="16"/>
  <c r="B73" i="16"/>
  <c r="H73" i="16"/>
  <c r="E73" i="16"/>
  <c r="C87" i="16" l="1"/>
  <c r="B87" i="16"/>
  <c r="H87" i="16"/>
  <c r="G87" i="16"/>
  <c r="F87" i="16"/>
  <c r="D87" i="16"/>
  <c r="E87" i="16"/>
  <c r="C85" i="16"/>
  <c r="B85" i="16"/>
  <c r="H85" i="16"/>
  <c r="G85" i="16"/>
  <c r="F85" i="16"/>
  <c r="D85" i="16"/>
  <c r="E85" i="16"/>
  <c r="C81" i="16"/>
  <c r="C80" i="16" s="1"/>
  <c r="B81" i="16"/>
  <c r="B80" i="16" s="1"/>
  <c r="H81" i="16"/>
  <c r="H80" i="16" s="1"/>
  <c r="G81" i="16"/>
  <c r="G80" i="16" s="1"/>
  <c r="F81" i="16"/>
  <c r="F80" i="16" s="1"/>
  <c r="D81" i="16"/>
  <c r="D80" i="16" s="1"/>
  <c r="E81" i="16"/>
  <c r="E80" i="16" s="1"/>
  <c r="C89" i="16"/>
  <c r="B89" i="16"/>
  <c r="H89" i="16"/>
  <c r="G89" i="16"/>
  <c r="F89" i="16"/>
  <c r="D89" i="16"/>
  <c r="E89" i="16"/>
  <c r="B107" i="16"/>
  <c r="B101" i="16" a="1"/>
  <c r="B99" i="16" a="1"/>
  <c r="C107" i="16"/>
  <c r="B103" i="16" a="1"/>
  <c r="B95" i="16" a="1"/>
  <c r="B105" i="16" a="1"/>
  <c r="B97" i="16" a="1"/>
  <c r="C83" i="16"/>
  <c r="B83" i="16"/>
  <c r="H83" i="16"/>
  <c r="G83" i="16"/>
  <c r="F83" i="16"/>
  <c r="D83" i="16"/>
  <c r="E83" i="16"/>
  <c r="C91" i="16"/>
  <c r="B91" i="16"/>
  <c r="G101" i="16" l="1"/>
  <c r="F101" i="16"/>
  <c r="D101" i="16"/>
  <c r="C101" i="16"/>
  <c r="B101" i="16"/>
  <c r="H101" i="16"/>
  <c r="E101" i="16"/>
  <c r="B121" i="16"/>
  <c r="B117" i="16" a="1"/>
  <c r="B109" i="16" a="1"/>
  <c r="B115" i="16" a="1"/>
  <c r="C121" i="16"/>
  <c r="B119" i="16" a="1"/>
  <c r="B111" i="16" a="1"/>
  <c r="B113" i="16" a="1"/>
  <c r="G97" i="16"/>
  <c r="F97" i="16"/>
  <c r="D97" i="16"/>
  <c r="C97" i="16"/>
  <c r="B97" i="16"/>
  <c r="H97" i="16"/>
  <c r="E97" i="16"/>
  <c r="G99" i="16"/>
  <c r="F99" i="16"/>
  <c r="D99" i="16"/>
  <c r="C99" i="16"/>
  <c r="B99" i="16"/>
  <c r="H99" i="16"/>
  <c r="E99" i="16"/>
  <c r="C105" i="16"/>
  <c r="B105" i="16"/>
  <c r="G95" i="16"/>
  <c r="G94" i="16" s="1"/>
  <c r="F95" i="16"/>
  <c r="F94" i="16" s="1"/>
  <c r="D95" i="16"/>
  <c r="D94" i="16" s="1"/>
  <c r="C95" i="16"/>
  <c r="C94" i="16" s="1"/>
  <c r="B95" i="16"/>
  <c r="B94" i="16" s="1"/>
  <c r="H95" i="16"/>
  <c r="H94" i="16" s="1"/>
  <c r="E95" i="16"/>
  <c r="E94" i="16" s="1"/>
  <c r="G103" i="16"/>
  <c r="F103" i="16"/>
  <c r="D103" i="16"/>
  <c r="C103" i="16"/>
  <c r="B103" i="16"/>
  <c r="H103" i="16"/>
  <c r="E103" i="16"/>
  <c r="C113" i="16" l="1"/>
  <c r="B113" i="16"/>
  <c r="H113" i="16"/>
  <c r="G113" i="16"/>
  <c r="F113" i="16"/>
  <c r="D113" i="16"/>
  <c r="E113" i="16"/>
  <c r="C111" i="16"/>
  <c r="B111" i="16"/>
  <c r="H111" i="16"/>
  <c r="G111" i="16"/>
  <c r="F111" i="16"/>
  <c r="D111" i="16"/>
  <c r="E111" i="16"/>
  <c r="B135" i="16"/>
  <c r="B133" i="16" a="1"/>
  <c r="B127" i="16" a="1"/>
  <c r="C135" i="16"/>
  <c r="B125" i="16" a="1"/>
  <c r="B129" i="16" a="1"/>
  <c r="B131" i="16" a="1"/>
  <c r="B123" i="16" a="1"/>
  <c r="C119" i="16"/>
  <c r="B119" i="16"/>
  <c r="C115" i="16"/>
  <c r="B115" i="16"/>
  <c r="H115" i="16"/>
  <c r="G115" i="16"/>
  <c r="F115" i="16"/>
  <c r="D115" i="16"/>
  <c r="E115" i="16"/>
  <c r="C109" i="16"/>
  <c r="C108" i="16" s="1"/>
  <c r="B109" i="16"/>
  <c r="B108" i="16" s="1"/>
  <c r="H109" i="16"/>
  <c r="H108" i="16" s="1"/>
  <c r="G109" i="16"/>
  <c r="G108" i="16" s="1"/>
  <c r="F109" i="16"/>
  <c r="F108" i="16" s="1"/>
  <c r="D109" i="16"/>
  <c r="D108" i="16" s="1"/>
  <c r="E109" i="16"/>
  <c r="E108" i="16" s="1"/>
  <c r="C117" i="16"/>
  <c r="B117" i="16"/>
  <c r="H117" i="16"/>
  <c r="G117" i="16"/>
  <c r="F117" i="16"/>
  <c r="D117" i="16"/>
  <c r="E117" i="16"/>
  <c r="C133" i="16" l="1"/>
  <c r="B133" i="16"/>
  <c r="B147" i="16" a="1"/>
  <c r="B145" i="16" a="1"/>
  <c r="B143" i="16" a="1"/>
  <c r="B141" i="16" a="1"/>
  <c r="B139" i="16" a="1"/>
  <c r="C149" i="16"/>
  <c r="B149" i="16"/>
  <c r="B137" i="16" a="1"/>
  <c r="G123" i="16"/>
  <c r="G122" i="16" s="1"/>
  <c r="F123" i="16"/>
  <c r="F122" i="16" s="1"/>
  <c r="D123" i="16"/>
  <c r="D122" i="16" s="1"/>
  <c r="C123" i="16"/>
  <c r="C122" i="16" s="1"/>
  <c r="B123" i="16"/>
  <c r="B122" i="16" s="1"/>
  <c r="H123" i="16"/>
  <c r="H122" i="16" s="1"/>
  <c r="E123" i="16"/>
  <c r="E122" i="16" s="1"/>
  <c r="G131" i="16"/>
  <c r="F131" i="16"/>
  <c r="D131" i="16"/>
  <c r="C131" i="16"/>
  <c r="B131" i="16"/>
  <c r="H131" i="16"/>
  <c r="E131" i="16"/>
  <c r="G129" i="16"/>
  <c r="F129" i="16"/>
  <c r="D129" i="16"/>
  <c r="C129" i="16"/>
  <c r="B129" i="16"/>
  <c r="H129" i="16"/>
  <c r="E129" i="16"/>
  <c r="G125" i="16"/>
  <c r="F125" i="16"/>
  <c r="D125" i="16"/>
  <c r="C125" i="16"/>
  <c r="B125" i="16"/>
  <c r="H125" i="16"/>
  <c r="E125" i="16"/>
  <c r="G127" i="16"/>
  <c r="F127" i="16"/>
  <c r="D127" i="16"/>
  <c r="C127" i="16"/>
  <c r="B127" i="16"/>
  <c r="H127" i="16"/>
  <c r="E127" i="16"/>
  <c r="C141" i="16" l="1"/>
  <c r="B141" i="16"/>
  <c r="H141" i="16"/>
  <c r="G141" i="16"/>
  <c r="E141" i="16"/>
  <c r="F141" i="16"/>
  <c r="D141" i="16"/>
  <c r="C139" i="16"/>
  <c r="B139" i="16"/>
  <c r="H139" i="16"/>
  <c r="G139" i="16"/>
  <c r="F139" i="16"/>
  <c r="D139" i="16"/>
  <c r="E139" i="16"/>
  <c r="C143" i="16"/>
  <c r="B143" i="16"/>
  <c r="H143" i="16"/>
  <c r="G143" i="16"/>
  <c r="E143" i="16"/>
  <c r="F143" i="16"/>
  <c r="D143" i="16"/>
  <c r="C145" i="16"/>
  <c r="B145" i="16"/>
  <c r="H145" i="16"/>
  <c r="G145" i="16"/>
  <c r="E145" i="16"/>
  <c r="F145" i="16"/>
  <c r="D145" i="16"/>
  <c r="C147" i="16"/>
  <c r="B147" i="16"/>
  <c r="C137" i="16"/>
  <c r="C136" i="16" s="1"/>
  <c r="B137" i="16"/>
  <c r="B136" i="16" s="1"/>
  <c r="H137" i="16"/>
  <c r="H136" i="16" s="1"/>
  <c r="E137" i="16"/>
  <c r="E136" i="16" s="1"/>
  <c r="G137" i="16"/>
  <c r="G136" i="16" s="1"/>
  <c r="F137" i="16"/>
  <c r="F136" i="16" s="1"/>
  <c r="D137" i="16"/>
  <c r="D136" i="16" s="1"/>
  <c r="C163" i="16"/>
  <c r="B163" i="16"/>
  <c r="B153" i="16" a="1"/>
  <c r="B159" i="16" a="1"/>
  <c r="B155" i="16" a="1"/>
  <c r="B151" i="16" a="1"/>
  <c r="B157" i="16" a="1"/>
  <c r="B161" i="16" a="1"/>
  <c r="G153" i="16" l="1"/>
  <c r="F153" i="16"/>
  <c r="E153" i="16"/>
  <c r="D153" i="16"/>
  <c r="C153" i="16"/>
  <c r="B153" i="16"/>
  <c r="H153" i="16"/>
  <c r="B171" i="16" a="1"/>
  <c r="B173" i="16" a="1"/>
  <c r="B175" i="16" a="1"/>
  <c r="B169" i="16" a="1"/>
  <c r="B167" i="16" a="1"/>
  <c r="B165" i="16" a="1"/>
  <c r="C161" i="16"/>
  <c r="B161" i="16"/>
  <c r="G157" i="16"/>
  <c r="F157" i="16"/>
  <c r="E157" i="16"/>
  <c r="D157" i="16"/>
  <c r="C157" i="16"/>
  <c r="B157" i="16"/>
  <c r="H157" i="16"/>
  <c r="G151" i="16"/>
  <c r="G150" i="16" s="1"/>
  <c r="F151" i="16"/>
  <c r="F150" i="16" s="1"/>
  <c r="E151" i="16"/>
  <c r="E150" i="16" s="1"/>
  <c r="D151" i="16"/>
  <c r="D150" i="16" s="1"/>
  <c r="C151" i="16"/>
  <c r="C150" i="16" s="1"/>
  <c r="B151" i="16"/>
  <c r="B150" i="16" s="1"/>
  <c r="H151" i="16"/>
  <c r="H150" i="16" s="1"/>
  <c r="G155" i="16"/>
  <c r="F155" i="16"/>
  <c r="E155" i="16"/>
  <c r="D155" i="16"/>
  <c r="C155" i="16"/>
  <c r="B155" i="16"/>
  <c r="H155" i="16"/>
  <c r="G159" i="16"/>
  <c r="F159" i="16"/>
  <c r="E159" i="16"/>
  <c r="D159" i="16"/>
  <c r="C159" i="16"/>
  <c r="B159" i="16"/>
  <c r="H159" i="16"/>
  <c r="C171" i="16" l="1"/>
  <c r="B171" i="16"/>
  <c r="H171" i="16"/>
  <c r="G171" i="16"/>
  <c r="F171" i="16"/>
  <c r="E171" i="16"/>
  <c r="D171" i="16"/>
  <c r="C165" i="16"/>
  <c r="C164" i="16" s="1"/>
  <c r="B165" i="16"/>
  <c r="B164" i="16" s="1"/>
  <c r="H165" i="16"/>
  <c r="H164" i="16" s="1"/>
  <c r="G165" i="16"/>
  <c r="G164" i="16" s="1"/>
  <c r="F165" i="16"/>
  <c r="F164" i="16" s="1"/>
  <c r="E165" i="16"/>
  <c r="E164" i="16" s="1"/>
  <c r="D165" i="16"/>
  <c r="D164" i="16" s="1"/>
  <c r="C167" i="16"/>
  <c r="B167" i="16"/>
  <c r="H167" i="16"/>
  <c r="G167" i="16"/>
  <c r="F167" i="16"/>
  <c r="E167" i="16"/>
  <c r="D167" i="16"/>
  <c r="C169" i="16"/>
  <c r="B169" i="16"/>
  <c r="H169" i="16"/>
  <c r="G169" i="16"/>
  <c r="F169" i="16"/>
  <c r="E169" i="16"/>
  <c r="D169" i="16"/>
  <c r="C175" i="16"/>
  <c r="B175" i="16"/>
  <c r="C173" i="16"/>
  <c r="B173" i="16"/>
  <c r="H173" i="16"/>
  <c r="G173" i="16"/>
  <c r="F173" i="16"/>
  <c r="E173" i="16"/>
  <c r="D173" i="16"/>
</calcChain>
</file>

<file path=xl/sharedStrings.xml><?xml version="1.0" encoding="utf-8"?>
<sst xmlns="http://schemas.openxmlformats.org/spreadsheetml/2006/main" count="77" uniqueCount="63">
  <si>
    <t>Notes:</t>
  </si>
  <si>
    <t xml:space="preserve">VOCA Board Meeting </t>
  </si>
  <si>
    <t>Reminder: Review SAR for changes</t>
  </si>
  <si>
    <t>May MFR Opens</t>
  </si>
  <si>
    <t>August MFR Opens</t>
  </si>
  <si>
    <t>October MFR Opens</t>
  </si>
  <si>
    <t>November MFR Opens</t>
  </si>
  <si>
    <t>February MFR Opens</t>
  </si>
  <si>
    <t>End of 2nd Quarter</t>
  </si>
  <si>
    <t>End of 3rd Quarter</t>
  </si>
  <si>
    <t>End of 1st Quarter</t>
  </si>
  <si>
    <t>October</t>
  </si>
  <si>
    <t>End of 4th Quarter</t>
  </si>
  <si>
    <t>Begin working on the next VOCA Grant (recommended)</t>
  </si>
  <si>
    <t>LAST DAY TO REQUEST A GRANT ADJUSTMENT (GAN)</t>
  </si>
  <si>
    <t>Review Grant for any Budget Modifications</t>
  </si>
  <si>
    <t xml:space="preserve">SAR DUE 
(Tentative)      </t>
  </si>
  <si>
    <t>January MFR Opens</t>
  </si>
  <si>
    <t>April MFR Opens</t>
  </si>
  <si>
    <t>July MFR Opens</t>
  </si>
  <si>
    <t>SUNDAY</t>
  </si>
  <si>
    <t>Financial Training (Tentative)</t>
  </si>
  <si>
    <t>NOVEMBER MFR DUE</t>
  </si>
  <si>
    <t>December MFR &amp; Q1 QFR Opens</t>
  </si>
  <si>
    <t>DECEMBER MFR &amp; Q1 QFR DUE</t>
  </si>
  <si>
    <t>Q1 PMT DUE</t>
  </si>
  <si>
    <t>JANUARY MFR DUE</t>
  </si>
  <si>
    <t>FEBRUARY MFR DUE</t>
  </si>
  <si>
    <t>March MFR &amp; Q2 QFR Open</t>
  </si>
  <si>
    <t>MARCH MFR &amp; Q2 QFR DUE</t>
  </si>
  <si>
    <t>Q2 PMT DUE</t>
  </si>
  <si>
    <t>APRIL MFR DUE</t>
  </si>
  <si>
    <t>MAY MFR DUE</t>
  </si>
  <si>
    <t>June MFR &amp; Q3 QFR Open</t>
  </si>
  <si>
    <t>JUNE MFR &amp; Q3 QFR DUE</t>
  </si>
  <si>
    <t>Q3 PMT DUE</t>
  </si>
  <si>
    <t>JULY MFR DUE</t>
  </si>
  <si>
    <t>September MFR &amp; Q4 QFR Open</t>
  </si>
  <si>
    <t>Award Packet Signatures DUE</t>
  </si>
  <si>
    <t>AUGUST MFR DUE</t>
  </si>
  <si>
    <t>Start of 2026 Grant</t>
  </si>
  <si>
    <t>2027 VOCA Grant Opens for applications</t>
  </si>
  <si>
    <t>2027 VOCA Grant Applications Due</t>
  </si>
  <si>
    <t xml:space="preserve">Grant Training (Tentative) </t>
  </si>
  <si>
    <t>The 2027 VOCA grant application is due March 5, 2027. Please call    405-264-5006 or email VOCAhelp@dac.state.ok.us for any        questions you have.</t>
  </si>
  <si>
    <t>Last MFR &amp; QFR of 2025 Grant Period DUE in OKGrants</t>
  </si>
  <si>
    <t>PMT for Quarter 4 should be completed in OGX by October 30, 2027</t>
  </si>
  <si>
    <t xml:space="preserve">End of Grant Year Reminders!!! </t>
  </si>
  <si>
    <t xml:space="preserve">If your FY ends September 30 and your AGENCY expended $1,000,000 or more in federal funds, please upload your single audit into OGX as soon as you receive it.				</t>
  </si>
  <si>
    <t>Board Award Decisions Posted to DAC Website</t>
  </si>
  <si>
    <t>A change in personnel should be reported through OGX in the Grant Adjustments Dropdown</t>
  </si>
  <si>
    <r>
      <rPr>
        <sz val="14"/>
        <color rgb="FFFF6699"/>
        <rFont val="Trebuchet MS"/>
        <family val="2"/>
        <scheme val="minor"/>
      </rPr>
      <t>Don’t forget to contact your monitor and complete a GAN for changes in Project Director, Financial Officer, or Authorized Official.</t>
    </r>
    <r>
      <rPr>
        <sz val="14"/>
        <color rgb="FF3CBA48"/>
        <rFont val="Trebuchet MS"/>
        <family val="2"/>
        <scheme val="minor"/>
      </rPr>
      <t xml:space="preserve"> </t>
    </r>
  </si>
  <si>
    <t xml:space="preserve">100% Funded VOCA Staff need to have a Periodic Certifcation form completed and uploaded into OGX every 6 months. </t>
  </si>
  <si>
    <t>If your FY ends December 31 and your AGENCY expended $1,000,000 or more in federal funds, please upload your single audit into OGX as soon as you receive it.</t>
  </si>
  <si>
    <t xml:space="preserve">Don’t forget to upload any newsworthy articles about your agency into OGX. </t>
  </si>
  <si>
    <t>Important Links</t>
  </si>
  <si>
    <t>FY 2026 VOCA Calendar</t>
  </si>
  <si>
    <t xml:space="preserve">2026 Q4      PMT DUE </t>
  </si>
  <si>
    <r>
      <rPr>
        <b/>
        <sz val="12"/>
        <color rgb="FF00B0F0"/>
        <rFont val="Arial"/>
        <family val="2"/>
        <scheme val="major"/>
      </rPr>
      <t xml:space="preserve">Special Conditions, Revised Policies &amp; Procedures, Revised Goals &amp; Objectives due.              </t>
    </r>
    <r>
      <rPr>
        <b/>
        <sz val="12"/>
        <color rgb="FFFF0000"/>
        <rFont val="Arial"/>
        <family val="2"/>
        <scheme val="major"/>
      </rPr>
      <t>If your FY ends September 30 and your AGENCY expended $1,000,000 or more in federal funds, please upload your single audit into OGX as soon as you receive it.</t>
    </r>
  </si>
  <si>
    <t>October MFR Due</t>
  </si>
  <si>
    <t xml:space="preserve">OGX: https://ogx.ok.gov/IGXLogin/
You will complete the Award Packet, SAR, PMTs, MFRs, QFRs, Personnel Forms, and GANs in OGX. 
</t>
  </si>
  <si>
    <t>District Attorneys Council VOCA Page: https://oklahoma.gov/dac/grants/grant-divisions/voca.html
You can find important policies, sample documents, How To VIdeos, tracking tools, blank forms, etc. on this page</t>
  </si>
  <si>
    <t xml:space="preserve">Email: VOCAHelp@dac.state.ok.us with any questions!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</si>
</sst>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6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9C0006"/>
      <name val="Trebuchet MS"/>
      <family val="2"/>
      <scheme val="minor"/>
    </font>
    <font>
      <u/>
      <sz val="11"/>
      <color theme="10"/>
      <name val="Trebuchet MS"/>
      <family val="2"/>
      <scheme val="minor"/>
    </font>
    <font>
      <sz val="14"/>
      <color rgb="FF0070C0"/>
      <name val="Trebuchet MS"/>
      <family val="2"/>
      <scheme val="minor"/>
    </font>
    <font>
      <sz val="14"/>
      <color rgb="FFFF0000"/>
      <name val="Arial"/>
      <family val="2"/>
      <scheme val="major"/>
    </font>
    <font>
      <b/>
      <sz val="14"/>
      <color rgb="FFFF0000"/>
      <name val="Trebuchet MS"/>
      <family val="2"/>
      <scheme val="minor"/>
    </font>
    <font>
      <b/>
      <u/>
      <sz val="14"/>
      <color rgb="FFFF0000"/>
      <name val="Trebuchet MS"/>
      <family val="2"/>
      <scheme val="minor"/>
    </font>
    <font>
      <b/>
      <sz val="14"/>
      <color theme="4" tint="-0.499984740745262"/>
      <name val="Arial"/>
      <family val="2"/>
      <scheme val="major"/>
    </font>
    <font>
      <b/>
      <sz val="18"/>
      <color rgb="FF30267E"/>
      <name val="Arial"/>
      <family val="2"/>
      <scheme val="major"/>
    </font>
    <font>
      <sz val="14"/>
      <color rgb="FF3CBA48"/>
      <name val="Trebuchet MS"/>
      <family val="2"/>
      <scheme val="minor"/>
    </font>
    <font>
      <sz val="14"/>
      <color rgb="FFFF6699"/>
      <name val="Trebuchet MS"/>
      <family val="2"/>
      <scheme val="minor"/>
    </font>
    <font>
      <b/>
      <u/>
      <sz val="16"/>
      <color rgb="FFFF0000"/>
      <name val="Trebuchet MS"/>
      <family val="2"/>
      <scheme val="minor"/>
    </font>
    <font>
      <b/>
      <sz val="16"/>
      <color rgb="FFFF66CC"/>
      <name val="Trebuchet MS"/>
      <family val="2"/>
      <scheme val="minor"/>
    </font>
    <font>
      <b/>
      <u/>
      <sz val="14"/>
      <color rgb="FFFF66CC"/>
      <name val="Trebuchet MS"/>
      <family val="2"/>
      <scheme val="minor"/>
    </font>
    <font>
      <b/>
      <sz val="12"/>
      <color theme="1"/>
      <name val="Trebuchet MS"/>
      <family val="2"/>
      <scheme val="minor"/>
    </font>
    <font>
      <b/>
      <sz val="12"/>
      <color rgb="FFFF0000"/>
      <name val="Arial"/>
      <family val="2"/>
      <scheme val="major"/>
    </font>
    <font>
      <b/>
      <sz val="12"/>
      <color rgb="FF00B0F0"/>
      <name val="Arial"/>
      <family val="2"/>
      <scheme val="major"/>
    </font>
    <font>
      <b/>
      <u/>
      <sz val="11"/>
      <color theme="10"/>
      <name val="Trebuchet MS"/>
      <family val="2"/>
      <scheme val="minor"/>
    </font>
    <font>
      <b/>
      <u/>
      <sz val="10"/>
      <color rgb="FF2214DE"/>
      <name val="Trebuchet MS"/>
      <family val="2"/>
      <scheme val="minor"/>
    </font>
    <font>
      <b/>
      <sz val="10"/>
      <name val="Trebuchet MS"/>
      <family val="2"/>
      <scheme val="minor"/>
    </font>
    <font>
      <b/>
      <sz val="11"/>
      <color theme="1"/>
      <name val="Arial"/>
      <family val="2"/>
      <scheme val="major"/>
    </font>
    <font>
      <b/>
      <sz val="10"/>
      <color theme="1"/>
      <name val="Arial"/>
      <family val="2"/>
      <scheme val="major"/>
    </font>
    <font>
      <b/>
      <u/>
      <sz val="10"/>
      <color rgb="FFFF66CC"/>
      <name val="Trebuchet MS"/>
      <family val="2"/>
      <scheme val="minor"/>
    </font>
    <font>
      <b/>
      <sz val="16"/>
      <color theme="1"/>
      <name val="Trebuchet MS"/>
      <family val="2"/>
      <scheme val="minor"/>
    </font>
    <font>
      <sz val="11"/>
      <color theme="1"/>
      <name val="ADLaM Display"/>
    </font>
    <font>
      <u/>
      <sz val="10"/>
      <color theme="8" tint="-0.249977111117893"/>
      <name val="Aharoni"/>
      <charset val="177"/>
    </font>
    <font>
      <u/>
      <sz val="12"/>
      <color rgb="FFFF66CC"/>
      <name val="Trebuchet MS"/>
      <family val="2"/>
      <scheme val="minor"/>
    </font>
    <font>
      <u/>
      <sz val="14"/>
      <color rgb="FFFF66CC"/>
      <name val="Trebuchet MS"/>
      <family val="2"/>
      <scheme val="minor"/>
    </font>
    <font>
      <sz val="14"/>
      <color rgb="FF00B0F0"/>
      <name val="Arial"/>
      <family val="2"/>
      <scheme val="major"/>
    </font>
    <font>
      <sz val="11"/>
      <color rgb="FF00B0F0"/>
      <name val="Arial"/>
      <family val="2"/>
      <scheme val="major"/>
    </font>
    <font>
      <sz val="11"/>
      <color rgb="FF00B0F0"/>
      <name val="Trebuchet MS"/>
      <family val="2"/>
      <scheme val="minor"/>
    </font>
    <font>
      <u/>
      <sz val="14"/>
      <color theme="9" tint="0.39997558519241921"/>
      <name val="Trebuchet MS"/>
      <family val="2"/>
      <scheme val="minor"/>
    </font>
    <font>
      <sz val="8"/>
      <name val="Trebuchet MS"/>
      <family val="2"/>
      <scheme val="minor"/>
    </font>
    <font>
      <b/>
      <sz val="14"/>
      <color rgb="FF7030A0"/>
      <name val="Trebuchet MS"/>
      <family val="2"/>
      <scheme val="minor"/>
    </font>
    <font>
      <b/>
      <sz val="26"/>
      <color rgb="FFFF6699"/>
      <name val="Arial"/>
      <family val="2"/>
      <scheme val="major"/>
    </font>
    <font>
      <sz val="14"/>
      <color theme="1"/>
      <name val="Trebuchet MS"/>
      <family val="2"/>
      <scheme val="minor"/>
    </font>
    <font>
      <sz val="18"/>
      <name val="Trebuchet MS"/>
      <family val="2"/>
      <scheme val="minor"/>
    </font>
    <font>
      <b/>
      <u/>
      <sz val="18"/>
      <color theme="10"/>
      <name val="Trebuchet MS"/>
      <family val="2"/>
      <scheme val="minor"/>
    </font>
    <font>
      <u/>
      <sz val="14"/>
      <color rgb="FFFF0000"/>
      <name val="Trebuchet MS"/>
      <family val="2"/>
      <scheme val="minor"/>
    </font>
    <font>
      <u/>
      <sz val="16"/>
      <color rgb="FFFF0000"/>
      <name val="Trebuchet MS"/>
      <family val="2"/>
      <scheme val="minor"/>
    </font>
    <font>
      <u/>
      <sz val="18"/>
      <color rgb="FFFF0000"/>
      <name val="Trebuchet MS"/>
      <family val="2"/>
      <scheme val="minor"/>
    </font>
    <font>
      <u/>
      <sz val="20"/>
      <color rgb="FFFF0000"/>
      <name val="Trebuchet MS"/>
      <family val="2"/>
      <scheme val="minor"/>
    </font>
    <font>
      <b/>
      <u/>
      <sz val="12"/>
      <color rgb="FFFF0000"/>
      <name val="Trebuchet MS"/>
      <family val="2"/>
      <scheme val="minor"/>
    </font>
    <font>
      <sz val="16"/>
      <color theme="7"/>
      <name val="Arial"/>
      <family val="2"/>
      <scheme val="major"/>
    </font>
    <font>
      <u/>
      <sz val="22"/>
      <color rgb="FFFF0000"/>
      <name val="Trebuchet MS"/>
      <family val="2"/>
      <scheme val="minor"/>
    </font>
    <font>
      <b/>
      <u/>
      <sz val="12"/>
      <color theme="5"/>
      <name val="Trebuchet MS"/>
      <family val="2"/>
      <scheme val="minor"/>
    </font>
    <font>
      <sz val="48"/>
      <color theme="3" tint="9.9978637043366805E-2"/>
      <name val="Trebuchet MS"/>
      <family val="2"/>
      <scheme val="minor"/>
    </font>
    <font>
      <sz val="11"/>
      <color theme="3" tint="9.9978637043366805E-2"/>
      <name val="Trebuchet MS"/>
      <family val="2"/>
      <scheme val="minor"/>
    </font>
    <font>
      <sz val="24"/>
      <color theme="3" tint="9.9978637043366805E-2"/>
      <name val="Trebuchet MS"/>
      <family val="2"/>
      <scheme val="minor"/>
    </font>
    <font>
      <b/>
      <sz val="22"/>
      <color theme="3" tint="9.9978637043366805E-2"/>
      <name val="Trebuchet MS"/>
      <family val="2"/>
      <scheme val="minor"/>
    </font>
    <font>
      <sz val="14"/>
      <color theme="3" tint="9.9978637043366805E-2"/>
      <name val="Trebuchet MS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AFF27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3743705557422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3" tint="0.59999389629810485"/>
      </right>
      <top/>
      <bottom/>
      <diagonal/>
    </border>
    <border>
      <left/>
      <right style="thin">
        <color theme="0" tint="-0.14993743705557422"/>
      </right>
      <top style="thin">
        <color theme="3" tint="0.59999389629810485"/>
      </top>
      <bottom/>
      <diagonal/>
    </border>
    <border>
      <left style="thin">
        <color theme="0" tint="-0.14993743705557422"/>
      </left>
      <right/>
      <top style="thin">
        <color theme="3" tint="0.79998168889431442"/>
      </top>
      <bottom/>
      <diagonal/>
    </border>
    <border>
      <left style="thin">
        <color theme="0" tint="-0.14996795556505021"/>
      </left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0" tint="-0.14996795556505021"/>
      </right>
      <top style="thin">
        <color theme="3" tint="0.79998168889431442"/>
      </top>
      <bottom/>
      <diagonal/>
    </border>
    <border>
      <left style="medium">
        <color theme="1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9847407452621"/>
      </top>
      <bottom/>
      <diagonal/>
    </border>
    <border>
      <left style="thick">
        <color theme="0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98474074526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9847407452621"/>
      </bottom>
      <diagonal/>
    </border>
    <border>
      <left style="thin">
        <color theme="0" tint="-0.14993743705557422"/>
      </left>
      <right/>
      <top style="thin">
        <color theme="0" tint="-0.14999847407452621"/>
      </top>
      <bottom/>
      <diagonal/>
    </border>
    <border>
      <left style="thin">
        <color theme="0" tint="-0.14993743705557422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3743705557422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/>
      <bottom style="thin">
        <color theme="3" tint="0.7999816888943144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/>
      <bottom/>
      <diagonal/>
    </border>
    <border>
      <left style="thin">
        <color theme="0" tint="-0.14996795556505021"/>
      </left>
      <right style="thin">
        <color theme="0" tint="-0.14999847407452621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9847407452621"/>
      </top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3743705557422"/>
      </right>
      <top style="thin">
        <color theme="2" tint="-9.9978637043366805E-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/>
      </bottom>
      <diagonal/>
    </border>
    <border>
      <left style="thin">
        <color theme="2" tint="-9.9978637043366805E-2"/>
      </left>
      <right style="medium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indexed="64"/>
      </right>
      <top style="thin">
        <color theme="0"/>
      </top>
      <bottom style="thin">
        <color theme="2" tint="-9.9978637043366805E-2"/>
      </bottom>
      <diagonal/>
    </border>
    <border>
      <left style="thin">
        <color theme="0" tint="-0.14996795556505021"/>
      </left>
      <right/>
      <top/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2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 applyFill="0" applyBorder="0" applyProtection="0"/>
    <xf numFmtId="0" fontId="12" fillId="3" borderId="0" applyNumberFormat="0" applyBorder="0" applyAlignment="0" applyProtection="0"/>
    <xf numFmtId="0" fontId="6" fillId="0" borderId="0" applyNumberFormat="0" applyFill="0" applyProtection="0">
      <alignment horizontal="left" indent="3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164" fontId="8" fillId="0" borderId="9" applyFill="0" applyProtection="0">
      <alignment horizontal="left" vertical="center" wrapText="1" indent="1"/>
    </xf>
    <xf numFmtId="164" fontId="11" fillId="0" borderId="6" applyFill="0" applyProtection="0">
      <alignment horizontal="left" vertical="top" wrapText="1" indent="1"/>
    </xf>
    <xf numFmtId="164" fontId="1" fillId="0" borderId="0" applyNumberFormat="0" applyFill="0" applyProtection="0">
      <alignment horizontal="left" vertical="top" wrapText="1" indent="1"/>
    </xf>
    <xf numFmtId="164" fontId="10" fillId="0" borderId="8" applyNumberFormat="0" applyFill="0" applyProtection="0">
      <alignment horizontal="left" vertical="center" wrapText="1" indent="1"/>
    </xf>
    <xf numFmtId="0" fontId="5" fillId="6" borderId="0" applyNumberFormat="0" applyBorder="0" applyProtection="0">
      <alignment horizontal="center"/>
    </xf>
    <xf numFmtId="0" fontId="9" fillId="7" borderId="3" applyNumberFormat="0" applyProtection="0">
      <alignment horizontal="left" vertical="center" indent="1"/>
    </xf>
    <xf numFmtId="0" fontId="9" fillId="6" borderId="3" applyNumberFormat="0" applyProtection="0">
      <alignment horizontal="left" indent="1"/>
    </xf>
    <xf numFmtId="0" fontId="7" fillId="0" borderId="0" applyNumberFormat="0" applyFill="0" applyBorder="0" applyAlignment="0" applyProtection="0"/>
    <xf numFmtId="0" fontId="10" fillId="8" borderId="10" applyNumberFormat="0" applyFont="0" applyAlignment="0" applyProtection="0"/>
    <xf numFmtId="0" fontId="14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5" fillId="10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178">
    <xf numFmtId="0" fontId="0" fillId="0" borderId="0" xfId="0"/>
    <xf numFmtId="0" fontId="5" fillId="6" borderId="0" xfId="9">
      <alignment horizontal="center"/>
    </xf>
    <xf numFmtId="0" fontId="0" fillId="2" borderId="0" xfId="0" applyFill="1"/>
    <xf numFmtId="0" fontId="2" fillId="0" borderId="0" xfId="0" applyFont="1"/>
    <xf numFmtId="164" fontId="8" fillId="0" borderId="9" xfId="5" applyFill="1">
      <alignment horizontal="left" vertical="center" wrapText="1" indent="1"/>
    </xf>
    <xf numFmtId="164" fontId="8" fillId="0" borderId="4" xfId="5" applyFill="1" applyBorder="1">
      <alignment horizontal="left" vertical="center" wrapText="1" indent="1"/>
    </xf>
    <xf numFmtId="0" fontId="9" fillId="7" borderId="3" xfId="10">
      <alignment horizontal="left" vertical="center" indent="1"/>
    </xf>
    <xf numFmtId="0" fontId="9" fillId="6" borderId="3" xfId="11" applyAlignment="1">
      <alignment horizontal="left" vertical="center" indent="1"/>
    </xf>
    <xf numFmtId="0" fontId="0" fillId="2" borderId="0" xfId="0" applyFill="1" applyBorder="1"/>
    <xf numFmtId="0" fontId="11" fillId="0" borderId="6" xfId="6" applyNumberFormat="1" applyFill="1">
      <alignment horizontal="left" vertical="top" wrapText="1" indent="1"/>
    </xf>
    <xf numFmtId="0" fontId="11" fillId="0" borderId="5" xfId="6" applyNumberFormat="1" applyFill="1" applyBorder="1">
      <alignment horizontal="left" vertical="top" wrapText="1" indent="1"/>
    </xf>
    <xf numFmtId="0" fontId="11" fillId="0" borderId="7" xfId="6" applyNumberFormat="1" applyFill="1" applyBorder="1">
      <alignment horizontal="left" vertical="top" wrapText="1" indent="1"/>
    </xf>
    <xf numFmtId="0" fontId="11" fillId="0" borderId="12" xfId="6" applyNumberFormat="1" applyFill="1" applyBorder="1">
      <alignment horizontal="left" vertical="top" wrapText="1" indent="1"/>
    </xf>
    <xf numFmtId="0" fontId="16" fillId="0" borderId="6" xfId="17" applyNumberFormat="1" applyFill="1" applyBorder="1" applyAlignment="1">
      <alignment horizontal="center" vertical="center" wrapText="1"/>
    </xf>
    <xf numFmtId="0" fontId="21" fillId="0" borderId="6" xfId="6" applyNumberFormat="1" applyFont="1" applyFill="1">
      <alignment horizontal="left" vertical="top" wrapText="1" indent="1"/>
    </xf>
    <xf numFmtId="0" fontId="11" fillId="0" borderId="13" xfId="6" applyNumberFormat="1" applyFill="1" applyBorder="1">
      <alignment horizontal="left" vertical="top" wrapText="1" indent="1"/>
    </xf>
    <xf numFmtId="0" fontId="0" fillId="0" borderId="14" xfId="0" applyBorder="1"/>
    <xf numFmtId="0" fontId="11" fillId="0" borderId="16" xfId="6" applyNumberFormat="1" applyFill="1" applyBorder="1">
      <alignment horizontal="left" vertical="top" wrapText="1" indent="1"/>
    </xf>
    <xf numFmtId="0" fontId="22" fillId="13" borderId="0" xfId="6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Border="1"/>
    <xf numFmtId="0" fontId="21" fillId="0" borderId="13" xfId="6" applyNumberFormat="1" applyFont="1" applyFill="1" applyBorder="1">
      <alignment horizontal="left" vertical="top" wrapText="1" indent="1"/>
    </xf>
    <xf numFmtId="0" fontId="0" fillId="0" borderId="19" xfId="0" applyBorder="1"/>
    <xf numFmtId="0" fontId="0" fillId="0" borderId="20" xfId="0" applyBorder="1"/>
    <xf numFmtId="0" fontId="16" fillId="0" borderId="20" xfId="17" applyNumberFormat="1" applyFill="1" applyBorder="1" applyAlignment="1">
      <alignment horizontal="center" vertical="center" wrapText="1"/>
    </xf>
    <xf numFmtId="0" fontId="0" fillId="0" borderId="13" xfId="0" applyBorder="1"/>
    <xf numFmtId="0" fontId="11" fillId="0" borderId="13" xfId="6" applyNumberFormat="1" applyFill="1" applyBorder="1" applyAlignment="1">
      <alignment horizontal="center" vertical="center" wrapText="1"/>
    </xf>
    <xf numFmtId="0" fontId="16" fillId="12" borderId="6" xfId="17" applyNumberFormat="1" applyFill="1" applyBorder="1" applyAlignment="1">
      <alignment horizontal="center" vertical="center" wrapText="1"/>
    </xf>
    <xf numFmtId="0" fontId="34" fillId="14" borderId="6" xfId="6" applyNumberFormat="1" applyFont="1" applyFill="1" applyAlignment="1">
      <alignment horizontal="center" vertical="top" wrapText="1"/>
    </xf>
    <xf numFmtId="0" fontId="20" fillId="0" borderId="5" xfId="17" applyNumberFormat="1" applyFont="1" applyFill="1" applyBorder="1" applyAlignment="1">
      <alignment horizontal="center" vertical="center" wrapText="1"/>
    </xf>
    <xf numFmtId="164" fontId="37" fillId="0" borderId="9" xfId="5" applyFont="1" applyFill="1">
      <alignment horizontal="left" vertical="center" wrapText="1" indent="1"/>
    </xf>
    <xf numFmtId="0" fontId="16" fillId="0" borderId="0" xfId="17" applyNumberFormat="1" applyFill="1" applyBorder="1" applyAlignment="1">
      <alignment horizontal="center" vertical="center" wrapText="1"/>
    </xf>
    <xf numFmtId="164" fontId="8" fillId="0" borderId="23" xfId="5" applyFill="1" applyBorder="1">
      <alignment horizontal="left" vertical="center" wrapText="1" indent="1"/>
    </xf>
    <xf numFmtId="0" fontId="11" fillId="0" borderId="0" xfId="6" applyNumberFormat="1" applyFill="1" applyBorder="1">
      <alignment horizontal="left" vertical="top" wrapText="1" indent="1"/>
    </xf>
    <xf numFmtId="0" fontId="35" fillId="16" borderId="22" xfId="6" applyNumberFormat="1" applyFont="1" applyFill="1" applyBorder="1" applyAlignment="1">
      <alignment horizontal="center" vertical="center" wrapText="1"/>
    </xf>
    <xf numFmtId="0" fontId="38" fillId="17" borderId="6" xfId="6" applyNumberFormat="1" applyFont="1" applyFill="1" applyAlignment="1">
      <alignment horizontal="center" vertical="center" wrapText="1"/>
    </xf>
    <xf numFmtId="0" fontId="19" fillId="15" borderId="22" xfId="16" applyNumberFormat="1" applyFont="1" applyFill="1" applyBorder="1" applyAlignment="1">
      <alignment horizontal="center" vertical="center" wrapText="1"/>
    </xf>
    <xf numFmtId="0" fontId="41" fillId="0" borderId="5" xfId="17" applyNumberFormat="1" applyFont="1" applyFill="1" applyBorder="1" applyAlignment="1">
      <alignment horizontal="center" vertical="center" wrapText="1"/>
    </xf>
    <xf numFmtId="0" fontId="41" fillId="0" borderId="6" xfId="17" applyNumberFormat="1" applyFont="1" applyFill="1" applyBorder="1" applyAlignment="1">
      <alignment horizontal="center" vertical="center" wrapText="1"/>
    </xf>
    <xf numFmtId="0" fontId="27" fillId="0" borderId="6" xfId="17" applyNumberFormat="1" applyFont="1" applyFill="1" applyBorder="1" applyAlignment="1">
      <alignment horizontal="center" vertical="center" wrapText="1"/>
    </xf>
    <xf numFmtId="0" fontId="42" fillId="0" borderId="6" xfId="6" applyNumberFormat="1" applyFont="1" applyFill="1" applyAlignment="1">
      <alignment horizontal="center" vertical="center" wrapText="1"/>
    </xf>
    <xf numFmtId="0" fontId="44" fillId="0" borderId="21" xfId="0" applyFont="1" applyBorder="1" applyAlignment="1">
      <alignment horizontal="center" vertical="center"/>
    </xf>
    <xf numFmtId="0" fontId="40" fillId="0" borderId="6" xfId="17" applyNumberFormat="1" applyFont="1" applyFill="1" applyBorder="1" applyAlignment="1">
      <alignment horizontal="center" vertical="center" wrapText="1"/>
    </xf>
    <xf numFmtId="0" fontId="43" fillId="0" borderId="7" xfId="6" applyNumberFormat="1" applyFont="1" applyFill="1" applyBorder="1" applyAlignment="1">
      <alignment horizontal="center" vertical="center" wrapText="1"/>
    </xf>
    <xf numFmtId="0" fontId="36" fillId="0" borderId="6" xfId="17" applyNumberFormat="1" applyFont="1" applyFill="1" applyBorder="1" applyAlignment="1">
      <alignment horizontal="center" vertical="center" wrapText="1"/>
    </xf>
    <xf numFmtId="164" fontId="8" fillId="0" borderId="26" xfId="5" applyFill="1" applyBorder="1">
      <alignment horizontal="left" vertical="center" wrapText="1" indent="1"/>
    </xf>
    <xf numFmtId="0" fontId="0" fillId="0" borderId="29" xfId="0" applyBorder="1"/>
    <xf numFmtId="164" fontId="8" fillId="0" borderId="30" xfId="5" applyFill="1" applyBorder="1">
      <alignment horizontal="left" vertical="center" wrapText="1" indent="1"/>
    </xf>
    <xf numFmtId="164" fontId="8" fillId="0" borderId="31" xfId="5" applyFill="1" applyBorder="1">
      <alignment horizontal="left" vertical="center" wrapText="1" indent="1"/>
    </xf>
    <xf numFmtId="164" fontId="8" fillId="0" borderId="32" xfId="5" applyFill="1" applyBorder="1">
      <alignment horizontal="left" vertical="center" wrapText="1" indent="1"/>
    </xf>
    <xf numFmtId="0" fontId="0" fillId="0" borderId="33" xfId="0" applyBorder="1"/>
    <xf numFmtId="0" fontId="19" fillId="15" borderId="34" xfId="16" applyNumberFormat="1" applyFont="1" applyFill="1" applyBorder="1" applyAlignment="1">
      <alignment horizontal="center" vertical="center" wrapText="1"/>
    </xf>
    <xf numFmtId="0" fontId="11" fillId="0" borderId="20" xfId="6" applyNumberFormat="1" applyFill="1" applyBorder="1">
      <alignment horizontal="left" vertical="top" wrapText="1" indent="1"/>
    </xf>
    <xf numFmtId="164" fontId="8" fillId="0" borderId="35" xfId="5" applyFill="1" applyBorder="1">
      <alignment horizontal="left" vertical="center" wrapText="1" indent="1"/>
    </xf>
    <xf numFmtId="0" fontId="0" fillId="0" borderId="15" xfId="0" applyBorder="1"/>
    <xf numFmtId="0" fontId="9" fillId="7" borderId="36" xfId="10" applyBorder="1">
      <alignment horizontal="left" vertical="center" indent="1"/>
    </xf>
    <xf numFmtId="164" fontId="8" fillId="0" borderId="37" xfId="5" applyFill="1" applyBorder="1">
      <alignment horizontal="left" vertical="center" wrapText="1" indent="1"/>
    </xf>
    <xf numFmtId="164" fontId="8" fillId="0" borderId="38" xfId="5" applyFill="1" applyBorder="1">
      <alignment horizontal="left" vertical="center" wrapText="1" indent="1"/>
    </xf>
    <xf numFmtId="0" fontId="0" fillId="0" borderId="21" xfId="0" applyBorder="1"/>
    <xf numFmtId="0" fontId="16" fillId="0" borderId="13" xfId="17" applyNumberFormat="1" applyFill="1" applyBorder="1" applyAlignment="1">
      <alignment horizontal="center" vertical="center" wrapText="1"/>
    </xf>
    <xf numFmtId="0" fontId="0" fillId="0" borderId="17" xfId="0" applyBorder="1"/>
    <xf numFmtId="0" fontId="11" fillId="0" borderId="39" xfId="6" applyNumberFormat="1" applyFill="1" applyBorder="1">
      <alignment horizontal="left" vertical="top" wrapText="1" indent="1"/>
    </xf>
    <xf numFmtId="0" fontId="9" fillId="7" borderId="0" xfId="10" applyBorder="1">
      <alignment horizontal="left" vertical="center" indent="1"/>
    </xf>
    <xf numFmtId="0" fontId="11" fillId="0" borderId="40" xfId="6" applyNumberFormat="1" applyFill="1" applyBorder="1">
      <alignment horizontal="left" vertical="top" wrapText="1" indent="1"/>
    </xf>
    <xf numFmtId="164" fontId="8" fillId="0" borderId="42" xfId="5" applyFill="1" applyBorder="1">
      <alignment horizontal="left" vertical="center" wrapText="1" indent="1"/>
    </xf>
    <xf numFmtId="164" fontId="8" fillId="0" borderId="43" xfId="5" applyFill="1" applyBorder="1">
      <alignment horizontal="left" vertical="center" wrapText="1" indent="1"/>
    </xf>
    <xf numFmtId="0" fontId="34" fillId="14" borderId="0" xfId="6" applyNumberFormat="1" applyFont="1" applyFill="1" applyBorder="1" applyAlignment="1">
      <alignment horizontal="center" vertical="top" wrapText="1"/>
    </xf>
    <xf numFmtId="0" fontId="0" fillId="0" borderId="44" xfId="0" applyBorder="1" applyAlignment="1">
      <alignment horizontal="center"/>
    </xf>
    <xf numFmtId="0" fontId="5" fillId="6" borderId="45" xfId="9" applyBorder="1">
      <alignment horizontal="center"/>
    </xf>
    <xf numFmtId="0" fontId="0" fillId="0" borderId="46" xfId="0" applyBorder="1"/>
    <xf numFmtId="0" fontId="11" fillId="0" borderId="47" xfId="6" applyNumberFormat="1" applyFill="1" applyBorder="1">
      <alignment horizontal="left" vertical="top" wrapText="1" indent="1"/>
    </xf>
    <xf numFmtId="0" fontId="11" fillId="0" borderId="48" xfId="6" applyNumberFormat="1" applyFill="1" applyBorder="1">
      <alignment horizontal="left" vertical="top" wrapText="1" indent="1"/>
    </xf>
    <xf numFmtId="0" fontId="9" fillId="7" borderId="21" xfId="10" applyBorder="1">
      <alignment horizontal="left" vertical="center" indent="1"/>
    </xf>
    <xf numFmtId="164" fontId="8" fillId="0" borderId="49" xfId="5" applyFill="1" applyBorder="1">
      <alignment horizontal="left" vertical="center" wrapText="1" indent="1"/>
    </xf>
    <xf numFmtId="0" fontId="11" fillId="0" borderId="14" xfId="6" applyNumberFormat="1" applyFill="1" applyBorder="1">
      <alignment horizontal="left" vertical="top" wrapText="1" indent="1"/>
    </xf>
    <xf numFmtId="0" fontId="11" fillId="0" borderId="50" xfId="6" applyNumberFormat="1" applyFill="1" applyBorder="1">
      <alignment horizontal="left" vertical="top" wrapText="1" indent="1"/>
    </xf>
    <xf numFmtId="164" fontId="8" fillId="0" borderId="50" xfId="5" applyFill="1" applyBorder="1">
      <alignment horizontal="left" vertical="center" wrapText="1" indent="1"/>
    </xf>
    <xf numFmtId="0" fontId="11" fillId="0" borderId="51" xfId="6" applyNumberFormat="1" applyFill="1" applyBorder="1">
      <alignment horizontal="left" vertical="top" wrapText="1" indent="1"/>
    </xf>
    <xf numFmtId="0" fontId="11" fillId="0" borderId="44" xfId="6" applyNumberFormat="1" applyFill="1" applyBorder="1">
      <alignment horizontal="left" vertical="top" wrapText="1" indent="1"/>
    </xf>
    <xf numFmtId="0" fontId="2" fillId="0" borderId="21" xfId="0" applyFont="1" applyBorder="1"/>
    <xf numFmtId="0" fontId="41" fillId="0" borderId="21" xfId="17" applyNumberFormat="1" applyFont="1" applyFill="1" applyBorder="1" applyAlignment="1">
      <alignment horizontal="center" vertical="center" wrapText="1"/>
    </xf>
    <xf numFmtId="0" fontId="20" fillId="0" borderId="51" xfId="17" applyNumberFormat="1" applyFont="1" applyFill="1" applyBorder="1" applyAlignment="1">
      <alignment horizontal="center" vertical="center" wrapText="1"/>
    </xf>
    <xf numFmtId="0" fontId="34" fillId="14" borderId="13" xfId="6" applyNumberFormat="1" applyFont="1" applyFill="1" applyBorder="1" applyAlignment="1">
      <alignment horizontal="center" vertical="top" wrapText="1"/>
    </xf>
    <xf numFmtId="0" fontId="0" fillId="0" borderId="47" xfId="0" applyBorder="1"/>
    <xf numFmtId="0" fontId="11" fillId="0" borderId="52" xfId="6" applyNumberFormat="1" applyFill="1" applyBorder="1">
      <alignment horizontal="left" vertical="top" wrapText="1" indent="1"/>
    </xf>
    <xf numFmtId="164" fontId="8" fillId="0" borderId="53" xfId="5" applyFill="1" applyBorder="1">
      <alignment horizontal="left" vertical="center" wrapText="1" indent="1"/>
    </xf>
    <xf numFmtId="0" fontId="11" fillId="0" borderId="17" xfId="6" applyNumberFormat="1" applyFill="1" applyBorder="1">
      <alignment horizontal="left" vertical="top" wrapText="1" indent="1"/>
    </xf>
    <xf numFmtId="164" fontId="8" fillId="0" borderId="54" xfId="5" applyFill="1" applyBorder="1">
      <alignment horizontal="left" vertical="center" wrapText="1" indent="1"/>
    </xf>
    <xf numFmtId="0" fontId="20" fillId="18" borderId="56" xfId="16" applyNumberFormat="1" applyFont="1" applyFill="1" applyBorder="1" applyAlignment="1">
      <alignment horizontal="center" vertical="center" wrapText="1"/>
    </xf>
    <xf numFmtId="0" fontId="39" fillId="18" borderId="56" xfId="17" applyNumberFormat="1" applyFont="1" applyFill="1" applyBorder="1" applyAlignment="1">
      <alignment horizontal="center" vertical="center" wrapText="1"/>
    </xf>
    <xf numFmtId="0" fontId="20" fillId="18" borderId="0" xfId="17" applyNumberFormat="1" applyFont="1" applyFill="1" applyBorder="1" applyAlignment="1">
      <alignment horizontal="center" vertical="center" wrapText="1"/>
    </xf>
    <xf numFmtId="0" fontId="20" fillId="18" borderId="58" xfId="17" applyNumberFormat="1" applyFont="1" applyFill="1" applyBorder="1" applyAlignment="1">
      <alignment horizontal="center" vertical="center" wrapText="1"/>
    </xf>
    <xf numFmtId="0" fontId="20" fillId="18" borderId="59" xfId="17" applyNumberFormat="1" applyFont="1" applyFill="1" applyBorder="1" applyAlignment="1">
      <alignment horizontal="center" vertical="center" wrapText="1"/>
    </xf>
    <xf numFmtId="0" fontId="20" fillId="18" borderId="60" xfId="17" applyNumberFormat="1" applyFont="1" applyFill="1" applyBorder="1" applyAlignment="1">
      <alignment horizontal="center" vertical="center" wrapText="1"/>
    </xf>
    <xf numFmtId="0" fontId="20" fillId="0" borderId="0" xfId="17" applyNumberFormat="1" applyFont="1" applyFill="1" applyBorder="1" applyAlignment="1">
      <alignment horizontal="center" vertical="center" wrapText="1"/>
    </xf>
    <xf numFmtId="164" fontId="8" fillId="0" borderId="61" xfId="5" applyFill="1" applyBorder="1">
      <alignment horizontal="left" vertical="center" wrapText="1" indent="1"/>
    </xf>
    <xf numFmtId="0" fontId="11" fillId="18" borderId="0" xfId="6" applyNumberFormat="1" applyFill="1" applyBorder="1">
      <alignment horizontal="left" vertical="top" wrapText="1" indent="1"/>
    </xf>
    <xf numFmtId="0" fontId="33" fillId="19" borderId="19" xfId="0" applyFont="1" applyFill="1" applyBorder="1" applyAlignment="1">
      <alignment horizontal="center" wrapText="1"/>
    </xf>
    <xf numFmtId="164" fontId="8" fillId="0" borderId="62" xfId="5" applyFill="1" applyBorder="1">
      <alignment horizontal="left" vertical="center" wrapText="1" indent="1"/>
    </xf>
    <xf numFmtId="0" fontId="11" fillId="0" borderId="19" xfId="6" applyNumberFormat="1" applyFill="1" applyBorder="1">
      <alignment horizontal="left" vertical="top" wrapText="1" indent="1"/>
    </xf>
    <xf numFmtId="0" fontId="45" fillId="18" borderId="25" xfId="17" applyNumberFormat="1" applyFont="1" applyFill="1" applyBorder="1" applyAlignment="1">
      <alignment horizontal="center" vertical="center" wrapText="1"/>
    </xf>
    <xf numFmtId="0" fontId="25" fillId="18" borderId="60" xfId="17" applyNumberFormat="1" applyFont="1" applyFill="1" applyBorder="1" applyAlignment="1">
      <alignment horizontal="center" vertical="center" wrapText="1"/>
    </xf>
    <xf numFmtId="0" fontId="11" fillId="0" borderId="63" xfId="6" applyNumberFormat="1" applyFill="1" applyBorder="1">
      <alignment horizontal="left" vertical="top" wrapText="1" indent="1"/>
    </xf>
    <xf numFmtId="0" fontId="19" fillId="18" borderId="65" xfId="16" applyNumberFormat="1" applyFont="1" applyFill="1" applyBorder="1" applyAlignment="1">
      <alignment horizontal="center" vertical="center" wrapText="1"/>
    </xf>
    <xf numFmtId="164" fontId="8" fillId="0" borderId="64" xfId="5" applyFill="1" applyBorder="1">
      <alignment horizontal="left" vertical="center" wrapText="1" indent="1"/>
    </xf>
    <xf numFmtId="0" fontId="20" fillId="18" borderId="66" xfId="17" applyNumberFormat="1" applyFont="1" applyFill="1" applyBorder="1" applyAlignment="1">
      <alignment horizontal="center" vertical="center" wrapText="1"/>
    </xf>
    <xf numFmtId="0" fontId="11" fillId="0" borderId="67" xfId="6" applyNumberFormat="1" applyFill="1" applyBorder="1">
      <alignment horizontal="left" vertical="top" wrapText="1" indent="1"/>
    </xf>
    <xf numFmtId="0" fontId="11" fillId="0" borderId="68" xfId="6" applyNumberFormat="1" applyFill="1" applyBorder="1">
      <alignment horizontal="left" vertical="top" wrapText="1" indent="1"/>
    </xf>
    <xf numFmtId="0" fontId="20" fillId="18" borderId="65" xfId="17" applyNumberFormat="1" applyFont="1" applyFill="1" applyBorder="1" applyAlignment="1">
      <alignment horizontal="center" vertical="center" wrapText="1"/>
    </xf>
    <xf numFmtId="0" fontId="0" fillId="0" borderId="58" xfId="0" applyBorder="1"/>
    <xf numFmtId="0" fontId="11" fillId="0" borderId="46" xfId="6" applyNumberFormat="1" applyFill="1" applyBorder="1">
      <alignment horizontal="left" vertical="top" wrapText="1" indent="1"/>
    </xf>
    <xf numFmtId="0" fontId="47" fillId="0" borderId="69" xfId="0" applyFont="1" applyBorder="1" applyAlignment="1">
      <alignment horizontal="center" vertical="center" wrapText="1"/>
    </xf>
    <xf numFmtId="0" fontId="21" fillId="0" borderId="0" xfId="6" applyNumberFormat="1" applyFont="1" applyFill="1" applyBorder="1">
      <alignment horizontal="left" vertical="top" wrapText="1" indent="1"/>
    </xf>
    <xf numFmtId="0" fontId="0" fillId="0" borderId="70" xfId="0" applyBorder="1"/>
    <xf numFmtId="0" fontId="32" fillId="18" borderId="6" xfId="17" applyNumberFormat="1" applyFont="1" applyFill="1" applyBorder="1" applyAlignment="1">
      <alignment horizontal="center" vertical="center" wrapText="1"/>
    </xf>
    <xf numFmtId="0" fontId="35" fillId="0" borderId="6" xfId="6" applyNumberFormat="1" applyFont="1" applyFill="1" applyAlignment="1">
      <alignment horizontal="center" vertical="top" wrapText="1"/>
    </xf>
    <xf numFmtId="0" fontId="32" fillId="18" borderId="13" xfId="17" applyNumberFormat="1" applyFont="1" applyFill="1" applyBorder="1" applyAlignment="1">
      <alignment horizontal="center" vertical="center" wrapText="1"/>
    </xf>
    <xf numFmtId="0" fontId="32" fillId="18" borderId="16" xfId="17" applyNumberFormat="1" applyFont="1" applyFill="1" applyBorder="1" applyAlignment="1">
      <alignment horizontal="center" vertical="center" wrapText="1"/>
    </xf>
    <xf numFmtId="0" fontId="32" fillId="18" borderId="0" xfId="17" applyNumberFormat="1" applyFont="1" applyFill="1" applyBorder="1" applyAlignment="1">
      <alignment horizontal="center" vertical="center" wrapText="1"/>
    </xf>
    <xf numFmtId="0" fontId="16" fillId="18" borderId="14" xfId="17" applyNumberFormat="1" applyFill="1" applyBorder="1" applyAlignment="1">
      <alignment horizontal="center" vertical="center" wrapText="1"/>
    </xf>
    <xf numFmtId="0" fontId="32" fillId="18" borderId="39" xfId="17" applyNumberFormat="1" applyFont="1" applyFill="1" applyBorder="1" applyAlignment="1">
      <alignment horizontal="center" vertical="center" wrapText="1"/>
    </xf>
    <xf numFmtId="0" fontId="34" fillId="18" borderId="6" xfId="6" applyNumberFormat="1" applyFont="1" applyFill="1" applyAlignment="1">
      <alignment horizontal="center" vertical="top" wrapText="1"/>
    </xf>
    <xf numFmtId="0" fontId="16" fillId="0" borderId="6" xfId="17" applyFill="1" applyBorder="1" applyAlignment="1">
      <alignment horizontal="center" vertical="center" wrapText="1"/>
    </xf>
    <xf numFmtId="0" fontId="16" fillId="21" borderId="57" xfId="17" applyNumberFormat="1" applyFill="1" applyBorder="1" applyAlignment="1">
      <alignment horizontal="center" vertical="center" wrapText="1"/>
    </xf>
    <xf numFmtId="0" fontId="16" fillId="21" borderId="24" xfId="17" applyNumberFormat="1" applyFill="1" applyBorder="1" applyAlignment="1">
      <alignment horizontal="center" vertical="center" wrapText="1"/>
    </xf>
    <xf numFmtId="0" fontId="52" fillId="9" borderId="22" xfId="17" applyNumberFormat="1" applyFont="1" applyFill="1" applyBorder="1" applyAlignment="1">
      <alignment horizontal="center" vertical="center" wrapText="1"/>
    </xf>
    <xf numFmtId="0" fontId="53" fillId="9" borderId="22" xfId="17" applyNumberFormat="1" applyFont="1" applyFill="1" applyBorder="1" applyAlignment="1">
      <alignment horizontal="center" vertical="center" wrapText="1"/>
    </xf>
    <xf numFmtId="0" fontId="54" fillId="9" borderId="22" xfId="17" applyNumberFormat="1" applyFont="1" applyFill="1" applyBorder="1" applyAlignment="1">
      <alignment horizontal="center" vertical="center" wrapText="1"/>
    </xf>
    <xf numFmtId="0" fontId="55" fillId="9" borderId="22" xfId="17" applyNumberFormat="1" applyFont="1" applyFill="1" applyBorder="1" applyAlignment="1">
      <alignment horizontal="center" vertical="center" wrapText="1"/>
    </xf>
    <xf numFmtId="0" fontId="16" fillId="0" borderId="5" xfId="17" applyNumberFormat="1" applyFill="1" applyBorder="1" applyAlignment="1">
      <alignment horizontal="center" vertical="center" wrapText="1"/>
    </xf>
    <xf numFmtId="0" fontId="56" fillId="11" borderId="22" xfId="17" applyNumberFormat="1" applyFont="1" applyFill="1" applyBorder="1" applyAlignment="1">
      <alignment horizontal="center" vertical="center" wrapText="1"/>
    </xf>
    <xf numFmtId="0" fontId="16" fillId="0" borderId="21" xfId="17" applyNumberFormat="1" applyFill="1" applyBorder="1" applyAlignment="1">
      <alignment horizontal="center" vertical="center" wrapText="1"/>
    </xf>
    <xf numFmtId="0" fontId="57" fillId="0" borderId="7" xfId="6" applyNumberFormat="1" applyFont="1" applyFill="1" applyBorder="1" applyAlignment="1">
      <alignment horizontal="center" vertical="center" wrapText="1"/>
    </xf>
    <xf numFmtId="0" fontId="58" fillId="9" borderId="22" xfId="17" applyNumberFormat="1" applyFont="1" applyFill="1" applyBorder="1" applyAlignment="1">
      <alignment horizontal="center" vertical="center" wrapText="1"/>
    </xf>
    <xf numFmtId="0" fontId="59" fillId="0" borderId="5" xfId="17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64" fillId="0" borderId="0" xfId="0" applyFont="1" applyAlignment="1">
      <alignment horizontal="center" wrapText="1"/>
    </xf>
    <xf numFmtId="0" fontId="62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16" fillId="0" borderId="0" xfId="17" applyAlignment="1">
      <alignment horizontal="center" vertical="top" wrapText="1"/>
    </xf>
    <xf numFmtId="0" fontId="16" fillId="0" borderId="0" xfId="17" applyAlignment="1">
      <alignment horizontal="center" vertical="top"/>
    </xf>
    <xf numFmtId="0" fontId="63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50" fillId="0" borderId="5" xfId="0" applyFont="1" applyBorder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21" fillId="0" borderId="5" xfId="6" applyNumberFormat="1" applyFont="1" applyFill="1" applyBorder="1" applyAlignment="1">
      <alignment horizontal="center" vertical="top" wrapText="1"/>
    </xf>
    <xf numFmtId="0" fontId="21" fillId="0" borderId="0" xfId="6" applyNumberFormat="1" applyFont="1" applyFill="1" applyBorder="1" applyAlignment="1">
      <alignment horizontal="center" vertical="top" wrapText="1"/>
    </xf>
    <xf numFmtId="0" fontId="17" fillId="0" borderId="0" xfId="7" applyNumberFormat="1" applyFont="1">
      <alignment horizontal="left" vertical="top" wrapText="1" indent="1"/>
    </xf>
    <xf numFmtId="0" fontId="1" fillId="0" borderId="0" xfId="7" applyNumberFormat="1">
      <alignment horizontal="left" vertical="top" wrapText="1" indent="1"/>
    </xf>
    <xf numFmtId="0" fontId="6" fillId="0" borderId="0" xfId="2">
      <alignment horizontal="left" indent="3"/>
    </xf>
    <xf numFmtId="164" fontId="10" fillId="0" borderId="8" xfId="8">
      <alignment horizontal="left" vertical="center" wrapText="1" indent="1"/>
    </xf>
    <xf numFmtId="164" fontId="10" fillId="0" borderId="5" xfId="8" applyBorder="1">
      <alignment horizontal="left" vertical="center" wrapText="1" indent="1"/>
    </xf>
    <xf numFmtId="0" fontId="31" fillId="0" borderId="15" xfId="17" applyFont="1" applyBorder="1" applyAlignment="1">
      <alignment horizontal="center" vertical="center"/>
    </xf>
    <xf numFmtId="0" fontId="31" fillId="0" borderId="0" xfId="17" applyFont="1" applyAlignment="1">
      <alignment horizontal="center" vertical="center"/>
    </xf>
    <xf numFmtId="0" fontId="29" fillId="0" borderId="0" xfId="7" applyNumberFormat="1" applyFont="1" applyAlignment="1">
      <alignment horizontal="center" vertical="center" wrapText="1"/>
    </xf>
    <xf numFmtId="0" fontId="28" fillId="0" borderId="0" xfId="7" applyNumberFormat="1" applyFont="1" applyAlignment="1">
      <alignment horizontal="center" vertical="center" wrapText="1"/>
    </xf>
    <xf numFmtId="0" fontId="16" fillId="0" borderId="15" xfId="17" applyBorder="1" applyAlignment="1">
      <alignment horizontal="center"/>
    </xf>
    <xf numFmtId="0" fontId="16" fillId="0" borderId="0" xfId="17" applyAlignment="1">
      <alignment horizontal="center"/>
    </xf>
    <xf numFmtId="0" fontId="23" fillId="0" borderId="5" xfId="7" applyNumberFormat="1" applyFont="1" applyBorder="1" applyAlignment="1">
      <alignment horizontal="center" vertical="center" wrapText="1"/>
    </xf>
    <xf numFmtId="0" fontId="23" fillId="0" borderId="0" xfId="7" applyNumberFormat="1" applyFont="1" applyAlignment="1">
      <alignment horizontal="center" vertical="center" wrapText="1"/>
    </xf>
    <xf numFmtId="0" fontId="18" fillId="0" borderId="0" xfId="7" applyNumberFormat="1" applyFont="1" applyAlignment="1">
      <alignment horizontal="center" vertical="center" wrapText="1"/>
    </xf>
    <xf numFmtId="0" fontId="1" fillId="0" borderId="0" xfId="7" applyNumberFormat="1" applyAlignment="1">
      <alignment horizontal="center" vertical="center" wrapText="1"/>
    </xf>
    <xf numFmtId="164" fontId="0" fillId="0" borderId="8" xfId="8" applyFont="1">
      <alignment horizontal="left" vertical="center" wrapText="1" indent="1"/>
    </xf>
    <xf numFmtId="0" fontId="26" fillId="0" borderId="5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51" fillId="0" borderId="15" xfId="17" applyFont="1" applyBorder="1" applyAlignment="1">
      <alignment horizontal="center" vertical="center"/>
    </xf>
    <xf numFmtId="164" fontId="0" fillId="0" borderId="27" xfId="8" applyFont="1" applyBorder="1">
      <alignment horizontal="left" vertical="center" wrapText="1" indent="1"/>
    </xf>
    <xf numFmtId="164" fontId="10" fillId="0" borderId="28" xfId="8" applyBorder="1">
      <alignment horizontal="left" vertical="center" wrapText="1" indent="1"/>
    </xf>
    <xf numFmtId="0" fontId="49" fillId="0" borderId="0" xfId="7" applyNumberFormat="1" applyFont="1" applyAlignment="1">
      <alignment horizontal="center" vertical="center" wrapText="1"/>
    </xf>
    <xf numFmtId="0" fontId="51" fillId="0" borderId="15" xfId="17" applyFont="1" applyBorder="1" applyAlignment="1">
      <alignment horizontal="center" vertical="center" wrapText="1"/>
    </xf>
    <xf numFmtId="0" fontId="51" fillId="0" borderId="0" xfId="17" applyFont="1" applyAlignment="1">
      <alignment horizontal="center" vertical="center" wrapText="1"/>
    </xf>
    <xf numFmtId="164" fontId="0" fillId="0" borderId="41" xfId="8" applyFont="1" applyBorder="1">
      <alignment horizontal="left" vertical="center" wrapText="1" indent="1"/>
    </xf>
    <xf numFmtId="164" fontId="10" fillId="0" borderId="55" xfId="8" applyBorder="1">
      <alignment horizontal="left" vertical="center" wrapText="1" indent="1"/>
    </xf>
    <xf numFmtId="0" fontId="48" fillId="20" borderId="57" xfId="6" applyNumberFormat="1" applyFont="1" applyFill="1" applyBorder="1" applyAlignment="1">
      <alignment horizontal="center" vertical="center" wrapText="1"/>
    </xf>
    <xf numFmtId="0" fontId="48" fillId="20" borderId="71" xfId="6" applyNumberFormat="1" applyFont="1" applyFill="1" applyBorder="1" applyAlignment="1">
      <alignment horizontal="center" vertical="center" wrapText="1"/>
    </xf>
    <xf numFmtId="0" fontId="48" fillId="20" borderId="24" xfId="6" applyNumberFormat="1" applyFont="1" applyFill="1" applyBorder="1" applyAlignment="1">
      <alignment horizontal="center" vertical="center" wrapText="1"/>
    </xf>
  </cellXfs>
  <cellStyles count="18">
    <cellStyle name="40% - Accent1" xfId="1" builtinId="31" customBuiltin="1"/>
    <cellStyle name="Accent1" xfId="3" builtinId="29" customBuiltin="1"/>
    <cellStyle name="Accent5" xfId="4" builtinId="45" customBuiltin="1"/>
    <cellStyle name="Bad" xfId="16" builtinId="27"/>
    <cellStyle name="Day" xfId="5" xr:uid="{00000000-0005-0000-0000-000004000000}"/>
    <cellStyle name="Day Detail" xfId="6" xr:uid="{00000000-0005-0000-0000-000005000000}"/>
    <cellStyle name="Explanatory Text" xfId="14" builtinId="53" customBuiltin="1"/>
    <cellStyle name="Heading 1" xfId="2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Hyperlink" xfId="17" builtinId="8"/>
    <cellStyle name="Normal" xfId="0" builtinId="0" customBuiltin="1"/>
    <cellStyle name="Note" xfId="13" builtinId="10" customBuiltin="1"/>
    <cellStyle name="Notes" xfId="7" xr:uid="{00000000-0005-0000-0000-00000E000000}"/>
    <cellStyle name="Notes Header" xfId="8" xr:uid="{00000000-0005-0000-0000-00000F000000}"/>
    <cellStyle name="Title" xfId="9" builtinId="15" customBuiltin="1"/>
    <cellStyle name="Total" xfId="15" builtinId="2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30267E"/>
      <color rgb="FFFF6699"/>
      <color rgb="FFFF66CC"/>
      <color rgb="FFAFF272"/>
      <color rgb="FF2214DE"/>
      <color rgb="FFFF9900"/>
      <color rgb="FFFF0066"/>
      <color rgb="FFFFFF66"/>
      <color rgb="FF3CBA48"/>
      <color rgb="FF1C9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gx.ok.gov/IGXLogin/" TargetMode="External"/><Relationship Id="rId13" Type="http://schemas.openxmlformats.org/officeDocument/2006/relationships/hyperlink" Target="https://ogx.ok.gov/IGXLogin/" TargetMode="External"/><Relationship Id="rId18" Type="http://schemas.openxmlformats.org/officeDocument/2006/relationships/hyperlink" Target="https://ogx.ok.gov/IGXLogin/" TargetMode="External"/><Relationship Id="rId26" Type="http://schemas.openxmlformats.org/officeDocument/2006/relationships/hyperlink" Target="https://ogx.ok.gov/IGXLogin/" TargetMode="External"/><Relationship Id="rId3" Type="http://schemas.openxmlformats.org/officeDocument/2006/relationships/hyperlink" Target="https://grants.ok.gov/" TargetMode="External"/><Relationship Id="rId21" Type="http://schemas.openxmlformats.org/officeDocument/2006/relationships/hyperlink" Target="https://ogx.ok.gov/IGXLogin/" TargetMode="External"/><Relationship Id="rId7" Type="http://schemas.openxmlformats.org/officeDocument/2006/relationships/hyperlink" Target="https://grants.ok.gov/" TargetMode="External"/><Relationship Id="rId12" Type="http://schemas.openxmlformats.org/officeDocument/2006/relationships/hyperlink" Target="https://ogx.ok.gov/IGXLogin/" TargetMode="External"/><Relationship Id="rId17" Type="http://schemas.openxmlformats.org/officeDocument/2006/relationships/hyperlink" Target="https://ogx.ok.gov/IGXLogin/" TargetMode="External"/><Relationship Id="rId25" Type="http://schemas.openxmlformats.org/officeDocument/2006/relationships/hyperlink" Target="https://ogx.ok.gov/IGXLogin/" TargetMode="External"/><Relationship Id="rId2" Type="http://schemas.openxmlformats.org/officeDocument/2006/relationships/hyperlink" Target="https://ogx.ok.gov/IGXLogin/" TargetMode="External"/><Relationship Id="rId16" Type="http://schemas.openxmlformats.org/officeDocument/2006/relationships/hyperlink" Target="https://ogx.ok.gov/IGXLogin/" TargetMode="External"/><Relationship Id="rId20" Type="http://schemas.openxmlformats.org/officeDocument/2006/relationships/hyperlink" Target="https://ogx.ok.gov/IGXLogin/" TargetMode="External"/><Relationship Id="rId29" Type="http://schemas.openxmlformats.org/officeDocument/2006/relationships/hyperlink" Target="https://oklahoma.gov/dac/grants/grant-divisions/voca.html" TargetMode="External"/><Relationship Id="rId1" Type="http://schemas.openxmlformats.org/officeDocument/2006/relationships/hyperlink" Target="https://ogx.ok.gov/IGXLogin/" TargetMode="External"/><Relationship Id="rId6" Type="http://schemas.openxmlformats.org/officeDocument/2006/relationships/hyperlink" Target="https://ogx.ok.gov/IGXLogin/" TargetMode="External"/><Relationship Id="rId11" Type="http://schemas.openxmlformats.org/officeDocument/2006/relationships/hyperlink" Target="https://ogx.ok.gov/IGXLogin/" TargetMode="External"/><Relationship Id="rId24" Type="http://schemas.openxmlformats.org/officeDocument/2006/relationships/hyperlink" Target="https://ogx.ok.gov/IGXLogin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ogx.ok.gov/IGXLogin/" TargetMode="External"/><Relationship Id="rId15" Type="http://schemas.openxmlformats.org/officeDocument/2006/relationships/hyperlink" Target="https://ogx.ok.gov/IGXLogin/" TargetMode="External"/><Relationship Id="rId23" Type="http://schemas.openxmlformats.org/officeDocument/2006/relationships/hyperlink" Target="https://ogx.ok.gov/IGXLogin/" TargetMode="External"/><Relationship Id="rId28" Type="http://schemas.openxmlformats.org/officeDocument/2006/relationships/hyperlink" Target="https://ogx.ok.gov/IGXLogin/" TargetMode="External"/><Relationship Id="rId10" Type="http://schemas.openxmlformats.org/officeDocument/2006/relationships/hyperlink" Target="https://ogx.ok.gov/IGXLogin/" TargetMode="External"/><Relationship Id="rId19" Type="http://schemas.openxmlformats.org/officeDocument/2006/relationships/hyperlink" Target="https://ogx.ok.gov/IGXLogin/" TargetMode="External"/><Relationship Id="rId31" Type="http://schemas.openxmlformats.org/officeDocument/2006/relationships/hyperlink" Target="https://oklahoma.gov/dac/grants/grant-divisions/voca.html" TargetMode="External"/><Relationship Id="rId4" Type="http://schemas.openxmlformats.org/officeDocument/2006/relationships/hyperlink" Target="https://ogx.ok.gov/IGXLogin/" TargetMode="External"/><Relationship Id="rId9" Type="http://schemas.openxmlformats.org/officeDocument/2006/relationships/hyperlink" Target="https://ogx.ok.gov/IGXLogin/" TargetMode="External"/><Relationship Id="rId14" Type="http://schemas.openxmlformats.org/officeDocument/2006/relationships/hyperlink" Target="https://ogx.ok.gov/IGXLogin/" TargetMode="External"/><Relationship Id="rId22" Type="http://schemas.openxmlformats.org/officeDocument/2006/relationships/hyperlink" Target="https://ogx.ok.gov/IGXLogin/" TargetMode="External"/><Relationship Id="rId27" Type="http://schemas.openxmlformats.org/officeDocument/2006/relationships/hyperlink" Target="https://ogx.ok.gov/IGXLogin/" TargetMode="External"/><Relationship Id="rId30" Type="http://schemas.openxmlformats.org/officeDocument/2006/relationships/hyperlink" Target="https://ogx.ok.gov/IGXLog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79FD-D495-40A1-8AB2-B10B045B84E1}">
  <sheetPr>
    <tabColor theme="4" tint="-0.249977111117893"/>
    <pageSetUpPr autoPageBreaks="0" fitToPage="1"/>
  </sheetPr>
  <dimension ref="A1:S187"/>
  <sheetViews>
    <sheetView showGridLines="0" tabSelected="1" zoomScaleNormal="100" workbookViewId="0">
      <selection activeCell="E200" sqref="E200"/>
    </sheetView>
  </sheetViews>
  <sheetFormatPr defaultColWidth="8.75" defaultRowHeight="16.5" x14ac:dyDescent="0.3"/>
  <cols>
    <col min="1" max="1" width="2" customWidth="1"/>
    <col min="2" max="2" width="18.25" customWidth="1"/>
    <col min="3" max="8" width="17.625" customWidth="1"/>
    <col min="9" max="9" width="2.5" customWidth="1"/>
    <col min="14" max="14" width="6.75" customWidth="1"/>
  </cols>
  <sheetData>
    <row r="1" spans="1:9" ht="75.75" customHeight="1" x14ac:dyDescent="0.9">
      <c r="B1" s="140" t="s">
        <v>56</v>
      </c>
      <c r="C1" s="140"/>
      <c r="D1" s="140"/>
      <c r="E1" s="140"/>
      <c r="F1" s="140"/>
      <c r="G1" s="140"/>
      <c r="H1" s="140"/>
    </row>
    <row r="2" spans="1:9" ht="43.5" customHeight="1" x14ac:dyDescent="0.45">
      <c r="B2" s="139" t="s">
        <v>55</v>
      </c>
      <c r="C2" s="139"/>
      <c r="D2" s="139"/>
      <c r="E2" s="139"/>
      <c r="F2" s="139"/>
      <c r="G2" s="139"/>
      <c r="H2" s="139"/>
    </row>
    <row r="3" spans="1:9" ht="16.5" customHeight="1" x14ac:dyDescent="0.3">
      <c r="A3" s="141" t="s">
        <v>60</v>
      </c>
      <c r="B3" s="141"/>
      <c r="C3" s="141"/>
      <c r="D3" s="141"/>
      <c r="E3" s="141"/>
      <c r="F3" s="141"/>
      <c r="G3" s="141"/>
      <c r="H3" s="141"/>
    </row>
    <row r="4" spans="1:9" x14ac:dyDescent="0.3">
      <c r="A4" s="141"/>
      <c r="B4" s="141"/>
      <c r="C4" s="141"/>
      <c r="D4" s="141"/>
      <c r="E4" s="141"/>
      <c r="F4" s="141"/>
      <c r="G4" s="141"/>
      <c r="H4" s="141"/>
    </row>
    <row r="5" spans="1:9" x14ac:dyDescent="0.3">
      <c r="A5" s="141"/>
      <c r="B5" s="141"/>
      <c r="C5" s="141"/>
      <c r="D5" s="141"/>
      <c r="E5" s="141"/>
      <c r="F5" s="141"/>
      <c r="G5" s="141"/>
      <c r="H5" s="141"/>
    </row>
    <row r="6" spans="1:9" ht="48" customHeight="1" x14ac:dyDescent="0.3">
      <c r="A6" s="135"/>
      <c r="B6" s="141" t="s">
        <v>61</v>
      </c>
      <c r="C6" s="142"/>
      <c r="D6" s="142"/>
      <c r="E6" s="142"/>
      <c r="F6" s="142"/>
      <c r="G6" s="142"/>
      <c r="H6" s="142"/>
    </row>
    <row r="7" spans="1:9" ht="26.25" customHeight="1" x14ac:dyDescent="0.3">
      <c r="A7" s="135"/>
      <c r="B7" s="137" t="s">
        <v>62</v>
      </c>
      <c r="C7" s="137"/>
      <c r="D7" s="137"/>
      <c r="E7" s="137"/>
      <c r="F7" s="137"/>
      <c r="G7" s="137"/>
      <c r="H7" s="137"/>
    </row>
    <row r="9" spans="1:9" ht="54" customHeight="1" x14ac:dyDescent="0.7">
      <c r="A9" s="2"/>
      <c r="B9" s="1">
        <v>2026</v>
      </c>
      <c r="C9" s="151" t="s">
        <v>11</v>
      </c>
      <c r="D9" s="151"/>
      <c r="E9" s="151"/>
      <c r="F9" s="2"/>
      <c r="G9" s="2"/>
      <c r="H9" s="2"/>
    </row>
    <row r="10" spans="1:9" ht="14.25" customHeight="1" x14ac:dyDescent="0.3">
      <c r="A10" s="3"/>
      <c r="B10" s="6" t="s">
        <v>20</v>
      </c>
      <c r="C10" s="7" t="str">
        <f>UPPER(TEXT(C11,"dddd"))</f>
        <v>MONDAY</v>
      </c>
      <c r="D10" s="6" t="str">
        <f t="shared" ref="D10:H10" si="0">UPPER(TEXT(D11,"dddd"))</f>
        <v>TUESDAY</v>
      </c>
      <c r="E10" s="7" t="str">
        <f t="shared" si="0"/>
        <v>WEDNESDAY</v>
      </c>
      <c r="F10" s="6" t="str">
        <f t="shared" si="0"/>
        <v>THURSDAY</v>
      </c>
      <c r="G10" s="7" t="str">
        <f t="shared" si="0"/>
        <v>FRIDAY</v>
      </c>
      <c r="H10" s="55" t="str">
        <f t="shared" si="0"/>
        <v>SATURDAY</v>
      </c>
    </row>
    <row r="11" spans="1:9" ht="16.5" customHeight="1" x14ac:dyDescent="0.3">
      <c r="B11" s="57">
        <f t="array" ref="B11:H11">Days+1+DATE(Calendar1Year,Calendar1MonthOption,1)-WEEKDAY(DATE(Calendar1Year,Calendar1MonthOption,1),WeekdayOption)</f>
        <v>46292</v>
      </c>
      <c r="C11" s="4">
        <v>46293</v>
      </c>
      <c r="D11" s="4">
        <v>46294</v>
      </c>
      <c r="E11" s="4">
        <v>46295</v>
      </c>
      <c r="F11" s="4">
        <v>46296</v>
      </c>
      <c r="G11" s="4">
        <v>46297</v>
      </c>
      <c r="H11" s="5">
        <v>46298</v>
      </c>
      <c r="I11" s="54"/>
    </row>
    <row r="12" spans="1:9" ht="56.25" customHeight="1" x14ac:dyDescent="0.3">
      <c r="B12" s="24"/>
      <c r="C12" s="9"/>
      <c r="D12" s="9"/>
      <c r="E12" s="40"/>
      <c r="F12" s="40" t="s">
        <v>40</v>
      </c>
      <c r="G12" s="121"/>
      <c r="H12" s="52"/>
    </row>
    <row r="13" spans="1:9" ht="16.5" customHeight="1" x14ac:dyDescent="0.3">
      <c r="B13" s="57">
        <f t="array" ref="B13:H13">Days+8+DATE(Calendar1Year,Calendar1MonthOption,1)-WEEKDAY(DATE(Calendar1Year,Calendar1MonthOption,1),WeekdayOption)</f>
        <v>46299</v>
      </c>
      <c r="C13" s="4">
        <v>46300</v>
      </c>
      <c r="D13" s="4">
        <v>46301</v>
      </c>
      <c r="E13" s="4">
        <v>46302</v>
      </c>
      <c r="F13" s="4">
        <v>46303</v>
      </c>
      <c r="G13" s="4">
        <v>46304</v>
      </c>
      <c r="H13" s="5">
        <v>46305</v>
      </c>
      <c r="I13" s="54"/>
    </row>
    <row r="14" spans="1:9" ht="56.25" customHeight="1" x14ac:dyDescent="0.3">
      <c r="A14" s="58"/>
      <c r="B14" s="9"/>
      <c r="C14" s="9"/>
      <c r="D14" s="9"/>
      <c r="E14" s="9"/>
      <c r="F14" s="9"/>
      <c r="G14" s="9"/>
      <c r="H14" s="12"/>
      <c r="I14" s="54"/>
    </row>
    <row r="15" spans="1:9" ht="16.5" customHeight="1" thickBot="1" x14ac:dyDescent="0.35">
      <c r="B15" s="57">
        <f t="array" ref="B15:H15">Days+15+DATE(Calendar1Year,Calendar1MonthOption,1)-WEEKDAY(DATE(Calendar1Year,Calendar1MonthOption,1),WeekdayOption)</f>
        <v>46306</v>
      </c>
      <c r="C15" s="4">
        <v>46307</v>
      </c>
      <c r="D15" s="4">
        <v>46308</v>
      </c>
      <c r="E15" s="4">
        <v>46309</v>
      </c>
      <c r="F15" s="4">
        <v>46310</v>
      </c>
      <c r="G15" s="4">
        <v>46311</v>
      </c>
      <c r="H15" s="56">
        <v>46312</v>
      </c>
    </row>
    <row r="16" spans="1:9" ht="56.25" customHeight="1" thickBot="1" x14ac:dyDescent="0.35">
      <c r="B16" s="59"/>
      <c r="C16" s="33"/>
      <c r="D16" s="89"/>
      <c r="E16" s="123" t="s">
        <v>38</v>
      </c>
      <c r="F16" s="124" t="s">
        <v>45</v>
      </c>
      <c r="G16" s="9"/>
      <c r="I16" s="54"/>
    </row>
    <row r="17" spans="1:9" ht="16.5" customHeight="1" x14ac:dyDescent="0.3">
      <c r="A17" s="58"/>
      <c r="B17" s="4">
        <f t="array" ref="B17:H17">Days+22+DATE(Calendar1Year,Calendar1MonthOption,1)-WEEKDAY(DATE(Calendar1Year,Calendar1MonthOption,1),WeekdayOption)</f>
        <v>46313</v>
      </c>
      <c r="C17" s="4">
        <v>46314</v>
      </c>
      <c r="D17" s="32">
        <v>46315</v>
      </c>
      <c r="E17" s="32">
        <v>46316</v>
      </c>
      <c r="F17" s="32">
        <v>46317</v>
      </c>
      <c r="G17" s="4">
        <v>46318</v>
      </c>
      <c r="H17" s="5">
        <v>46319</v>
      </c>
      <c r="I17" s="54"/>
    </row>
    <row r="18" spans="1:9" ht="56.25" customHeight="1" x14ac:dyDescent="0.3">
      <c r="B18" s="15"/>
      <c r="C18" s="9"/>
      <c r="D18" s="9"/>
      <c r="E18" s="9"/>
      <c r="F18" s="9"/>
      <c r="G18" s="9"/>
      <c r="H18" s="38"/>
    </row>
    <row r="19" spans="1:9" ht="16.5" customHeight="1" thickBot="1" x14ac:dyDescent="0.35">
      <c r="B19" s="57">
        <f t="array" ref="B19:H19">Days+29+DATE(Calendar1Year,Calendar1MonthOption,1)-WEEKDAY(DATE(Calendar1Year,Calendar1MonthOption,1),WeekdayOption)</f>
        <v>46320</v>
      </c>
      <c r="C19" s="4">
        <v>46321</v>
      </c>
      <c r="D19" s="4">
        <v>46322</v>
      </c>
      <c r="E19" s="4">
        <v>46323</v>
      </c>
      <c r="F19" s="4">
        <v>46324</v>
      </c>
      <c r="G19" s="4">
        <v>46325</v>
      </c>
      <c r="H19" s="56">
        <v>46326</v>
      </c>
    </row>
    <row r="20" spans="1:9" ht="57" customHeight="1" thickBot="1" x14ac:dyDescent="0.35">
      <c r="B20" s="13" t="s">
        <v>5</v>
      </c>
      <c r="C20" s="9"/>
      <c r="D20" s="9"/>
      <c r="E20" s="33"/>
      <c r="F20" s="88"/>
      <c r="G20" s="36" t="s">
        <v>57</v>
      </c>
      <c r="H20" s="9"/>
      <c r="I20" s="19"/>
    </row>
    <row r="21" spans="1:9" ht="16.5" customHeight="1" x14ac:dyDescent="0.3">
      <c r="B21" s="57">
        <f t="array" ref="B21:C21">Days+36+DATE(Calendar1Year,Calendar1MonthOption,1)-WEEKDAY(DATE(Calendar1Year,Calendar1MonthOption,1),WeekdayOption)</f>
        <v>46327</v>
      </c>
      <c r="C21" s="4">
        <v>46328</v>
      </c>
      <c r="D21" s="152" t="s">
        <v>0</v>
      </c>
      <c r="E21" s="152"/>
      <c r="F21" s="153"/>
      <c r="G21" s="153"/>
      <c r="H21" s="153"/>
    </row>
    <row r="22" spans="1:9" ht="63.75" customHeight="1" x14ac:dyDescent="0.3">
      <c r="B22" s="60"/>
      <c r="C22" s="61"/>
      <c r="D22" s="156" t="s">
        <v>58</v>
      </c>
      <c r="E22" s="157"/>
      <c r="F22" s="157"/>
      <c r="G22" s="157"/>
      <c r="H22" s="157"/>
    </row>
    <row r="23" spans="1:9" ht="54" customHeight="1" x14ac:dyDescent="0.7">
      <c r="A23" s="2"/>
      <c r="B23" s="68">
        <f>YEAR(DATE(Calendar1Year,Calendar1MonthOption+1,1))</f>
        <v>2026</v>
      </c>
      <c r="C23" s="151" t="str">
        <f>TEXT(DATE(Calendar1Year,Calendar1MonthOption+1,1),"mmmm")</f>
        <v>November</v>
      </c>
      <c r="D23" s="151"/>
      <c r="E23" s="151"/>
      <c r="F23" s="8"/>
      <c r="G23" s="8"/>
      <c r="H23" s="2"/>
    </row>
    <row r="24" spans="1:9" ht="14.25" customHeight="1" x14ac:dyDescent="0.3">
      <c r="A24" s="3"/>
      <c r="B24" s="6" t="str">
        <f>UPPER(TEXT(B25,"dddd"))</f>
        <v>SUNDAY</v>
      </c>
      <c r="C24" s="7" t="str">
        <f t="shared" ref="C24:H24" si="1">UPPER(TEXT(C25,"dddd"))</f>
        <v>MONDAY</v>
      </c>
      <c r="D24" s="6" t="str">
        <f t="shared" si="1"/>
        <v>TUESDAY</v>
      </c>
      <c r="E24" s="7" t="str">
        <f t="shared" si="1"/>
        <v>WEDNESDAY</v>
      </c>
      <c r="F24" s="6" t="str">
        <f t="shared" si="1"/>
        <v>THURSDAY</v>
      </c>
      <c r="G24" s="7" t="str">
        <f t="shared" si="1"/>
        <v>FRIDAY</v>
      </c>
      <c r="H24" s="62" t="str">
        <f t="shared" si="1"/>
        <v>SATURDAY</v>
      </c>
      <c r="I24" s="54"/>
    </row>
    <row r="25" spans="1:9" ht="16.5" customHeight="1" x14ac:dyDescent="0.3">
      <c r="B25" s="57">
        <f t="array" ref="B25:H25">Days+1+DATE(Calendar2Year,Calendar2MonthOption,1)-WEEKDAY(DATE(Calendar2Year,Calendar2MonthOption,1),WeekdayOption)</f>
        <v>46327</v>
      </c>
      <c r="C25" s="4">
        <v>46328</v>
      </c>
      <c r="D25" s="4">
        <v>46329</v>
      </c>
      <c r="E25" s="4">
        <v>46330</v>
      </c>
      <c r="F25" s="4">
        <v>46331</v>
      </c>
      <c r="G25" s="4">
        <v>46332</v>
      </c>
      <c r="H25" s="56">
        <v>46333</v>
      </c>
    </row>
    <row r="26" spans="1:9" ht="56.25" customHeight="1" x14ac:dyDescent="0.3">
      <c r="B26" s="15"/>
      <c r="C26" s="9"/>
      <c r="D26" s="121"/>
      <c r="E26" s="9"/>
      <c r="F26" s="9"/>
      <c r="G26" s="9"/>
      <c r="H26" s="52"/>
    </row>
    <row r="27" spans="1:9" ht="16.5" customHeight="1" x14ac:dyDescent="0.3">
      <c r="B27" s="57">
        <f t="array" ref="B27:H27">Days+8+DATE(Calendar2Year,Calendar2MonthOption,1)-WEEKDAY(DATE(Calendar2Year,Calendar2MonthOption,1),WeekdayOption)</f>
        <v>46334</v>
      </c>
      <c r="C27" s="4">
        <v>46335</v>
      </c>
      <c r="D27" s="4">
        <v>46336</v>
      </c>
      <c r="E27" s="4">
        <v>46337</v>
      </c>
      <c r="F27" s="4">
        <v>46338</v>
      </c>
      <c r="G27" s="4">
        <v>46339</v>
      </c>
      <c r="H27" s="5">
        <v>46340</v>
      </c>
      <c r="I27" s="54"/>
    </row>
    <row r="28" spans="1:9" ht="56.25" customHeight="1" x14ac:dyDescent="0.3">
      <c r="B28" s="15"/>
      <c r="C28" s="9"/>
      <c r="D28" s="9"/>
      <c r="E28" s="9"/>
      <c r="F28" s="9"/>
      <c r="G28" s="9"/>
      <c r="H28" s="10"/>
      <c r="I28" s="54"/>
    </row>
    <row r="29" spans="1:9" ht="16.5" customHeight="1" thickBot="1" x14ac:dyDescent="0.35">
      <c r="B29" s="57">
        <f t="array" ref="B29:H29">Days+15+DATE(Calendar2Year,Calendar2MonthOption,1)-WEEKDAY(DATE(Calendar2Year,Calendar2MonthOption,1),WeekdayOption)</f>
        <v>46341</v>
      </c>
      <c r="C29" s="4">
        <v>46342</v>
      </c>
      <c r="D29" s="4">
        <v>46343</v>
      </c>
      <c r="E29" s="4">
        <v>46344</v>
      </c>
      <c r="F29" s="4">
        <v>46345</v>
      </c>
      <c r="G29" s="4">
        <v>46346</v>
      </c>
      <c r="H29" s="5">
        <v>46347</v>
      </c>
      <c r="I29" s="54"/>
    </row>
    <row r="30" spans="1:9" ht="56.25" customHeight="1" thickBot="1" x14ac:dyDescent="0.35">
      <c r="B30" s="128" t="s">
        <v>59</v>
      </c>
      <c r="C30" s="9"/>
      <c r="D30" s="15"/>
      <c r="E30" s="13"/>
      <c r="F30" s="52"/>
      <c r="G30" s="33"/>
      <c r="H30" s="92"/>
    </row>
    <row r="31" spans="1:9" ht="16.5" customHeight="1" x14ac:dyDescent="0.3">
      <c r="B31" s="57">
        <f t="array" ref="B31:H31">Days+22+DATE(Calendar2Year,Calendar2MonthOption,1)-WEEKDAY(DATE(Calendar2Year,Calendar2MonthOption,1),WeekdayOption)</f>
        <v>46348</v>
      </c>
      <c r="C31" s="4">
        <v>46349</v>
      </c>
      <c r="D31" s="4">
        <v>46350</v>
      </c>
      <c r="E31" s="4">
        <v>46351</v>
      </c>
      <c r="F31" s="4">
        <v>46352</v>
      </c>
      <c r="G31" s="53">
        <v>46353</v>
      </c>
      <c r="H31" s="76">
        <v>46354</v>
      </c>
    </row>
    <row r="32" spans="1:9" ht="56.25" customHeight="1" x14ac:dyDescent="0.3">
      <c r="B32" s="15"/>
      <c r="C32" s="23"/>
      <c r="D32" s="9"/>
      <c r="E32" s="122" t="s">
        <v>6</v>
      </c>
      <c r="F32" s="15"/>
      <c r="G32" s="15"/>
      <c r="H32" s="23"/>
    </row>
    <row r="33" spans="1:9" ht="16.5" customHeight="1" x14ac:dyDescent="0.3">
      <c r="B33" s="57">
        <f t="array" ref="B33:H33">Days+29+DATE(Calendar2Year,Calendar2MonthOption,1)-WEEKDAY(DATE(Calendar2Year,Calendar2MonthOption,1),WeekdayOption)</f>
        <v>46355</v>
      </c>
      <c r="C33" s="4">
        <v>46356</v>
      </c>
      <c r="D33" s="4">
        <v>46357</v>
      </c>
      <c r="E33" s="4">
        <v>46358</v>
      </c>
      <c r="F33" s="4">
        <v>46359</v>
      </c>
      <c r="G33" s="4">
        <v>46360</v>
      </c>
      <c r="H33" s="5">
        <v>46361</v>
      </c>
      <c r="I33" s="54"/>
    </row>
    <row r="34" spans="1:9" ht="57" customHeight="1" x14ac:dyDescent="0.3">
      <c r="B34" s="15"/>
      <c r="C34" s="9"/>
      <c r="D34" s="39"/>
      <c r="E34" s="9"/>
      <c r="F34" s="9"/>
      <c r="G34" s="9"/>
      <c r="H34" s="11"/>
      <c r="I34" s="54"/>
    </row>
    <row r="35" spans="1:9" ht="16.5" customHeight="1" x14ac:dyDescent="0.3">
      <c r="B35" s="57">
        <f t="array" ref="B35:C35">Days+36+DATE(Calendar2Year,Calendar2MonthOption,1)-WEEKDAY(DATE(Calendar2Year,Calendar2MonthOption,1),WeekdayOption)</f>
        <v>46362</v>
      </c>
      <c r="C35" s="4">
        <v>46363</v>
      </c>
      <c r="D35" s="152" t="s">
        <v>0</v>
      </c>
      <c r="E35" s="152"/>
      <c r="F35" s="152"/>
      <c r="G35" s="152"/>
      <c r="H35" s="152"/>
    </row>
    <row r="36" spans="1:9" ht="63.75" customHeight="1" x14ac:dyDescent="0.3">
      <c r="B36" s="120"/>
      <c r="C36" s="63"/>
      <c r="D36" s="149" t="s">
        <v>54</v>
      </c>
      <c r="E36" s="150"/>
      <c r="F36" s="150"/>
      <c r="G36" s="150"/>
      <c r="H36" s="150"/>
    </row>
    <row r="37" spans="1:9" ht="54" customHeight="1" x14ac:dyDescent="0.7">
      <c r="A37" s="2"/>
      <c r="B37" s="1">
        <f>YEAR(DATE(Calendar2Year,Calendar2MonthOption+1,1))</f>
        <v>2026</v>
      </c>
      <c r="C37" s="151" t="str">
        <f>TEXT(DATE(Calendar2Year,Calendar2MonthOption+1,1),"mmmm")</f>
        <v>December</v>
      </c>
      <c r="D37" s="151"/>
      <c r="E37" s="151"/>
      <c r="F37" s="8"/>
      <c r="G37" s="8"/>
      <c r="H37" s="2"/>
    </row>
    <row r="38" spans="1:9" ht="14.25" customHeight="1" x14ac:dyDescent="0.3">
      <c r="A38" s="3"/>
      <c r="B38" s="6" t="str">
        <f>UPPER(TEXT(B39,"dddd"))</f>
        <v>SUNDAY</v>
      </c>
      <c r="C38" s="7" t="str">
        <f t="shared" ref="C38:H38" si="2">UPPER(TEXT(C39,"dddd"))</f>
        <v>MONDAY</v>
      </c>
      <c r="D38" s="6" t="str">
        <f t="shared" si="2"/>
        <v>TUESDAY</v>
      </c>
      <c r="E38" s="7" t="str">
        <f t="shared" si="2"/>
        <v>WEDNESDAY</v>
      </c>
      <c r="F38" s="6" t="str">
        <f t="shared" si="2"/>
        <v>THURSDAY</v>
      </c>
      <c r="G38" s="7" t="str">
        <f t="shared" si="2"/>
        <v>FRIDAY</v>
      </c>
      <c r="H38" s="6" t="str">
        <f t="shared" si="2"/>
        <v>SATURDAY</v>
      </c>
    </row>
    <row r="39" spans="1:9" ht="16.5" customHeight="1" x14ac:dyDescent="0.3">
      <c r="B39" s="57">
        <f t="array" ref="B39:H39">Days+1+DATE(Calendar3Year,Calendar3MonthOption,1)-WEEKDAY(DATE(Calendar3Year,Calendar3MonthOption,1),WeekdayOption)</f>
        <v>46355</v>
      </c>
      <c r="C39" s="4">
        <v>46356</v>
      </c>
      <c r="D39" s="4">
        <v>46357</v>
      </c>
      <c r="E39" s="4">
        <v>46358</v>
      </c>
      <c r="F39" s="4">
        <v>46359</v>
      </c>
      <c r="G39" s="4">
        <v>46360</v>
      </c>
      <c r="H39" s="64">
        <v>46361</v>
      </c>
    </row>
    <row r="40" spans="1:9" ht="56.25" customHeight="1" x14ac:dyDescent="0.3">
      <c r="A40" s="58"/>
      <c r="B40" s="9"/>
      <c r="C40" s="9"/>
      <c r="D40" s="9"/>
      <c r="E40" s="121"/>
      <c r="F40" s="18" t="s">
        <v>16</v>
      </c>
      <c r="G40" s="27" t="s">
        <v>41</v>
      </c>
      <c r="H40" s="10"/>
      <c r="I40" s="54"/>
    </row>
    <row r="41" spans="1:9" ht="16.5" customHeight="1" x14ac:dyDescent="0.3">
      <c r="A41" s="58"/>
      <c r="B41" s="65">
        <f t="array" ref="B41:H41">Days+8+DATE(Calendar3Year,Calendar3MonthOption,1)-WEEKDAY(DATE(Calendar3Year,Calendar3MonthOption,1),WeekdayOption)</f>
        <v>46362</v>
      </c>
      <c r="C41" s="4">
        <v>46363</v>
      </c>
      <c r="D41" s="4">
        <v>46364</v>
      </c>
      <c r="E41" s="4">
        <v>46365</v>
      </c>
      <c r="F41" s="4">
        <v>46366</v>
      </c>
      <c r="G41" s="4">
        <v>46367</v>
      </c>
      <c r="H41" s="5">
        <v>46368</v>
      </c>
      <c r="I41" s="54"/>
    </row>
    <row r="42" spans="1:9" ht="56.25" customHeight="1" x14ac:dyDescent="0.3">
      <c r="A42" s="58"/>
      <c r="B42" s="9"/>
      <c r="C42" s="9"/>
      <c r="D42" s="9"/>
      <c r="E42" s="9"/>
      <c r="F42" s="9"/>
      <c r="G42" s="9"/>
      <c r="H42" s="10"/>
      <c r="I42" s="54"/>
    </row>
    <row r="43" spans="1:9" ht="16.5" customHeight="1" thickBot="1" x14ac:dyDescent="0.35">
      <c r="B43" s="57">
        <f t="array" ref="B43:H43">Days+15+DATE(Calendar3Year,Calendar3MonthOption,1)-WEEKDAY(DATE(Calendar3Year,Calendar3MonthOption,1),WeekdayOption)</f>
        <v>46369</v>
      </c>
      <c r="C43" s="4">
        <v>46370</v>
      </c>
      <c r="D43" s="4">
        <v>46371</v>
      </c>
      <c r="E43" s="4">
        <v>46372</v>
      </c>
      <c r="F43" s="4">
        <v>46373</v>
      </c>
      <c r="G43" s="4">
        <v>46374</v>
      </c>
      <c r="H43" s="5">
        <v>46375</v>
      </c>
      <c r="I43" s="54"/>
    </row>
    <row r="44" spans="1:9" ht="56.25" customHeight="1" thickBot="1" x14ac:dyDescent="0.35">
      <c r="A44" s="58"/>
      <c r="B44" s="96"/>
      <c r="C44" s="93"/>
      <c r="D44" s="128" t="s">
        <v>22</v>
      </c>
      <c r="E44" s="94"/>
      <c r="F44" s="132"/>
      <c r="G44" s="9"/>
      <c r="I44" s="54"/>
    </row>
    <row r="45" spans="1:9" ht="16.5" customHeight="1" x14ac:dyDescent="0.3">
      <c r="B45" s="95">
        <f t="array" ref="B45:H45">Days+22+DATE(Calendar3Year,Calendar3MonthOption,1)-WEEKDAY(DATE(Calendar3Year,Calendar3MonthOption,1),WeekdayOption)</f>
        <v>46376</v>
      </c>
      <c r="C45" s="32">
        <v>46377</v>
      </c>
      <c r="D45" s="32">
        <v>46378</v>
      </c>
      <c r="E45" s="4">
        <v>46379</v>
      </c>
      <c r="F45" s="4">
        <v>46380</v>
      </c>
      <c r="G45" s="4">
        <v>46381</v>
      </c>
      <c r="H45" s="56">
        <v>46382</v>
      </c>
    </row>
    <row r="46" spans="1:9" ht="56.25" customHeight="1" x14ac:dyDescent="0.3">
      <c r="B46" s="15"/>
      <c r="C46" s="13"/>
      <c r="D46" s="9"/>
      <c r="E46" s="9"/>
      <c r="F46" s="13"/>
      <c r="G46" s="39" t="s">
        <v>23</v>
      </c>
      <c r="I46" s="54"/>
    </row>
    <row r="47" spans="1:9" ht="16.5" customHeight="1" x14ac:dyDescent="0.3">
      <c r="B47" s="57">
        <f t="array" ref="B47:H47">Days+29+DATE(Calendar3Year,Calendar3MonthOption,1)-WEEKDAY(DATE(Calendar3Year,Calendar3MonthOption,1),WeekdayOption)</f>
        <v>46383</v>
      </c>
      <c r="C47" s="4">
        <v>46384</v>
      </c>
      <c r="D47" s="4">
        <v>46385</v>
      </c>
      <c r="E47" s="4">
        <v>46386</v>
      </c>
      <c r="F47" s="4">
        <v>46387</v>
      </c>
      <c r="G47" s="4">
        <v>46388</v>
      </c>
      <c r="H47" s="5">
        <v>46389</v>
      </c>
      <c r="I47" s="54"/>
    </row>
    <row r="48" spans="1:9" ht="57" customHeight="1" x14ac:dyDescent="0.3">
      <c r="A48" s="58"/>
      <c r="B48" s="9"/>
      <c r="C48" s="9"/>
      <c r="D48" s="9"/>
      <c r="E48" s="41"/>
      <c r="F48" s="132" t="s">
        <v>10</v>
      </c>
      <c r="G48" s="25"/>
      <c r="H48" s="114"/>
    </row>
    <row r="49" spans="1:19" ht="16.5" customHeight="1" x14ac:dyDescent="0.3">
      <c r="B49" s="57">
        <f t="array" ref="B49:C49">Days+36+DATE(Calendar3Year,Calendar3MonthOption,1)-WEEKDAY(DATE(Calendar3Year,Calendar3MonthOption,1),WeekdayOption)</f>
        <v>46390</v>
      </c>
      <c r="C49" s="4">
        <v>46391</v>
      </c>
      <c r="D49" s="152" t="s">
        <v>0</v>
      </c>
      <c r="E49" s="152"/>
      <c r="F49" s="153"/>
      <c r="G49" s="152"/>
      <c r="H49" s="152"/>
    </row>
    <row r="50" spans="1:19" ht="63.75" customHeight="1" x14ac:dyDescent="0.3">
      <c r="B50" s="69"/>
      <c r="C50" s="70"/>
      <c r="D50" s="154"/>
      <c r="E50" s="155"/>
      <c r="F50" s="155"/>
      <c r="G50" s="155"/>
      <c r="H50" s="155"/>
    </row>
    <row r="51" spans="1:19" ht="54" customHeight="1" x14ac:dyDescent="0.7">
      <c r="A51" s="2"/>
      <c r="B51" s="1">
        <f>YEAR(DATE(Calendar3Year,Calendar3MonthOption+1,1))</f>
        <v>2027</v>
      </c>
      <c r="C51" s="151" t="str">
        <f>TEXT(DATE(Calendar3Year,Calendar3MonthOption+1,1),"mmmm")</f>
        <v>January</v>
      </c>
      <c r="D51" s="151"/>
      <c r="E51" s="151"/>
      <c r="F51" s="8"/>
      <c r="G51" s="8"/>
      <c r="H51" s="2"/>
    </row>
    <row r="52" spans="1:19" ht="14.25" customHeight="1" x14ac:dyDescent="0.3">
      <c r="A52" s="3"/>
      <c r="B52" s="6" t="str">
        <f>UPPER(TEXT(B53,"dddd"))</f>
        <v>SUNDAY</v>
      </c>
      <c r="C52" s="7" t="str">
        <f t="shared" ref="C52:H52" si="3">UPPER(TEXT(C53,"dddd"))</f>
        <v>MONDAY</v>
      </c>
      <c r="D52" s="6" t="str">
        <f t="shared" si="3"/>
        <v>TUESDAY</v>
      </c>
      <c r="E52" s="7" t="str">
        <f t="shared" si="3"/>
        <v>WEDNESDAY</v>
      </c>
      <c r="F52" s="6" t="str">
        <f t="shared" si="3"/>
        <v>THURSDAY</v>
      </c>
      <c r="G52" s="7" t="str">
        <f t="shared" si="3"/>
        <v>FRIDAY</v>
      </c>
      <c r="H52" s="72" t="str">
        <f t="shared" si="3"/>
        <v>SATURDAY</v>
      </c>
    </row>
    <row r="53" spans="1:19" ht="16.5" customHeight="1" x14ac:dyDescent="0.3">
      <c r="B53" s="57">
        <f t="array" ref="B53:H53">Days+1+DATE(Calendar4Year,Calendar4MonthOption,1)-WEEKDAY(DATE(Calendar4Year,Calendar4MonthOption,1),WeekdayOption)</f>
        <v>46383</v>
      </c>
      <c r="C53" s="4">
        <v>46384</v>
      </c>
      <c r="D53" s="4">
        <v>46385</v>
      </c>
      <c r="E53" s="4">
        <v>46386</v>
      </c>
      <c r="F53" s="4">
        <v>46387</v>
      </c>
      <c r="G53" s="4">
        <v>46388</v>
      </c>
      <c r="H53" s="73">
        <v>46389</v>
      </c>
    </row>
    <row r="54" spans="1:19" ht="56.25" customHeight="1" x14ac:dyDescent="0.3">
      <c r="B54" s="16"/>
      <c r="C54" s="97" t="s">
        <v>13</v>
      </c>
      <c r="D54" s="15"/>
      <c r="E54" s="9"/>
      <c r="F54" s="52"/>
      <c r="G54" s="66" t="s">
        <v>15</v>
      </c>
      <c r="H54" s="74"/>
    </row>
    <row r="55" spans="1:19" ht="16.5" customHeight="1" x14ac:dyDescent="0.3">
      <c r="B55" s="57">
        <f t="array" ref="B55:H55">Days+8+DATE(Calendar4Year,Calendar4MonthOption,1)-WEEKDAY(DATE(Calendar4Year,Calendar4MonthOption,1),WeekdayOption)</f>
        <v>46390</v>
      </c>
      <c r="C55" s="4">
        <v>46391</v>
      </c>
      <c r="D55" s="4">
        <v>46392</v>
      </c>
      <c r="E55" s="4">
        <v>46393</v>
      </c>
      <c r="F55" s="4">
        <v>46394</v>
      </c>
      <c r="G55" s="4">
        <v>46395</v>
      </c>
      <c r="H55" s="73">
        <v>46396</v>
      </c>
    </row>
    <row r="56" spans="1:19" ht="56.25" customHeight="1" x14ac:dyDescent="0.3">
      <c r="B56" s="16"/>
      <c r="C56" s="15"/>
      <c r="D56" s="15"/>
      <c r="E56" s="15"/>
      <c r="F56" s="9"/>
      <c r="G56" s="9"/>
      <c r="H56" s="75"/>
    </row>
    <row r="57" spans="1:19" ht="16.5" customHeight="1" thickBot="1" x14ac:dyDescent="0.35">
      <c r="B57" s="57">
        <f t="array" ref="B57:H57">Days+15+DATE(Calendar4Year,Calendar4MonthOption,1)-WEEKDAY(DATE(Calendar4Year,Calendar4MonthOption,1),WeekdayOption)</f>
        <v>46397</v>
      </c>
      <c r="C57" s="4">
        <v>46398</v>
      </c>
      <c r="D57" s="4">
        <v>46399</v>
      </c>
      <c r="E57" s="4">
        <v>46400</v>
      </c>
      <c r="F57" s="4">
        <v>46401</v>
      </c>
      <c r="G57" s="4">
        <v>46402</v>
      </c>
      <c r="H57" s="73">
        <v>46403</v>
      </c>
    </row>
    <row r="58" spans="1:19" ht="56.25" customHeight="1" thickBot="1" x14ac:dyDescent="0.35">
      <c r="B58" s="15"/>
      <c r="C58" s="13"/>
      <c r="D58" s="15"/>
      <c r="E58" s="99"/>
      <c r="F58" s="91"/>
      <c r="G58" s="125" t="s">
        <v>24</v>
      </c>
      <c r="H58" s="75"/>
    </row>
    <row r="59" spans="1:19" ht="16.5" customHeight="1" x14ac:dyDescent="0.3">
      <c r="A59" s="58"/>
      <c r="B59" s="4">
        <f t="array" ref="B59:H59">Days+22+DATE(Calendar4Year,Calendar4MonthOption,1)-WEEKDAY(DATE(Calendar4Year,Calendar4MonthOption,1),WeekdayOption)</f>
        <v>46404</v>
      </c>
      <c r="C59" s="4">
        <v>46405</v>
      </c>
      <c r="D59" s="4">
        <v>46406</v>
      </c>
      <c r="E59" s="32">
        <v>46407</v>
      </c>
      <c r="F59" s="98">
        <v>46408</v>
      </c>
      <c r="G59" s="4">
        <v>46409</v>
      </c>
      <c r="H59" s="73">
        <v>46410</v>
      </c>
    </row>
    <row r="60" spans="1:19" ht="56.25" customHeight="1" x14ac:dyDescent="0.3">
      <c r="A60" s="58"/>
      <c r="B60" s="9"/>
      <c r="C60" s="9"/>
      <c r="D60" s="9"/>
      <c r="E60" s="15"/>
      <c r="F60" s="14"/>
      <c r="H60" s="71"/>
    </row>
    <row r="61" spans="1:19" ht="16.5" customHeight="1" thickBot="1" x14ac:dyDescent="0.35">
      <c r="A61" s="58"/>
      <c r="B61" s="4">
        <f t="array" ref="B61:H61">Days+29+DATE(Calendar4Year,Calendar4MonthOption,1)-WEEKDAY(DATE(Calendar4Year,Calendar4MonthOption,1),WeekdayOption)</f>
        <v>46411</v>
      </c>
      <c r="C61" s="4">
        <v>46412</v>
      </c>
      <c r="D61" s="4">
        <v>46413</v>
      </c>
      <c r="E61" s="4">
        <v>46414</v>
      </c>
      <c r="F61" s="47">
        <v>46415</v>
      </c>
      <c r="G61" s="49">
        <v>46416</v>
      </c>
      <c r="H61" s="48">
        <v>46417</v>
      </c>
    </row>
    <row r="62" spans="1:19" ht="57" customHeight="1" thickBot="1" x14ac:dyDescent="0.35">
      <c r="A62" s="58"/>
      <c r="B62" s="100"/>
      <c r="C62" s="13" t="s">
        <v>17</v>
      </c>
      <c r="D62" s="9"/>
      <c r="E62" s="118"/>
      <c r="F62" s="46"/>
      <c r="G62" s="51" t="s">
        <v>25</v>
      </c>
      <c r="H62" s="50"/>
      <c r="O62" s="158"/>
      <c r="P62" s="159"/>
      <c r="Q62" s="159"/>
      <c r="R62" s="159"/>
      <c r="S62" s="159"/>
    </row>
    <row r="63" spans="1:19" ht="16.5" customHeight="1" x14ac:dyDescent="0.3">
      <c r="A63" s="58"/>
      <c r="B63" s="45">
        <f t="array" ref="B63:C63">Days+36+DATE(Calendar4Year,Calendar4MonthOption,1)-WEEKDAY(DATE(Calendar4Year,Calendar4MonthOption,1),WeekdayOption)</f>
        <v>46418</v>
      </c>
      <c r="C63" s="4">
        <v>46419</v>
      </c>
      <c r="D63" s="168" t="s">
        <v>0</v>
      </c>
      <c r="E63" s="169"/>
      <c r="F63" s="169"/>
      <c r="G63" s="153"/>
      <c r="H63" s="153"/>
    </row>
    <row r="64" spans="1:19" ht="63.75" customHeight="1" x14ac:dyDescent="0.3">
      <c r="A64" s="58"/>
      <c r="B64" s="9"/>
      <c r="C64" s="67"/>
      <c r="D64" s="162" t="s">
        <v>53</v>
      </c>
      <c r="E64" s="163"/>
      <c r="F64" s="163"/>
      <c r="G64" s="163"/>
      <c r="H64" s="163"/>
    </row>
    <row r="65" spans="1:8" ht="54" customHeight="1" x14ac:dyDescent="0.7">
      <c r="A65" s="2"/>
      <c r="B65" s="68">
        <f>YEAR(DATE(Calendar4Year,Calendar4MonthOption+1,1))</f>
        <v>2027</v>
      </c>
      <c r="C65" s="151" t="str">
        <f>TEXT(DATE(Calendar4Year,Calendar4MonthOption+1,1),"mmmm")</f>
        <v>February</v>
      </c>
      <c r="D65" s="151"/>
      <c r="E65" s="151"/>
      <c r="F65" s="8"/>
      <c r="G65" s="8"/>
      <c r="H65" s="2"/>
    </row>
    <row r="66" spans="1:8" ht="14.25" customHeight="1" x14ac:dyDescent="0.3">
      <c r="A66" s="79"/>
      <c r="B66" s="6" t="str">
        <f>UPPER(TEXT(B67,"dddd"))</f>
        <v>SUNDAY</v>
      </c>
      <c r="C66" s="7" t="str">
        <f t="shared" ref="C66:H66" si="4">UPPER(TEXT(C67,"dddd"))</f>
        <v>MONDAY</v>
      </c>
      <c r="D66" s="6" t="str">
        <f t="shared" si="4"/>
        <v>TUESDAY</v>
      </c>
      <c r="E66" s="7" t="str">
        <f t="shared" si="4"/>
        <v>WEDNESDAY</v>
      </c>
      <c r="F66" s="6" t="str">
        <f t="shared" si="4"/>
        <v>THURSDAY</v>
      </c>
      <c r="G66" s="7" t="str">
        <f t="shared" si="4"/>
        <v>FRIDAY</v>
      </c>
      <c r="H66" s="72" t="str">
        <f t="shared" si="4"/>
        <v>SATURDAY</v>
      </c>
    </row>
    <row r="67" spans="1:8" ht="16.5" customHeight="1" x14ac:dyDescent="0.3">
      <c r="A67" s="58"/>
      <c r="B67" s="4">
        <f t="array" ref="B67:H67">Days+1+DATE(Calendar5Year,Calendar5MonthOption,1)-WEEKDAY(DATE(Calendar5Year,Calendar5MonthOption,1),WeekdayOption)</f>
        <v>46418</v>
      </c>
      <c r="C67" s="4">
        <v>46419</v>
      </c>
      <c r="D67" s="4">
        <v>46420</v>
      </c>
      <c r="E67" s="4">
        <v>46421</v>
      </c>
      <c r="F67" s="4">
        <v>46422</v>
      </c>
      <c r="G67" s="4">
        <v>46423</v>
      </c>
      <c r="H67" s="73">
        <v>46424</v>
      </c>
    </row>
    <row r="68" spans="1:8" ht="56.25" customHeight="1" x14ac:dyDescent="0.3">
      <c r="A68" s="58"/>
      <c r="B68" s="9"/>
      <c r="C68" s="121"/>
      <c r="D68" s="111" t="s">
        <v>43</v>
      </c>
      <c r="E68" s="16"/>
      <c r="G68" s="15"/>
      <c r="H68" s="75"/>
    </row>
    <row r="69" spans="1:8" ht="16.5" customHeight="1" x14ac:dyDescent="0.3">
      <c r="A69" s="58"/>
      <c r="B69" s="4">
        <f t="array" ref="B69:H69">Days+8+DATE(Calendar5Year,Calendar5MonthOption,1)-WEEKDAY(DATE(Calendar5Year,Calendar5MonthOption,1),WeekdayOption)</f>
        <v>46425</v>
      </c>
      <c r="C69" s="4">
        <v>46426</v>
      </c>
      <c r="D69" s="4">
        <v>46427</v>
      </c>
      <c r="E69" s="4">
        <v>46428</v>
      </c>
      <c r="F69" s="4">
        <v>46429</v>
      </c>
      <c r="G69" s="4">
        <v>46430</v>
      </c>
      <c r="H69" s="73">
        <v>46431</v>
      </c>
    </row>
    <row r="70" spans="1:8" ht="56.25" customHeight="1" x14ac:dyDescent="0.3">
      <c r="A70" s="58"/>
      <c r="B70" s="9"/>
      <c r="C70" s="9"/>
      <c r="D70" s="9"/>
      <c r="E70" s="9"/>
      <c r="F70" s="9"/>
      <c r="G70" s="9"/>
      <c r="H70" s="75"/>
    </row>
    <row r="71" spans="1:8" ht="16.5" customHeight="1" thickBot="1" x14ac:dyDescent="0.35">
      <c r="B71" s="57">
        <f t="array" ref="B71:H71">Days+15+DATE(Calendar5Year,Calendar5MonthOption,1)-WEEKDAY(DATE(Calendar5Year,Calendar5MonthOption,1),WeekdayOption)</f>
        <v>46432</v>
      </c>
      <c r="C71" s="4">
        <v>46433</v>
      </c>
      <c r="D71" s="4">
        <v>46434</v>
      </c>
      <c r="E71" s="4">
        <v>46435</v>
      </c>
      <c r="F71" s="4">
        <v>46436</v>
      </c>
      <c r="G71" s="4">
        <v>46437</v>
      </c>
      <c r="H71" s="73">
        <v>46438</v>
      </c>
    </row>
    <row r="72" spans="1:8" ht="56.25" customHeight="1" thickBot="1" x14ac:dyDescent="0.35">
      <c r="B72" s="101"/>
      <c r="C72" s="128" t="s">
        <v>26</v>
      </c>
      <c r="D72" s="14"/>
      <c r="E72" s="9"/>
      <c r="F72" s="9"/>
      <c r="H72" s="78"/>
    </row>
    <row r="73" spans="1:8" ht="16.5" customHeight="1" x14ac:dyDescent="0.3">
      <c r="A73" s="58"/>
      <c r="B73" s="32">
        <f t="array" ref="B73:H73">Days+22+DATE(Calendar5Year,Calendar5MonthOption,1)-WEEKDAY(DATE(Calendar5Year,Calendar5MonthOption,1),WeekdayOption)</f>
        <v>46439</v>
      </c>
      <c r="C73" s="32">
        <v>46440</v>
      </c>
      <c r="D73" s="4">
        <v>46441</v>
      </c>
      <c r="E73" s="4">
        <v>46442</v>
      </c>
      <c r="F73" s="4">
        <v>46443</v>
      </c>
      <c r="G73" s="4">
        <v>46444</v>
      </c>
      <c r="H73" s="76">
        <v>46445</v>
      </c>
    </row>
    <row r="74" spans="1:8" ht="56.25" customHeight="1" x14ac:dyDescent="0.3">
      <c r="A74" s="58"/>
      <c r="B74" s="9"/>
      <c r="C74" s="13"/>
      <c r="D74" s="9"/>
      <c r="E74" s="38"/>
      <c r="F74" s="13" t="s">
        <v>7</v>
      </c>
      <c r="G74" s="9"/>
      <c r="H74" s="75"/>
    </row>
    <row r="75" spans="1:8" ht="16.5" customHeight="1" x14ac:dyDescent="0.3">
      <c r="A75" s="58"/>
      <c r="B75" s="4">
        <f t="array" ref="B75:H75">Days+29+DATE(Calendar5Year,Calendar5MonthOption,1)-WEEKDAY(DATE(Calendar5Year,Calendar5MonthOption,1),WeekdayOption)</f>
        <v>46446</v>
      </c>
      <c r="C75" s="4">
        <v>46447</v>
      </c>
      <c r="D75" s="4">
        <v>46448</v>
      </c>
      <c r="E75" s="4">
        <v>46449</v>
      </c>
      <c r="F75" s="4">
        <v>46450</v>
      </c>
      <c r="G75" s="4">
        <v>46451</v>
      </c>
      <c r="H75" s="73">
        <v>46452</v>
      </c>
    </row>
    <row r="76" spans="1:8" ht="57" customHeight="1" x14ac:dyDescent="0.3">
      <c r="A76" s="58"/>
      <c r="B76" s="9"/>
      <c r="C76" s="9"/>
      <c r="D76" s="9"/>
      <c r="E76" s="114"/>
      <c r="F76" s="17"/>
      <c r="G76" s="9"/>
      <c r="H76" s="77"/>
    </row>
    <row r="77" spans="1:8" ht="16.5" customHeight="1" x14ac:dyDescent="0.3">
      <c r="A77" s="58"/>
      <c r="B77" s="4">
        <f t="array" ref="B77:C77">Days+36+DATE(Calendar5Year,Calendar5MonthOption,1)-WEEKDAY(DATE(Calendar5Year,Calendar5MonthOption,1),WeekdayOption)</f>
        <v>46453</v>
      </c>
      <c r="C77" s="4">
        <v>46454</v>
      </c>
      <c r="D77" s="164" t="s">
        <v>0</v>
      </c>
      <c r="E77" s="152"/>
      <c r="F77" s="152"/>
      <c r="G77" s="152"/>
      <c r="H77" s="152"/>
    </row>
    <row r="78" spans="1:8" ht="63.75" customHeight="1" x14ac:dyDescent="0.35">
      <c r="A78" s="58"/>
      <c r="B78" s="61"/>
      <c r="C78" s="63"/>
      <c r="D78" s="165" t="s">
        <v>44</v>
      </c>
      <c r="E78" s="166"/>
      <c r="F78" s="166"/>
      <c r="G78" s="166"/>
      <c r="H78" s="166"/>
    </row>
    <row r="79" spans="1:8" ht="54" customHeight="1" x14ac:dyDescent="0.7">
      <c r="A79" s="2"/>
      <c r="B79" s="1">
        <f>YEAR(DATE(Calendar5Year,Calendar5MonthOption+1,1))</f>
        <v>2027</v>
      </c>
      <c r="C79" s="151" t="str">
        <f>TEXT(DATE(Calendar5Year,Calendar5MonthOption+1,1),"mmmm")</f>
        <v>March</v>
      </c>
      <c r="D79" s="151"/>
      <c r="E79" s="151"/>
      <c r="F79" s="8"/>
      <c r="G79" s="8"/>
      <c r="H79" s="2"/>
    </row>
    <row r="80" spans="1:8" ht="14.25" customHeight="1" x14ac:dyDescent="0.3">
      <c r="A80" s="79"/>
      <c r="B80" s="6" t="str">
        <f>UPPER(TEXT(B81,"dddd"))</f>
        <v>SUNDAY</v>
      </c>
      <c r="C80" s="7" t="str">
        <f t="shared" ref="C80:H80" si="5">UPPER(TEXT(C81,"dddd"))</f>
        <v>MONDAY</v>
      </c>
      <c r="D80" s="6" t="str">
        <f t="shared" si="5"/>
        <v>TUESDAY</v>
      </c>
      <c r="E80" s="7" t="str">
        <f t="shared" si="5"/>
        <v>WEDNESDAY</v>
      </c>
      <c r="F80" s="6" t="str">
        <f t="shared" si="5"/>
        <v>THURSDAY</v>
      </c>
      <c r="G80" s="7" t="str">
        <f t="shared" si="5"/>
        <v>FRIDAY</v>
      </c>
      <c r="H80" s="72" t="str">
        <f t="shared" si="5"/>
        <v>SATURDAY</v>
      </c>
    </row>
    <row r="81" spans="1:8" ht="16.5" customHeight="1" thickBot="1" x14ac:dyDescent="0.35">
      <c r="A81" s="58"/>
      <c r="B81" s="4">
        <f t="array" ref="B81:H81">Days+1+DATE(Calendar6Year,Calendar6MonthOption,1)-WEEKDAY(DATE(Calendar6Year,Calendar6MonthOption,1),WeekdayOption)</f>
        <v>46446</v>
      </c>
      <c r="C81" s="4">
        <v>46447</v>
      </c>
      <c r="D81" s="4">
        <v>46448</v>
      </c>
      <c r="E81" s="4">
        <v>46449</v>
      </c>
      <c r="F81" s="4">
        <v>46450</v>
      </c>
      <c r="G81" s="4">
        <v>46451</v>
      </c>
      <c r="H81" s="73">
        <v>46452</v>
      </c>
    </row>
    <row r="82" spans="1:8" ht="56.25" customHeight="1" thickBot="1" x14ac:dyDescent="0.35">
      <c r="A82" s="58"/>
      <c r="B82" s="9"/>
      <c r="C82" s="121"/>
      <c r="E82" s="25"/>
      <c r="F82" s="10"/>
      <c r="G82" s="130" t="s">
        <v>42</v>
      </c>
      <c r="H82" s="75"/>
    </row>
    <row r="83" spans="1:8" ht="16.5" customHeight="1" x14ac:dyDescent="0.3">
      <c r="A83" s="58"/>
      <c r="B83" s="4">
        <f t="array" ref="B83:H83">Days+8+DATE(Calendar6Year,Calendar6MonthOption,1)-WEEKDAY(DATE(Calendar6Year,Calendar6MonthOption,1),WeekdayOption)</f>
        <v>46453</v>
      </c>
      <c r="C83" s="4">
        <v>46454</v>
      </c>
      <c r="D83" s="4">
        <v>46455</v>
      </c>
      <c r="E83" s="4">
        <v>46456</v>
      </c>
      <c r="F83" s="4">
        <v>46457</v>
      </c>
      <c r="G83" s="4">
        <v>46458</v>
      </c>
      <c r="H83" s="73">
        <v>46459</v>
      </c>
    </row>
    <row r="84" spans="1:8" ht="56.25" customHeight="1" x14ac:dyDescent="0.3">
      <c r="A84" s="58"/>
      <c r="B84" s="9"/>
      <c r="C84" s="14"/>
      <c r="D84" s="9"/>
      <c r="E84" s="9"/>
      <c r="F84" s="9"/>
      <c r="G84" s="63"/>
      <c r="H84" s="75"/>
    </row>
    <row r="85" spans="1:8" ht="16.5" customHeight="1" thickBot="1" x14ac:dyDescent="0.35">
      <c r="A85" s="58"/>
      <c r="B85" s="4">
        <f t="array" ref="B85:H85">Days+15+DATE(Calendar6Year,Calendar6MonthOption,1)-WEEKDAY(DATE(Calendar6Year,Calendar6MonthOption,1),WeekdayOption)</f>
        <v>46460</v>
      </c>
      <c r="C85" s="4">
        <v>46461</v>
      </c>
      <c r="D85" s="4">
        <v>46462</v>
      </c>
      <c r="E85" s="4">
        <v>46463</v>
      </c>
      <c r="F85" s="4">
        <v>46464</v>
      </c>
      <c r="G85" s="32">
        <v>46465</v>
      </c>
      <c r="H85" s="73">
        <v>46466</v>
      </c>
    </row>
    <row r="86" spans="1:8" ht="56.25" customHeight="1" thickBot="1" x14ac:dyDescent="0.35">
      <c r="B86" s="93"/>
      <c r="C86" s="128" t="s">
        <v>27</v>
      </c>
      <c r="D86" s="9"/>
      <c r="E86" s="9"/>
      <c r="F86" s="13"/>
      <c r="H86" s="75"/>
    </row>
    <row r="87" spans="1:8" ht="16.5" customHeight="1" x14ac:dyDescent="0.3">
      <c r="A87" s="58"/>
      <c r="B87" s="32">
        <f t="array" ref="B87:H87">Days+22+DATE(Calendar6Year,Calendar6MonthOption,1)-WEEKDAY(DATE(Calendar6Year,Calendar6MonthOption,1),WeekdayOption)</f>
        <v>46467</v>
      </c>
      <c r="C87" s="32">
        <v>46468</v>
      </c>
      <c r="D87" s="4">
        <v>46469</v>
      </c>
      <c r="E87" s="4">
        <v>46470</v>
      </c>
      <c r="F87" s="4">
        <v>46471</v>
      </c>
      <c r="G87" s="4">
        <v>46472</v>
      </c>
      <c r="H87" s="64">
        <v>46473</v>
      </c>
    </row>
    <row r="88" spans="1:8" ht="56.25" customHeight="1" x14ac:dyDescent="0.3">
      <c r="A88" s="58"/>
      <c r="B88" s="9"/>
      <c r="C88" s="9"/>
      <c r="D88" s="9"/>
      <c r="E88" s="38"/>
      <c r="F88" s="13" t="s">
        <v>28</v>
      </c>
      <c r="G88" s="10"/>
      <c r="H88" s="75"/>
    </row>
    <row r="89" spans="1:8" ht="16.5" customHeight="1" x14ac:dyDescent="0.3">
      <c r="A89" s="58"/>
      <c r="B89" s="4">
        <f t="array" ref="B89:H89">Days+29+DATE(Calendar6Year,Calendar6MonthOption,1)-WEEKDAY(DATE(Calendar6Year,Calendar6MonthOption,1),WeekdayOption)</f>
        <v>46474</v>
      </c>
      <c r="C89" s="4">
        <v>46475</v>
      </c>
      <c r="D89" s="4">
        <v>46476</v>
      </c>
      <c r="E89" s="4">
        <v>46477</v>
      </c>
      <c r="F89" s="4">
        <v>46478</v>
      </c>
      <c r="G89" s="4">
        <v>46479</v>
      </c>
      <c r="H89" s="73">
        <v>46480</v>
      </c>
    </row>
    <row r="90" spans="1:8" ht="57" customHeight="1" x14ac:dyDescent="0.3">
      <c r="A90" s="58"/>
      <c r="B90" s="9"/>
      <c r="C90" s="114"/>
      <c r="D90" s="132" t="s">
        <v>8</v>
      </c>
      <c r="E90" s="17"/>
      <c r="F90" s="10"/>
      <c r="G90" s="10"/>
      <c r="H90" s="77"/>
    </row>
    <row r="91" spans="1:8" ht="16.5" customHeight="1" x14ac:dyDescent="0.3">
      <c r="A91" s="58"/>
      <c r="B91" s="4">
        <f t="array" ref="B91:C91">Days+36+DATE(Calendar6Year,Calendar6MonthOption,1)-WEEKDAY(DATE(Calendar6Year,Calendar6MonthOption,1),WeekdayOption)</f>
        <v>46481</v>
      </c>
      <c r="C91" s="4">
        <v>46482</v>
      </c>
      <c r="D91" s="164" t="s">
        <v>0</v>
      </c>
      <c r="E91" s="152"/>
      <c r="F91" s="152"/>
      <c r="G91" s="152"/>
      <c r="H91" s="152"/>
    </row>
    <row r="92" spans="1:8" ht="63.75" customHeight="1" x14ac:dyDescent="0.3">
      <c r="A92" s="58"/>
      <c r="B92" s="61"/>
      <c r="C92" s="78"/>
      <c r="D92" s="167" t="s">
        <v>2</v>
      </c>
      <c r="E92" s="155"/>
      <c r="F92" s="155"/>
      <c r="G92" s="155"/>
      <c r="H92" s="155"/>
    </row>
    <row r="93" spans="1:8" ht="54" customHeight="1" x14ac:dyDescent="0.7">
      <c r="A93" s="2"/>
      <c r="B93" s="1">
        <f>YEAR(DATE(Calendar6Year,Calendar6MonthOption+1,1))</f>
        <v>2027</v>
      </c>
      <c r="C93" s="151" t="str">
        <f>TEXT(DATE(Calendar6Year,Calendar6MonthOption+1,1),"mmmm")</f>
        <v>April</v>
      </c>
      <c r="D93" s="151"/>
      <c r="E93" s="151"/>
      <c r="F93" s="8"/>
      <c r="G93" s="8"/>
      <c r="H93" s="2"/>
    </row>
    <row r="94" spans="1:8" ht="14.25" customHeight="1" x14ac:dyDescent="0.3">
      <c r="A94" s="79"/>
      <c r="B94" s="6" t="str">
        <f>UPPER(TEXT(B95,"dddd"))</f>
        <v>SUNDAY</v>
      </c>
      <c r="C94" s="7" t="str">
        <f t="shared" ref="C94:H94" si="6">UPPER(TEXT(C95,"dddd"))</f>
        <v>MONDAY</v>
      </c>
      <c r="D94" s="6" t="str">
        <f t="shared" si="6"/>
        <v>TUESDAY</v>
      </c>
      <c r="E94" s="7" t="str">
        <f t="shared" si="6"/>
        <v>WEDNESDAY</v>
      </c>
      <c r="F94" s="6" t="str">
        <f t="shared" si="6"/>
        <v>THURSDAY</v>
      </c>
      <c r="G94" s="7" t="str">
        <f t="shared" si="6"/>
        <v>FRIDAY</v>
      </c>
      <c r="H94" s="72" t="str">
        <f t="shared" si="6"/>
        <v>SATURDAY</v>
      </c>
    </row>
    <row r="95" spans="1:8" ht="16.5" customHeight="1" x14ac:dyDescent="0.3">
      <c r="A95" s="58"/>
      <c r="B95" s="4">
        <f t="array" ref="B95:H95">Days+1+DATE(Calendar7Year,Calendar7MonthOption,1)-WEEKDAY(DATE(Calendar7Year,Calendar7MonthOption,1),WeekdayOption)</f>
        <v>46474</v>
      </c>
      <c r="C95" s="4">
        <v>46475</v>
      </c>
      <c r="D95" s="4">
        <v>46476</v>
      </c>
      <c r="E95" s="4">
        <v>46477</v>
      </c>
      <c r="F95" s="4">
        <v>46478</v>
      </c>
      <c r="G95" s="4">
        <v>46479</v>
      </c>
      <c r="H95" s="73">
        <v>46480</v>
      </c>
    </row>
    <row r="96" spans="1:8" ht="56.25" customHeight="1" x14ac:dyDescent="0.3">
      <c r="A96" s="58"/>
      <c r="C96" s="21"/>
      <c r="D96" s="9"/>
      <c r="F96" s="119"/>
      <c r="G96" s="82" t="s">
        <v>15</v>
      </c>
      <c r="H96" s="75"/>
    </row>
    <row r="97" spans="1:8" ht="16.5" customHeight="1" x14ac:dyDescent="0.3">
      <c r="A97" s="58"/>
      <c r="B97" s="4">
        <f t="array" ref="B97:H97">Days+8+DATE(Calendar7Year,Calendar7MonthOption,1)-WEEKDAY(DATE(Calendar7Year,Calendar7MonthOption,1),WeekdayOption)</f>
        <v>46481</v>
      </c>
      <c r="C97" s="4">
        <v>46482</v>
      </c>
      <c r="D97" s="4">
        <v>46483</v>
      </c>
      <c r="E97" s="4">
        <v>46484</v>
      </c>
      <c r="F97" s="4">
        <v>46485</v>
      </c>
      <c r="G97" s="4">
        <v>46486</v>
      </c>
      <c r="H97" s="73">
        <v>46487</v>
      </c>
    </row>
    <row r="98" spans="1:8" ht="56.25" customHeight="1" x14ac:dyDescent="0.3">
      <c r="A98" s="58"/>
      <c r="B98" s="9"/>
      <c r="C98" s="9"/>
      <c r="D98" s="9"/>
      <c r="E98" s="9"/>
      <c r="F98" s="9"/>
      <c r="G98" s="9"/>
      <c r="H98" s="75"/>
    </row>
    <row r="99" spans="1:8" ht="16.5" customHeight="1" thickBot="1" x14ac:dyDescent="0.35">
      <c r="A99" s="58"/>
      <c r="B99" s="4">
        <f t="array" ref="B99:H99">Days+15+DATE(Calendar7Year,Calendar7MonthOption,1)-WEEKDAY(DATE(Calendar7Year,Calendar7MonthOption,1),WeekdayOption)</f>
        <v>46488</v>
      </c>
      <c r="C99" s="4">
        <v>46489</v>
      </c>
      <c r="D99" s="4">
        <v>46490</v>
      </c>
      <c r="E99" s="4">
        <v>46491</v>
      </c>
      <c r="F99" s="4">
        <v>46492</v>
      </c>
      <c r="G99" s="4">
        <v>46493</v>
      </c>
      <c r="H99" s="73">
        <v>46494</v>
      </c>
    </row>
    <row r="100" spans="1:8" ht="56.25" customHeight="1" thickBot="1" x14ac:dyDescent="0.35">
      <c r="A100" s="58"/>
      <c r="B100" s="9"/>
      <c r="C100" s="31"/>
      <c r="D100" s="102"/>
      <c r="E100" s="105"/>
      <c r="F100" s="126" t="s">
        <v>29</v>
      </c>
      <c r="G100" s="29"/>
      <c r="H100" s="75"/>
    </row>
    <row r="101" spans="1:8" ht="16.5" customHeight="1" x14ac:dyDescent="0.3">
      <c r="A101" s="58"/>
      <c r="B101" s="4">
        <f t="array" ref="B101:H101">Days+22+DATE(Calendar7Year,Calendar7MonthOption,1)-WEEKDAY(DATE(Calendar7Year,Calendar7MonthOption,1),WeekdayOption)</f>
        <v>46495</v>
      </c>
      <c r="C101" s="4">
        <v>46496</v>
      </c>
      <c r="D101" s="32">
        <v>46497</v>
      </c>
      <c r="E101" s="32">
        <v>46498</v>
      </c>
      <c r="F101" s="4">
        <v>46499</v>
      </c>
      <c r="G101" s="4">
        <v>46500</v>
      </c>
      <c r="H101" s="73">
        <v>46501</v>
      </c>
    </row>
    <row r="102" spans="1:8" ht="56.25" customHeight="1" x14ac:dyDescent="0.3">
      <c r="A102" s="58"/>
      <c r="B102" s="9"/>
      <c r="C102" s="9"/>
      <c r="D102" s="9"/>
      <c r="F102" s="15"/>
      <c r="G102" s="15"/>
      <c r="H102" s="80"/>
    </row>
    <row r="103" spans="1:8" ht="16.5" customHeight="1" thickBot="1" x14ac:dyDescent="0.35">
      <c r="A103" s="58"/>
      <c r="B103" s="4">
        <f t="array" ref="B103:H103">Days+29+DATE(Calendar7Year,Calendar7MonthOption,1)-WEEKDAY(DATE(Calendar7Year,Calendar7MonthOption,1),WeekdayOption)</f>
        <v>46502</v>
      </c>
      <c r="C103" s="4">
        <v>46503</v>
      </c>
      <c r="D103" s="4">
        <v>46504</v>
      </c>
      <c r="E103" s="4">
        <v>46505</v>
      </c>
      <c r="F103" s="104">
        <v>46506</v>
      </c>
      <c r="G103" s="4">
        <v>46507</v>
      </c>
      <c r="H103" s="73">
        <v>46508</v>
      </c>
    </row>
    <row r="104" spans="1:8" ht="57" customHeight="1" thickBot="1" x14ac:dyDescent="0.35">
      <c r="A104" s="58"/>
      <c r="B104" s="131" t="s">
        <v>18</v>
      </c>
      <c r="C104" s="15"/>
      <c r="D104" s="118"/>
      <c r="E104" s="69"/>
      <c r="F104" s="103"/>
      <c r="G104" s="36" t="s">
        <v>30</v>
      </c>
      <c r="H104" s="81"/>
    </row>
    <row r="105" spans="1:8" ht="16.5" customHeight="1" x14ac:dyDescent="0.3">
      <c r="A105" s="58"/>
      <c r="B105" s="4">
        <f t="array" ref="B105:C105">Days+36+DATE(Calendar7Year,Calendar7MonthOption,1)-WEEKDAY(DATE(Calendar7Year,Calendar7MonthOption,1),WeekdayOption)</f>
        <v>46509</v>
      </c>
      <c r="C105" s="4">
        <v>46510</v>
      </c>
      <c r="D105" s="164" t="s">
        <v>0</v>
      </c>
      <c r="E105" s="153"/>
      <c r="F105" s="153"/>
      <c r="G105" s="152"/>
      <c r="H105" s="152"/>
    </row>
    <row r="106" spans="1:8" ht="63.75" customHeight="1" x14ac:dyDescent="0.3">
      <c r="A106" s="58"/>
      <c r="B106" s="61"/>
      <c r="C106" s="63"/>
      <c r="D106" s="147" t="s">
        <v>52</v>
      </c>
      <c r="E106" s="148"/>
      <c r="F106" s="148"/>
      <c r="G106" s="148"/>
      <c r="H106" s="148"/>
    </row>
    <row r="107" spans="1:8" ht="54" customHeight="1" x14ac:dyDescent="0.7">
      <c r="A107" s="2"/>
      <c r="B107" s="1">
        <f>YEAR(DATE(Calendar7Year,Calendar7MonthOption+1,1))</f>
        <v>2027</v>
      </c>
      <c r="C107" s="151" t="str">
        <f>TEXT(DATE(Calendar7Year,Calendar7MonthOption+1,1),"mmmm")</f>
        <v>May</v>
      </c>
      <c r="D107" s="151"/>
      <c r="E107" s="151"/>
      <c r="F107" s="8"/>
      <c r="G107" s="8"/>
      <c r="H107" s="2"/>
    </row>
    <row r="108" spans="1:8" ht="14.25" customHeight="1" x14ac:dyDescent="0.3">
      <c r="A108" s="79"/>
      <c r="B108" s="6" t="str">
        <f>UPPER(TEXT(B109,"dddd"))</f>
        <v>SUNDAY</v>
      </c>
      <c r="C108" s="7" t="str">
        <f t="shared" ref="C108:H108" si="7">UPPER(TEXT(C109,"dddd"))</f>
        <v>MONDAY</v>
      </c>
      <c r="D108" s="6" t="str">
        <f t="shared" si="7"/>
        <v>TUESDAY</v>
      </c>
      <c r="E108" s="7" t="str">
        <f t="shared" si="7"/>
        <v>WEDNESDAY</v>
      </c>
      <c r="F108" s="6" t="str">
        <f t="shared" si="7"/>
        <v>THURSDAY</v>
      </c>
      <c r="G108" s="7" t="str">
        <f t="shared" si="7"/>
        <v>FRIDAY</v>
      </c>
      <c r="H108" s="72" t="str">
        <f t="shared" si="7"/>
        <v>SATURDAY</v>
      </c>
    </row>
    <row r="109" spans="1:8" ht="16.5" customHeight="1" x14ac:dyDescent="0.3">
      <c r="A109" s="58"/>
      <c r="B109" s="4">
        <f t="array" ref="B109:H109">Days+1+DATE(Calendar8Year,Calendar8MonthOption,1)-WEEKDAY(DATE(Calendar8Year,Calendar8MonthOption,1),WeekdayOption)</f>
        <v>46502</v>
      </c>
      <c r="C109" s="4">
        <v>46503</v>
      </c>
      <c r="D109" s="4">
        <v>46504</v>
      </c>
      <c r="E109" s="4">
        <v>46505</v>
      </c>
      <c r="F109" s="4">
        <v>46506</v>
      </c>
      <c r="G109" s="4">
        <v>46507</v>
      </c>
      <c r="H109" s="73">
        <v>46508</v>
      </c>
    </row>
    <row r="110" spans="1:8" ht="56.25" customHeight="1" x14ac:dyDescent="0.3">
      <c r="A110" s="58"/>
      <c r="B110" s="9"/>
      <c r="C110" s="9"/>
      <c r="D110" s="9"/>
      <c r="E110" s="9"/>
      <c r="F110" s="9"/>
      <c r="G110" s="9"/>
      <c r="H110" s="75"/>
    </row>
    <row r="111" spans="1:8" ht="16.5" customHeight="1" x14ac:dyDescent="0.3">
      <c r="A111" s="58"/>
      <c r="B111" s="4">
        <f t="array" ref="B111:H111">Days+8+DATE(Calendar8Year,Calendar8MonthOption,1)-WEEKDAY(DATE(Calendar8Year,Calendar8MonthOption,1),WeekdayOption)</f>
        <v>46509</v>
      </c>
      <c r="C111" s="4">
        <v>46510</v>
      </c>
      <c r="D111" s="4">
        <v>46511</v>
      </c>
      <c r="E111" s="4">
        <v>46512</v>
      </c>
      <c r="F111" s="4">
        <v>46513</v>
      </c>
      <c r="G111" s="4">
        <v>46514</v>
      </c>
      <c r="H111" s="73">
        <v>46515</v>
      </c>
    </row>
    <row r="112" spans="1:8" ht="56.25" customHeight="1" x14ac:dyDescent="0.3">
      <c r="A112" s="58"/>
      <c r="B112" s="9"/>
      <c r="C112" s="121"/>
      <c r="D112" s="9"/>
      <c r="E112" s="14"/>
      <c r="F112" s="9"/>
      <c r="G112" s="9"/>
      <c r="H112" s="75"/>
    </row>
    <row r="113" spans="1:8" ht="16.5" customHeight="1" thickBot="1" x14ac:dyDescent="0.35">
      <c r="A113" s="58"/>
      <c r="B113" s="4">
        <f t="array" ref="B113:H113">Days+15+DATE(Calendar8Year,Calendar8MonthOption,1)-WEEKDAY(DATE(Calendar8Year,Calendar8MonthOption,1),WeekdayOption)</f>
        <v>46516</v>
      </c>
      <c r="C113" s="4">
        <v>46517</v>
      </c>
      <c r="D113" s="4">
        <v>46518</v>
      </c>
      <c r="E113" s="4">
        <v>46519</v>
      </c>
      <c r="F113" s="4">
        <v>46520</v>
      </c>
      <c r="G113" s="4">
        <v>46521</v>
      </c>
      <c r="H113" s="73">
        <v>46522</v>
      </c>
    </row>
    <row r="114" spans="1:8" ht="56.25" customHeight="1" thickBot="1" x14ac:dyDescent="0.35">
      <c r="A114" s="58"/>
      <c r="B114" s="9"/>
      <c r="C114" s="13"/>
      <c r="E114" s="10"/>
      <c r="F114" s="107"/>
      <c r="G114" s="108"/>
      <c r="H114" s="128" t="s">
        <v>31</v>
      </c>
    </row>
    <row r="115" spans="1:8" ht="16.5" customHeight="1" x14ac:dyDescent="0.3">
      <c r="A115" s="58"/>
      <c r="B115" s="4">
        <f t="array" ref="B115:H115">Days+22+DATE(Calendar8Year,Calendar8MonthOption,1)-WEEKDAY(DATE(Calendar8Year,Calendar8MonthOption,1),WeekdayOption)</f>
        <v>46523</v>
      </c>
      <c r="C115" s="4">
        <v>46524</v>
      </c>
      <c r="D115" s="4">
        <v>46525</v>
      </c>
      <c r="E115" s="4">
        <v>46526</v>
      </c>
      <c r="F115" s="32">
        <v>46527</v>
      </c>
      <c r="G115" s="32">
        <v>46528</v>
      </c>
      <c r="H115" s="73">
        <v>46529</v>
      </c>
    </row>
    <row r="116" spans="1:8" ht="56.25" customHeight="1" x14ac:dyDescent="0.3">
      <c r="A116" s="58"/>
      <c r="B116" s="9"/>
      <c r="C116" s="9"/>
      <c r="D116" s="9"/>
      <c r="F116" s="10"/>
      <c r="G116" s="10"/>
      <c r="H116" s="75"/>
    </row>
    <row r="117" spans="1:8" ht="16.5" customHeight="1" x14ac:dyDescent="0.3">
      <c r="A117" s="58"/>
      <c r="B117" s="4">
        <f t="array" ref="B117:H117">Days+29+DATE(Calendar8Year,Calendar8MonthOption,1)-WEEKDAY(DATE(Calendar8Year,Calendar8MonthOption,1),WeekdayOption)</f>
        <v>46530</v>
      </c>
      <c r="C117" s="4">
        <v>46531</v>
      </c>
      <c r="D117" s="4">
        <v>46532</v>
      </c>
      <c r="E117" s="4">
        <v>46533</v>
      </c>
      <c r="F117" s="4">
        <v>46534</v>
      </c>
      <c r="G117" s="4">
        <v>46535</v>
      </c>
      <c r="H117" s="73">
        <v>46536</v>
      </c>
    </row>
    <row r="118" spans="1:8" ht="57" customHeight="1" x14ac:dyDescent="0.3">
      <c r="A118" s="58"/>
      <c r="B118" s="9"/>
      <c r="C118" s="37"/>
      <c r="D118" s="129" t="s">
        <v>3</v>
      </c>
      <c r="E118" s="114"/>
      <c r="G118" s="17"/>
      <c r="H118" s="77"/>
    </row>
    <row r="119" spans="1:8" ht="16.5" customHeight="1" x14ac:dyDescent="0.3">
      <c r="A119" s="58"/>
      <c r="B119" s="4">
        <f t="array" ref="B119:C119">Days+36+DATE(Calendar8Year,Calendar8MonthOption,1)-WEEKDAY(DATE(Calendar8Year,Calendar8MonthOption,1),WeekdayOption)</f>
        <v>46537</v>
      </c>
      <c r="C119" s="4">
        <v>46538</v>
      </c>
      <c r="D119" s="164" t="s">
        <v>0</v>
      </c>
      <c r="E119" s="152"/>
      <c r="F119" s="152"/>
      <c r="G119" s="152"/>
      <c r="H119" s="152"/>
    </row>
    <row r="120" spans="1:8" ht="63.75" customHeight="1" x14ac:dyDescent="0.3">
      <c r="A120" s="58"/>
      <c r="B120" s="61"/>
      <c r="C120" s="63"/>
      <c r="D120" s="160" t="s">
        <v>51</v>
      </c>
      <c r="E120" s="161"/>
      <c r="F120" s="161"/>
      <c r="G120" s="161"/>
      <c r="H120" s="161"/>
    </row>
    <row r="121" spans="1:8" ht="54" customHeight="1" x14ac:dyDescent="0.7">
      <c r="A121" s="2"/>
      <c r="B121" s="1">
        <f>YEAR(DATE(Calendar8Year,Calendar8MonthOption+1,1))</f>
        <v>2027</v>
      </c>
      <c r="C121" s="151" t="str">
        <f>TEXT(DATE(Calendar8Year,Calendar8MonthOption+1,1),"mmmm")</f>
        <v>June</v>
      </c>
      <c r="D121" s="151"/>
      <c r="E121" s="151"/>
      <c r="F121" s="8"/>
      <c r="G121" s="8"/>
      <c r="H121" s="2"/>
    </row>
    <row r="122" spans="1:8" ht="14.25" customHeight="1" x14ac:dyDescent="0.3">
      <c r="A122" s="79"/>
      <c r="B122" s="6" t="str">
        <f>UPPER(TEXT(B123,"dddd"))</f>
        <v>SUNDAY</v>
      </c>
      <c r="C122" s="7" t="str">
        <f t="shared" ref="C122:H122" si="8">UPPER(TEXT(C123,"dddd"))</f>
        <v>MONDAY</v>
      </c>
      <c r="D122" s="6" t="str">
        <f t="shared" si="8"/>
        <v>TUESDAY</v>
      </c>
      <c r="E122" s="7" t="str">
        <f t="shared" si="8"/>
        <v>WEDNESDAY</v>
      </c>
      <c r="F122" s="6" t="str">
        <f t="shared" si="8"/>
        <v>THURSDAY</v>
      </c>
      <c r="G122" s="7" t="str">
        <f t="shared" si="8"/>
        <v>FRIDAY</v>
      </c>
      <c r="H122" s="72" t="str">
        <f t="shared" si="8"/>
        <v>SATURDAY</v>
      </c>
    </row>
    <row r="123" spans="1:8" ht="16.5" customHeight="1" x14ac:dyDescent="0.3">
      <c r="A123" s="58"/>
      <c r="B123" s="4">
        <f t="array" ref="B123:H123">Days+1+DATE(Calendar9Year,Calendar9MonthOption,1)-WEEKDAY(DATE(Calendar9Year,Calendar9MonthOption,1),WeekdayOption)</f>
        <v>46537</v>
      </c>
      <c r="C123" s="4">
        <v>46538</v>
      </c>
      <c r="D123" s="4">
        <v>46539</v>
      </c>
      <c r="E123" s="4">
        <v>46540</v>
      </c>
      <c r="F123" s="4">
        <v>46541</v>
      </c>
      <c r="G123" s="4">
        <v>46542</v>
      </c>
      <c r="H123" s="73">
        <v>46543</v>
      </c>
    </row>
    <row r="124" spans="1:8" ht="56.25" customHeight="1" x14ac:dyDescent="0.3">
      <c r="A124" s="58"/>
      <c r="B124" s="9"/>
      <c r="C124" s="121"/>
      <c r="D124" s="9"/>
      <c r="E124" s="9"/>
      <c r="F124" s="9"/>
      <c r="H124" s="75"/>
    </row>
    <row r="125" spans="1:8" ht="16.5" customHeight="1" x14ac:dyDescent="0.3">
      <c r="A125" s="58"/>
      <c r="B125" s="4">
        <f t="array" ref="B125:H125">Days+8+DATE(Calendar9Year,Calendar9MonthOption,1)-WEEKDAY(DATE(Calendar9Year,Calendar9MonthOption,1),WeekdayOption)</f>
        <v>46544</v>
      </c>
      <c r="C125" s="4">
        <v>46545</v>
      </c>
      <c r="D125" s="4">
        <v>46546</v>
      </c>
      <c r="E125" s="4">
        <v>46547</v>
      </c>
      <c r="F125" s="4">
        <v>46548</v>
      </c>
      <c r="G125" s="4">
        <v>46549</v>
      </c>
      <c r="H125" s="73">
        <v>46550</v>
      </c>
    </row>
    <row r="126" spans="1:8" ht="56.25" customHeight="1" x14ac:dyDescent="0.3">
      <c r="A126" s="58"/>
      <c r="B126" s="9"/>
      <c r="C126" s="14"/>
      <c r="D126" s="9"/>
      <c r="E126" s="9"/>
      <c r="G126" s="26"/>
      <c r="H126" s="75"/>
    </row>
    <row r="127" spans="1:8" ht="16.5" customHeight="1" thickBot="1" x14ac:dyDescent="0.35">
      <c r="A127" s="58"/>
      <c r="B127" s="4">
        <f t="array" ref="B127:H127">Days+15+DATE(Calendar9Year,Calendar9MonthOption,1)-WEEKDAY(DATE(Calendar9Year,Calendar9MonthOption,1),WeekdayOption)</f>
        <v>46551</v>
      </c>
      <c r="C127" s="4">
        <v>46552</v>
      </c>
      <c r="D127" s="4">
        <v>46553</v>
      </c>
      <c r="E127" s="4">
        <v>46554</v>
      </c>
      <c r="F127" s="4">
        <v>46555</v>
      </c>
      <c r="G127" s="4">
        <v>46556</v>
      </c>
      <c r="H127" s="73">
        <v>46557</v>
      </c>
    </row>
    <row r="128" spans="1:8" ht="56.25" customHeight="1" thickBot="1" x14ac:dyDescent="0.35">
      <c r="A128" s="58"/>
      <c r="B128" s="33"/>
      <c r="C128" s="90"/>
      <c r="D128" s="128" t="s">
        <v>32</v>
      </c>
      <c r="E128" s="9"/>
      <c r="G128" s="26"/>
      <c r="H128" s="75"/>
    </row>
    <row r="129" spans="1:9" ht="16.5" customHeight="1" x14ac:dyDescent="0.3">
      <c r="A129" s="58"/>
      <c r="B129" s="32">
        <f t="array" ref="B129:H129">Days+22+DATE(Calendar9Year,Calendar9MonthOption,1)-WEEKDAY(DATE(Calendar9Year,Calendar9MonthOption,1),WeekdayOption)</f>
        <v>46558</v>
      </c>
      <c r="C129" s="32">
        <v>46559</v>
      </c>
      <c r="D129" s="4">
        <v>46560</v>
      </c>
      <c r="E129" s="4">
        <v>46561</v>
      </c>
      <c r="F129" s="4">
        <v>46562</v>
      </c>
      <c r="G129" s="4">
        <v>46563</v>
      </c>
      <c r="H129" s="73">
        <v>46564</v>
      </c>
    </row>
    <row r="130" spans="1:9" ht="56.25" customHeight="1" x14ac:dyDescent="0.3">
      <c r="A130" s="58"/>
      <c r="B130" s="9"/>
      <c r="C130" s="13"/>
      <c r="D130" s="9"/>
      <c r="E130" s="9"/>
      <c r="F130" s="42"/>
      <c r="G130" s="13" t="s">
        <v>33</v>
      </c>
      <c r="H130" s="75"/>
    </row>
    <row r="131" spans="1:9" ht="16.5" customHeight="1" x14ac:dyDescent="0.3">
      <c r="A131" s="58"/>
      <c r="B131" s="4">
        <f t="array" ref="B131:H131">Days+29+DATE(Calendar9Year,Calendar9MonthOption,1)-WEEKDAY(DATE(Calendar9Year,Calendar9MonthOption,1),WeekdayOption)</f>
        <v>46565</v>
      </c>
      <c r="C131" s="4">
        <v>46566</v>
      </c>
      <c r="D131" s="4">
        <v>46567</v>
      </c>
      <c r="E131" s="4">
        <v>46568</v>
      </c>
      <c r="F131" s="4">
        <v>46569</v>
      </c>
      <c r="G131" s="4">
        <v>46570</v>
      </c>
      <c r="H131" s="73">
        <v>46571</v>
      </c>
    </row>
    <row r="132" spans="1:9" ht="57" customHeight="1" x14ac:dyDescent="0.3">
      <c r="A132" s="58"/>
      <c r="B132" s="9"/>
      <c r="C132" s="9"/>
      <c r="D132" s="43"/>
      <c r="E132" s="132" t="s">
        <v>9</v>
      </c>
      <c r="F132" s="117"/>
      <c r="G132" s="10"/>
      <c r="H132" s="77"/>
    </row>
    <row r="133" spans="1:9" ht="16.5" customHeight="1" x14ac:dyDescent="0.3">
      <c r="A133" s="58"/>
      <c r="B133" s="4">
        <f t="array" ref="B133:C133">Days+36+DATE(Calendar9Year,Calendar9MonthOption,1)-WEEKDAY(DATE(Calendar9Year,Calendar9MonthOption,1),WeekdayOption)</f>
        <v>46572</v>
      </c>
      <c r="C133" s="4">
        <v>46573</v>
      </c>
      <c r="D133" s="164" t="s">
        <v>0</v>
      </c>
      <c r="E133" s="152"/>
      <c r="F133" s="152"/>
      <c r="G133" s="152"/>
      <c r="H133" s="152"/>
    </row>
    <row r="134" spans="1:9" ht="63.75" customHeight="1" x14ac:dyDescent="0.3">
      <c r="A134" s="58"/>
      <c r="B134" s="83"/>
      <c r="C134" s="70"/>
      <c r="D134" s="171" t="s">
        <v>50</v>
      </c>
      <c r="E134" s="172"/>
      <c r="F134" s="172"/>
      <c r="G134" s="172"/>
      <c r="H134" s="172"/>
    </row>
    <row r="135" spans="1:9" ht="54" customHeight="1" x14ac:dyDescent="0.7">
      <c r="A135" s="2"/>
      <c r="B135" s="1">
        <f>YEAR(DATE(Calendar9Year,Calendar9MonthOption+1,1))</f>
        <v>2027</v>
      </c>
      <c r="C135" s="151" t="str">
        <f>TEXT(DATE(Calendar9Year,Calendar9MonthOption+1,1),"mmmm")</f>
        <v>July</v>
      </c>
      <c r="D135" s="151"/>
      <c r="E135" s="151"/>
      <c r="F135" s="8"/>
      <c r="G135" s="8"/>
      <c r="H135" s="2"/>
    </row>
    <row r="136" spans="1:9" ht="14.25" customHeight="1" x14ac:dyDescent="0.3">
      <c r="A136" s="3"/>
      <c r="B136" s="6" t="str">
        <f>UPPER(TEXT(B137,"dddd"))</f>
        <v>SUNDAY</v>
      </c>
      <c r="C136" s="7" t="str">
        <f t="shared" ref="C136:H136" si="9">UPPER(TEXT(C137,"dddd"))</f>
        <v>MONDAY</v>
      </c>
      <c r="D136" s="6" t="str">
        <f t="shared" si="9"/>
        <v>TUESDAY</v>
      </c>
      <c r="E136" s="7" t="str">
        <f t="shared" si="9"/>
        <v>WEDNESDAY</v>
      </c>
      <c r="F136" s="6" t="str">
        <f t="shared" si="9"/>
        <v>THURSDAY</v>
      </c>
      <c r="G136" s="7" t="str">
        <f t="shared" si="9"/>
        <v>FRIDAY</v>
      </c>
      <c r="H136" s="72" t="str">
        <f t="shared" si="9"/>
        <v>SATURDAY</v>
      </c>
    </row>
    <row r="137" spans="1:9" ht="16.5" customHeight="1" x14ac:dyDescent="0.3">
      <c r="B137" s="85">
        <f t="array" ref="B137:H137">Days+1+DATE(Calendar10Year,Calendar10MonthOption,1)-WEEKDAY(DATE(Calendar10Year,Calendar10MonthOption,1),WeekdayOption)</f>
        <v>46565</v>
      </c>
      <c r="C137" s="4">
        <v>46566</v>
      </c>
      <c r="D137" s="4">
        <v>46567</v>
      </c>
      <c r="E137" s="4">
        <v>46568</v>
      </c>
      <c r="F137" s="4">
        <v>46569</v>
      </c>
      <c r="G137" s="4">
        <v>46570</v>
      </c>
      <c r="H137" s="73">
        <v>46571</v>
      </c>
    </row>
    <row r="138" spans="1:9" ht="56.25" customHeight="1" x14ac:dyDescent="0.3">
      <c r="B138" s="86"/>
      <c r="C138" s="14"/>
      <c r="D138" s="9"/>
      <c r="E138" s="9"/>
      <c r="F138" s="9"/>
      <c r="G138" s="28" t="s">
        <v>15</v>
      </c>
      <c r="H138" s="75"/>
    </row>
    <row r="139" spans="1:9" ht="16.5" customHeight="1" x14ac:dyDescent="0.3">
      <c r="B139" s="87">
        <f t="array" ref="B139:H139">Days+8+DATE(Calendar10Year,Calendar10MonthOption,1)-WEEKDAY(DATE(Calendar10Year,Calendar10MonthOption,1),WeekdayOption)</f>
        <v>46572</v>
      </c>
      <c r="C139" s="4">
        <v>46573</v>
      </c>
      <c r="D139" s="4">
        <v>46574</v>
      </c>
      <c r="E139" s="4">
        <v>46575</v>
      </c>
      <c r="F139" s="4">
        <v>46576</v>
      </c>
      <c r="G139" s="4">
        <v>46577</v>
      </c>
      <c r="H139" s="73">
        <v>46578</v>
      </c>
    </row>
    <row r="140" spans="1:9" ht="56.25" customHeight="1" x14ac:dyDescent="0.3">
      <c r="B140" s="86"/>
      <c r="C140" s="9"/>
      <c r="D140" s="9"/>
      <c r="E140" s="9"/>
      <c r="F140" s="9"/>
      <c r="G140" s="9"/>
      <c r="H140" s="58"/>
    </row>
    <row r="141" spans="1:9" ht="16.5" customHeight="1" thickBot="1" x14ac:dyDescent="0.35">
      <c r="B141" s="87">
        <f t="array" ref="B141:H141">Days+15+DATE(Calendar10Year,Calendar10MonthOption,1)-WEEKDAY(DATE(Calendar10Year,Calendar10MonthOption,1),WeekdayOption)</f>
        <v>46579</v>
      </c>
      <c r="C141" s="4">
        <v>46580</v>
      </c>
      <c r="D141" s="30">
        <v>46581</v>
      </c>
      <c r="E141" s="4">
        <v>46582</v>
      </c>
      <c r="F141" s="4">
        <v>46583</v>
      </c>
      <c r="G141" s="4">
        <v>46584</v>
      </c>
      <c r="H141" s="73">
        <v>46585</v>
      </c>
    </row>
    <row r="142" spans="1:9" ht="56.25" customHeight="1" thickBot="1" x14ac:dyDescent="0.35">
      <c r="B142" s="86"/>
      <c r="C142" s="9"/>
      <c r="D142" s="106"/>
      <c r="E142" s="93"/>
      <c r="F142" s="127" t="s">
        <v>34</v>
      </c>
      <c r="G142" s="31"/>
      <c r="H142" s="75"/>
      <c r="I142" s="19"/>
    </row>
    <row r="143" spans="1:9" ht="16.5" customHeight="1" thickBot="1" x14ac:dyDescent="0.35">
      <c r="B143" s="87">
        <f t="array" ref="B143:H143">Days+22+DATE(Calendar10Year,Calendar10MonthOption,1)-WEEKDAY(DATE(Calendar10Year,Calendar10MonthOption,1),WeekdayOption)</f>
        <v>46586</v>
      </c>
      <c r="C143" s="4">
        <v>46587</v>
      </c>
      <c r="D143" s="32">
        <v>46588</v>
      </c>
      <c r="E143" s="32">
        <v>46589</v>
      </c>
      <c r="F143" s="4">
        <v>46590</v>
      </c>
      <c r="G143" s="4">
        <v>46591</v>
      </c>
      <c r="H143" s="73">
        <v>46592</v>
      </c>
    </row>
    <row r="144" spans="1:9" ht="56.25" customHeight="1" thickBot="1" x14ac:dyDescent="0.35">
      <c r="B144" s="86"/>
      <c r="C144" s="9"/>
      <c r="D144" s="9"/>
      <c r="E144" s="33"/>
      <c r="F144" s="34" t="s">
        <v>14</v>
      </c>
      <c r="G144" s="9"/>
      <c r="H144" s="80"/>
    </row>
    <row r="145" spans="1:12" ht="16.5" customHeight="1" thickBot="1" x14ac:dyDescent="0.35">
      <c r="B145" s="87">
        <f t="array" ref="B145:H145">Days+29+DATE(Calendar10Year,Calendar10MonthOption,1)-WEEKDAY(DATE(Calendar10Year,Calendar10MonthOption,1),WeekdayOption)</f>
        <v>46593</v>
      </c>
      <c r="C145" s="4">
        <v>46594</v>
      </c>
      <c r="D145" s="4">
        <v>46595</v>
      </c>
      <c r="E145" s="4">
        <v>46596</v>
      </c>
      <c r="F145" s="32">
        <v>46597</v>
      </c>
      <c r="G145" s="4">
        <v>46598</v>
      </c>
      <c r="H145" s="73">
        <v>46599</v>
      </c>
    </row>
    <row r="146" spans="1:12" ht="57" customHeight="1" thickBot="1" x14ac:dyDescent="0.35">
      <c r="B146" s="131" t="s">
        <v>19</v>
      </c>
      <c r="C146" s="9"/>
      <c r="D146" s="175" t="s">
        <v>1</v>
      </c>
      <c r="E146" s="176"/>
      <c r="F146" s="177"/>
      <c r="G146" s="36" t="s">
        <v>35</v>
      </c>
      <c r="H146" s="58"/>
    </row>
    <row r="147" spans="1:12" ht="16.5" customHeight="1" x14ac:dyDescent="0.3">
      <c r="B147" s="87">
        <f t="array" ref="B147:C147">Days+36+DATE(Calendar10Year,Calendar10MonthOption,1)-WEEKDAY(DATE(Calendar10Year,Calendar10MonthOption,1),WeekdayOption)</f>
        <v>46600</v>
      </c>
      <c r="C147" s="4">
        <v>46601</v>
      </c>
      <c r="D147" s="173" t="s">
        <v>0</v>
      </c>
      <c r="E147" s="174"/>
      <c r="F147" s="153"/>
      <c r="G147" s="174"/>
      <c r="H147" s="174"/>
    </row>
    <row r="148" spans="1:12" ht="63.75" customHeight="1" x14ac:dyDescent="0.3">
      <c r="B148" s="70"/>
      <c r="C148" s="84"/>
      <c r="D148" s="145" t="s">
        <v>2</v>
      </c>
      <c r="E148" s="146"/>
      <c r="F148" s="146"/>
      <c r="G148" s="146"/>
      <c r="H148" s="146"/>
    </row>
    <row r="149" spans="1:12" ht="54" customHeight="1" x14ac:dyDescent="0.7">
      <c r="B149" s="1">
        <f>YEAR(DATE(Calendar10Year,Calendar10MonthOption+1,1))</f>
        <v>2027</v>
      </c>
      <c r="C149" s="151" t="str">
        <f>TEXT(DATE(Calendar10Year,Calendar10MonthOption+1,1),"mmmm")</f>
        <v>August</v>
      </c>
      <c r="D149" s="151"/>
      <c r="E149" s="151"/>
      <c r="F149" s="8"/>
      <c r="G149" s="8"/>
      <c r="H149" s="2"/>
    </row>
    <row r="150" spans="1:12" ht="14.25" customHeight="1" x14ac:dyDescent="0.3">
      <c r="B150" s="6" t="str">
        <f>UPPER(TEXT(B151,"dddd"))</f>
        <v>SUNDAY</v>
      </c>
      <c r="C150" s="7" t="str">
        <f t="shared" ref="C150:H150" si="10">UPPER(TEXT(C151,"dddd"))</f>
        <v>MONDAY</v>
      </c>
      <c r="D150" s="6" t="str">
        <f t="shared" si="10"/>
        <v>TUESDAY</v>
      </c>
      <c r="E150" s="7" t="str">
        <f t="shared" si="10"/>
        <v>WEDNESDAY</v>
      </c>
      <c r="F150" s="6" t="str">
        <f t="shared" si="10"/>
        <v>THURSDAY</v>
      </c>
      <c r="G150" s="7" t="str">
        <f t="shared" si="10"/>
        <v>FRIDAY</v>
      </c>
      <c r="H150" s="72" t="str">
        <f t="shared" si="10"/>
        <v>SATURDAY</v>
      </c>
    </row>
    <row r="151" spans="1:12" ht="16.5" customHeight="1" x14ac:dyDescent="0.3">
      <c r="A151" s="58"/>
      <c r="B151" s="4">
        <f t="array" ref="B151:H151">Days+1+DATE(Calendar11Year,Calendar11MonthOption,1)-WEEKDAY(DATE(Calendar11Year,Calendar11MonthOption,1),WeekdayOption)</f>
        <v>46600</v>
      </c>
      <c r="C151" s="4">
        <v>46601</v>
      </c>
      <c r="D151" s="4">
        <v>46602</v>
      </c>
      <c r="E151" s="4">
        <v>46603</v>
      </c>
      <c r="F151" s="4">
        <v>46604</v>
      </c>
      <c r="G151" s="4">
        <v>46605</v>
      </c>
      <c r="H151" s="73">
        <v>46606</v>
      </c>
    </row>
    <row r="152" spans="1:12" ht="56.25" customHeight="1" x14ac:dyDescent="0.3">
      <c r="A152" s="58"/>
      <c r="B152" s="9"/>
      <c r="C152" s="9"/>
      <c r="E152" s="10"/>
      <c r="F152" s="10"/>
      <c r="G152" s="134" t="s">
        <v>49</v>
      </c>
      <c r="H152" s="75"/>
    </row>
    <row r="153" spans="1:12" ht="16.5" customHeight="1" x14ac:dyDescent="0.3">
      <c r="A153" s="58"/>
      <c r="B153" s="4">
        <f t="array" ref="B153:H153">Days+8+DATE(Calendar11Year,Calendar11MonthOption,1)-WEEKDAY(DATE(Calendar11Year,Calendar11MonthOption,1),WeekdayOption)</f>
        <v>46607</v>
      </c>
      <c r="C153" s="4">
        <v>46608</v>
      </c>
      <c r="D153" s="4">
        <v>46609</v>
      </c>
      <c r="E153" s="4">
        <v>46610</v>
      </c>
      <c r="F153" s="4">
        <v>46611</v>
      </c>
      <c r="G153" s="4">
        <v>46612</v>
      </c>
      <c r="H153" s="73">
        <v>46613</v>
      </c>
      <c r="L153" s="113"/>
    </row>
    <row r="154" spans="1:12" ht="56.25" customHeight="1" x14ac:dyDescent="0.3">
      <c r="A154" s="58"/>
      <c r="B154" s="9"/>
      <c r="C154" s="112"/>
      <c r="D154" s="10"/>
      <c r="E154" s="10"/>
      <c r="F154" s="10"/>
      <c r="G154" s="10"/>
      <c r="H154" s="75"/>
    </row>
    <row r="155" spans="1:12" ht="16.5" customHeight="1" thickBot="1" x14ac:dyDescent="0.35">
      <c r="A155" s="58"/>
      <c r="B155" s="4">
        <f t="array" ref="B155:H155">Days+15+DATE(Calendar11Year,Calendar11MonthOption,1)-WEEKDAY(DATE(Calendar11Year,Calendar11MonthOption,1),WeekdayOption)</f>
        <v>46614</v>
      </c>
      <c r="C155" s="4">
        <v>46615</v>
      </c>
      <c r="D155" s="4">
        <v>46616</v>
      </c>
      <c r="E155" s="4">
        <v>46617</v>
      </c>
      <c r="F155" s="4">
        <v>46618</v>
      </c>
      <c r="G155" s="4">
        <v>46619</v>
      </c>
      <c r="H155" s="73">
        <v>46620</v>
      </c>
    </row>
    <row r="156" spans="1:12" ht="56.25" customHeight="1" thickBot="1" x14ac:dyDescent="0.35">
      <c r="A156" s="58"/>
      <c r="B156" s="133" t="s">
        <v>36</v>
      </c>
      <c r="C156" s="13"/>
      <c r="D156" s="107"/>
      <c r="E156" s="107"/>
      <c r="F156" s="107"/>
      <c r="G156" s="107"/>
      <c r="H156" s="92"/>
      <c r="I156" s="109"/>
    </row>
    <row r="157" spans="1:12" ht="16.5" customHeight="1" x14ac:dyDescent="0.3">
      <c r="A157" s="58"/>
      <c r="B157" s="4">
        <f t="array" ref="B157:H157">Days+22+DATE(Calendar11Year,Calendar11MonthOption,1)-WEEKDAY(DATE(Calendar11Year,Calendar11MonthOption,1),WeekdayOption)</f>
        <v>46621</v>
      </c>
      <c r="C157" s="4">
        <v>46622</v>
      </c>
      <c r="D157" s="4">
        <v>46623</v>
      </c>
      <c r="E157" s="4">
        <v>46624</v>
      </c>
      <c r="F157" s="4">
        <v>46625</v>
      </c>
      <c r="G157" s="32">
        <v>46626</v>
      </c>
      <c r="H157" s="76">
        <v>46627</v>
      </c>
    </row>
    <row r="158" spans="1:12" ht="56.25" customHeight="1" x14ac:dyDescent="0.3">
      <c r="A158" s="58"/>
      <c r="B158" s="9"/>
      <c r="C158" s="13"/>
      <c r="D158" s="9"/>
      <c r="E158" s="13" t="s">
        <v>4</v>
      </c>
      <c r="G158" s="116"/>
      <c r="H158" s="58"/>
    </row>
    <row r="159" spans="1:12" ht="16.5" customHeight="1" x14ac:dyDescent="0.3">
      <c r="A159" s="58"/>
      <c r="B159" s="4">
        <f t="array" ref="B159:H159">Days+29+DATE(Calendar11Year,Calendar11MonthOption,1)-WEEKDAY(DATE(Calendar11Year,Calendar11MonthOption,1),WeekdayOption)</f>
        <v>46628</v>
      </c>
      <c r="C159" s="4">
        <v>46629</v>
      </c>
      <c r="D159" s="4">
        <v>46630</v>
      </c>
      <c r="E159" s="4">
        <v>46631</v>
      </c>
      <c r="F159" s="4">
        <v>46632</v>
      </c>
      <c r="G159" s="4">
        <v>46633</v>
      </c>
      <c r="H159" s="73">
        <v>46634</v>
      </c>
    </row>
    <row r="160" spans="1:12" ht="57" customHeight="1" x14ac:dyDescent="0.3">
      <c r="A160" s="58"/>
      <c r="B160" s="20"/>
      <c r="C160" s="20"/>
      <c r="D160" s="38"/>
      <c r="E160" s="13"/>
      <c r="F160" s="9"/>
      <c r="G160" s="9"/>
      <c r="H160" s="77"/>
    </row>
    <row r="161" spans="1:8" ht="16.5" customHeight="1" x14ac:dyDescent="0.3">
      <c r="A161" s="58"/>
      <c r="B161" s="4">
        <f t="array" ref="B161:C161">Days+36+DATE(Calendar11Year,Calendar11MonthOption,1)-WEEKDAY(DATE(Calendar11Year,Calendar11MonthOption,1),WeekdayOption)</f>
        <v>46635</v>
      </c>
      <c r="C161" s="4">
        <v>46636</v>
      </c>
      <c r="D161" s="164" t="s">
        <v>0</v>
      </c>
      <c r="E161" s="152"/>
      <c r="F161" s="152"/>
      <c r="G161" s="152"/>
      <c r="H161" s="152"/>
    </row>
    <row r="162" spans="1:8" ht="63.75" customHeight="1" x14ac:dyDescent="0.3">
      <c r="A162" s="58"/>
      <c r="B162" s="61"/>
      <c r="C162" s="63"/>
    </row>
    <row r="163" spans="1:8" ht="54" customHeight="1" x14ac:dyDescent="0.7">
      <c r="B163" s="1">
        <f>YEAR(DATE(Calendar11Year,Calendar11MonthOption+1,1))</f>
        <v>2027</v>
      </c>
      <c r="C163" s="151" t="str">
        <f>TEXT(DATE(Calendar11Year,Calendar11MonthOption+1,1),"mmmm")</f>
        <v>September</v>
      </c>
      <c r="D163" s="151"/>
      <c r="E163" s="151"/>
      <c r="F163" s="8"/>
      <c r="G163" s="8"/>
      <c r="H163" s="2"/>
    </row>
    <row r="164" spans="1:8" ht="14.25" customHeight="1" x14ac:dyDescent="0.3">
      <c r="A164" s="58"/>
      <c r="B164" s="6" t="str">
        <f>UPPER(TEXT(B165,"dddd"))</f>
        <v>SUNDAY</v>
      </c>
      <c r="C164" s="7" t="str">
        <f t="shared" ref="C164:H164" si="11">UPPER(TEXT(C165,"dddd"))</f>
        <v>MONDAY</v>
      </c>
      <c r="D164" s="6" t="str">
        <f t="shared" si="11"/>
        <v>TUESDAY</v>
      </c>
      <c r="E164" s="7" t="str">
        <f t="shared" si="11"/>
        <v>WEDNESDAY</v>
      </c>
      <c r="F164" s="6" t="str">
        <f t="shared" si="11"/>
        <v>THURSDAY</v>
      </c>
      <c r="G164" s="7" t="str">
        <f t="shared" si="11"/>
        <v>FRIDAY</v>
      </c>
      <c r="H164" s="72" t="str">
        <f t="shared" si="11"/>
        <v>SATURDAY</v>
      </c>
    </row>
    <row r="165" spans="1:8" ht="16.5" customHeight="1" x14ac:dyDescent="0.3">
      <c r="A165" s="58"/>
      <c r="B165" s="4">
        <f t="array" ref="B165:H165">Days+1+DATE(Calendar12Year,Calendar12MonthOption,1)-WEEKDAY(DATE(Calendar12Year,Calendar12MonthOption,1),WeekdayOption)</f>
        <v>46628</v>
      </c>
      <c r="C165" s="4">
        <v>46629</v>
      </c>
      <c r="D165" s="4">
        <v>46630</v>
      </c>
      <c r="E165" s="4">
        <v>46631</v>
      </c>
      <c r="F165" s="4">
        <v>46632</v>
      </c>
      <c r="G165" s="4">
        <v>46633</v>
      </c>
      <c r="H165" s="73">
        <v>46634</v>
      </c>
    </row>
    <row r="166" spans="1:8" ht="56.25" customHeight="1" x14ac:dyDescent="0.3">
      <c r="A166" s="58"/>
      <c r="B166" s="9"/>
      <c r="D166" s="22"/>
      <c r="E166" s="22"/>
      <c r="F166" s="22"/>
      <c r="G166" s="15"/>
      <c r="H166" s="58"/>
    </row>
    <row r="167" spans="1:8" ht="16.5" customHeight="1" x14ac:dyDescent="0.3">
      <c r="A167" s="58"/>
      <c r="B167" s="4">
        <f t="array" ref="B167:H167">Days+8+DATE(Calendar12Year,Calendar12MonthOption,1)-WEEKDAY(DATE(Calendar12Year,Calendar12MonthOption,1),WeekdayOption)</f>
        <v>46635</v>
      </c>
      <c r="C167" s="4">
        <v>46636</v>
      </c>
      <c r="D167" s="4">
        <v>46637</v>
      </c>
      <c r="E167" s="4">
        <v>46638</v>
      </c>
      <c r="F167" s="4">
        <v>46639</v>
      </c>
      <c r="G167" s="4">
        <v>46640</v>
      </c>
      <c r="H167" s="73">
        <v>46641</v>
      </c>
    </row>
    <row r="168" spans="1:8" ht="56.25" customHeight="1" x14ac:dyDescent="0.3">
      <c r="A168" s="58"/>
      <c r="B168" s="9"/>
      <c r="C168" s="14"/>
      <c r="D168" s="9"/>
      <c r="E168" s="35" t="s">
        <v>21</v>
      </c>
      <c r="F168" s="9"/>
      <c r="G168" s="9"/>
      <c r="H168" s="75"/>
    </row>
    <row r="169" spans="1:8" ht="16.5" customHeight="1" thickBot="1" x14ac:dyDescent="0.35">
      <c r="A169" s="58"/>
      <c r="B169" s="4">
        <f t="array" ref="B169:H169">Days+15+DATE(Calendar12Year,Calendar12MonthOption,1)-WEEKDAY(DATE(Calendar12Year,Calendar12MonthOption,1),WeekdayOption)</f>
        <v>46642</v>
      </c>
      <c r="C169" s="4">
        <v>46643</v>
      </c>
      <c r="D169" s="4">
        <v>46644</v>
      </c>
      <c r="E169" s="4">
        <v>46645</v>
      </c>
      <c r="F169" s="4">
        <v>46646</v>
      </c>
      <c r="G169" s="4">
        <v>46647</v>
      </c>
      <c r="H169" s="73">
        <v>46648</v>
      </c>
    </row>
    <row r="170" spans="1:8" ht="56.25" customHeight="1" thickBot="1" x14ac:dyDescent="0.35">
      <c r="A170" s="58"/>
      <c r="B170" s="33"/>
      <c r="C170" s="110"/>
      <c r="D170" s="90"/>
      <c r="E170" s="133" t="s">
        <v>39</v>
      </c>
      <c r="F170" s="9"/>
      <c r="G170" s="13"/>
      <c r="H170" s="58"/>
    </row>
    <row r="171" spans="1:8" ht="16.5" customHeight="1" x14ac:dyDescent="0.3">
      <c r="A171" s="58"/>
      <c r="B171" s="4">
        <f t="array" ref="B171:H171">Days+22+DATE(Calendar12Year,Calendar12MonthOption,1)-WEEKDAY(DATE(Calendar12Year,Calendar12MonthOption,1),WeekdayOption)</f>
        <v>46649</v>
      </c>
      <c r="C171" s="32">
        <v>46650</v>
      </c>
      <c r="D171" s="32">
        <v>46651</v>
      </c>
      <c r="E171" s="4">
        <v>46652</v>
      </c>
      <c r="F171" s="4">
        <v>46653</v>
      </c>
      <c r="G171" s="4">
        <v>46654</v>
      </c>
      <c r="H171" s="73">
        <v>46655</v>
      </c>
    </row>
    <row r="172" spans="1:8" ht="56.25" customHeight="1" x14ac:dyDescent="0.3">
      <c r="A172" s="58"/>
      <c r="B172" s="9"/>
      <c r="C172" s="9"/>
      <c r="D172" s="9"/>
      <c r="E172" s="9"/>
      <c r="F172" s="114"/>
      <c r="G172" s="44"/>
      <c r="H172" s="13" t="s">
        <v>37</v>
      </c>
    </row>
    <row r="173" spans="1:8" ht="16.5" customHeight="1" x14ac:dyDescent="0.3">
      <c r="A173" s="58"/>
      <c r="B173" s="4">
        <f t="array" ref="B173:H173">Days+29+DATE(Calendar12Year,Calendar12MonthOption,1)-WEEKDAY(DATE(Calendar12Year,Calendar12MonthOption,1),WeekdayOption)</f>
        <v>46656</v>
      </c>
      <c r="C173" s="4">
        <v>46657</v>
      </c>
      <c r="D173" s="4">
        <v>46658</v>
      </c>
      <c r="E173" s="4">
        <v>46659</v>
      </c>
      <c r="F173" s="4">
        <v>46660</v>
      </c>
      <c r="G173" s="4">
        <v>46661</v>
      </c>
      <c r="H173" s="73">
        <v>46662</v>
      </c>
    </row>
    <row r="174" spans="1:8" ht="57" customHeight="1" x14ac:dyDescent="0.3">
      <c r="A174" s="58"/>
      <c r="B174" s="9"/>
      <c r="C174" s="115"/>
      <c r="D174" s="9"/>
      <c r="E174" s="43"/>
      <c r="F174" s="132" t="s">
        <v>12</v>
      </c>
      <c r="G174" s="10"/>
      <c r="H174" s="77"/>
    </row>
    <row r="175" spans="1:8" ht="16.5" customHeight="1" x14ac:dyDescent="0.3">
      <c r="A175" s="58"/>
      <c r="B175" s="4">
        <f t="array" ref="B175:C175">Days+36+DATE(Calendar12Year,Calendar12MonthOption,1)-WEEKDAY(DATE(Calendar12Year,Calendar12MonthOption,1),WeekdayOption)</f>
        <v>46663</v>
      </c>
      <c r="C175" s="4">
        <v>46664</v>
      </c>
      <c r="D175" s="164" t="s">
        <v>0</v>
      </c>
      <c r="E175" s="152"/>
      <c r="F175" s="152"/>
      <c r="G175" s="152"/>
      <c r="H175" s="152"/>
    </row>
    <row r="176" spans="1:8" ht="63.75" customHeight="1" x14ac:dyDescent="0.3">
      <c r="B176" s="83"/>
      <c r="C176" s="61"/>
      <c r="D176" s="162"/>
      <c r="E176" s="170"/>
      <c r="F176" s="170"/>
      <c r="G176" s="170"/>
      <c r="H176" s="170"/>
    </row>
    <row r="181" spans="2:8" x14ac:dyDescent="0.3">
      <c r="C181" s="143" t="s">
        <v>47</v>
      </c>
      <c r="D181" s="143"/>
      <c r="E181" s="143"/>
      <c r="F181" s="143"/>
      <c r="G181" s="143"/>
    </row>
    <row r="182" spans="2:8" x14ac:dyDescent="0.3">
      <c r="C182" s="143"/>
      <c r="D182" s="143"/>
      <c r="E182" s="143"/>
      <c r="F182" s="143"/>
      <c r="G182" s="143"/>
    </row>
    <row r="183" spans="2:8" x14ac:dyDescent="0.3">
      <c r="C183" s="136"/>
      <c r="D183" s="136"/>
      <c r="E183" s="136"/>
      <c r="F183" s="136"/>
      <c r="G183" s="136"/>
    </row>
    <row r="184" spans="2:8" ht="16.5" customHeight="1" x14ac:dyDescent="0.3">
      <c r="B184" s="138" t="s">
        <v>48</v>
      </c>
      <c r="C184" s="138"/>
      <c r="D184" s="138"/>
      <c r="E184" s="138"/>
      <c r="F184" s="138"/>
      <c r="G184" s="138"/>
      <c r="H184" s="138"/>
    </row>
    <row r="185" spans="2:8" ht="36" customHeight="1" x14ac:dyDescent="0.3">
      <c r="B185" s="138"/>
      <c r="C185" s="138"/>
      <c r="D185" s="138"/>
      <c r="E185" s="138"/>
      <c r="F185" s="138"/>
      <c r="G185" s="138"/>
      <c r="H185" s="138"/>
    </row>
    <row r="186" spans="2:8" x14ac:dyDescent="0.3">
      <c r="C186" s="136"/>
      <c r="D186" s="136"/>
      <c r="E186" s="136"/>
      <c r="F186" s="136"/>
      <c r="G186" s="136"/>
    </row>
    <row r="187" spans="2:8" ht="18.75" x14ac:dyDescent="0.3">
      <c r="C187" s="144" t="s">
        <v>46</v>
      </c>
      <c r="D187" s="144"/>
      <c r="E187" s="144"/>
      <c r="F187" s="144"/>
      <c r="G187" s="144"/>
    </row>
  </sheetData>
  <mergeCells count="45">
    <mergeCell ref="O62:S62"/>
    <mergeCell ref="D120:H120"/>
    <mergeCell ref="D64:H64"/>
    <mergeCell ref="C65:E65"/>
    <mergeCell ref="D77:H77"/>
    <mergeCell ref="D78:H78"/>
    <mergeCell ref="C79:E79"/>
    <mergeCell ref="D91:H91"/>
    <mergeCell ref="D92:H92"/>
    <mergeCell ref="C93:E93"/>
    <mergeCell ref="D105:H105"/>
    <mergeCell ref="C107:E107"/>
    <mergeCell ref="D119:H119"/>
    <mergeCell ref="D63:H63"/>
    <mergeCell ref="C187:G187"/>
    <mergeCell ref="D148:H148"/>
    <mergeCell ref="D106:H106"/>
    <mergeCell ref="D36:H36"/>
    <mergeCell ref="C37:E37"/>
    <mergeCell ref="D49:H49"/>
    <mergeCell ref="D50:H50"/>
    <mergeCell ref="C51:E51"/>
    <mergeCell ref="D161:H161"/>
    <mergeCell ref="C163:E163"/>
    <mergeCell ref="D175:H175"/>
    <mergeCell ref="D176:H176"/>
    <mergeCell ref="C121:E121"/>
    <mergeCell ref="D133:H133"/>
    <mergeCell ref="D134:H134"/>
    <mergeCell ref="C135:E135"/>
    <mergeCell ref="B7:H7"/>
    <mergeCell ref="B184:H185"/>
    <mergeCell ref="B2:H2"/>
    <mergeCell ref="B1:H1"/>
    <mergeCell ref="A3:H5"/>
    <mergeCell ref="B6:H6"/>
    <mergeCell ref="C181:G182"/>
    <mergeCell ref="C9:E9"/>
    <mergeCell ref="D21:H21"/>
    <mergeCell ref="D22:H22"/>
    <mergeCell ref="C23:E23"/>
    <mergeCell ref="D35:H35"/>
    <mergeCell ref="D147:H147"/>
    <mergeCell ref="C149:E149"/>
    <mergeCell ref="D146:F146"/>
  </mergeCells>
  <phoneticPr fontId="46" type="noConversion"/>
  <conditionalFormatting sqref="B11:H11 B13:H13 B15:H15 B17:H17 B19:H19 B21:C21">
    <cfRule type="expression" dxfId="11" priority="12">
      <formula>MONTH(B11)&lt;&gt;Calendar1MonthOption</formula>
    </cfRule>
  </conditionalFormatting>
  <conditionalFormatting sqref="B25:H25 B27:H27 B29:H29 B31:H31 B33:H33 B35:C35">
    <cfRule type="expression" dxfId="10" priority="11">
      <formula>MONTH(B25)&lt;&gt;Calendar2MonthOption</formula>
    </cfRule>
  </conditionalFormatting>
  <conditionalFormatting sqref="B39:H39 B41:H41 B43:H43 B45:H45 B47:H47 B49:C49">
    <cfRule type="expression" dxfId="9" priority="10">
      <formula>MONTH(B39)&lt;&gt;Calendar3MonthOption</formula>
    </cfRule>
  </conditionalFormatting>
  <conditionalFormatting sqref="B53:H53 B55:H55 B57:H57 B59:H59 B61:H61 B63:C63">
    <cfRule type="expression" dxfId="8" priority="9">
      <formula>MONTH(B53)&lt;&gt;Calendar4MonthOption</formula>
    </cfRule>
  </conditionalFormatting>
  <conditionalFormatting sqref="B67:H67 B69:H69 B71:H71 B73:H73 B75:H75 B77:C77">
    <cfRule type="expression" dxfId="7" priority="8">
      <formula>MONTH(B67)&lt;&gt;Calendar5MonthOption</formula>
    </cfRule>
  </conditionalFormatting>
  <conditionalFormatting sqref="B81:H81 B83:H83 B85:H85 B87:H87 B89:H89 B91:C91">
    <cfRule type="expression" dxfId="6" priority="7">
      <formula>MONTH(B81)&lt;&gt;Calendar6MonthOption</formula>
    </cfRule>
  </conditionalFormatting>
  <conditionalFormatting sqref="B95:H95 B97:H97 B99:H99 B101:H101 B103:H103 B105:C105">
    <cfRule type="expression" dxfId="5" priority="6">
      <formula>MONTH(B95)&lt;&gt;Calendar7MonthOption</formula>
    </cfRule>
  </conditionalFormatting>
  <conditionalFormatting sqref="B109:H109 B111:H111 B113:H113 B115:H115 B117:H117 B119:C119">
    <cfRule type="expression" dxfId="4" priority="5">
      <formula>MONTH(B109)&lt;&gt;Calendar8MonthOption</formula>
    </cfRule>
  </conditionalFormatting>
  <conditionalFormatting sqref="B123:H123 B125:H125 B127:H127 B129:H129 B131:H131 B133:C133">
    <cfRule type="expression" dxfId="3" priority="4">
      <formula>MONTH(B123)&lt;&gt;Calendar9MonthOption</formula>
    </cfRule>
  </conditionalFormatting>
  <conditionalFormatting sqref="B137:H137 B139:H139 B141:H141 B143:H143 B145:H145 B147:C147">
    <cfRule type="expression" dxfId="2" priority="3">
      <formula>MONTH(B137)&lt;&gt;Calendar10MonthOption</formula>
    </cfRule>
  </conditionalFormatting>
  <conditionalFormatting sqref="B151:H151 B153:H153 B155:H155 B157:H157 B159:H159 B161:C161">
    <cfRule type="expression" dxfId="1" priority="2">
      <formula>MONTH(B151)&lt;&gt;Calendar11MonthOption</formula>
    </cfRule>
  </conditionalFormatting>
  <conditionalFormatting sqref="B165:H165 B167:H167 B169:H169 B171:H171 B173:H173 B175:C175">
    <cfRule type="expression" dxfId="0" priority="1">
      <formula>MONTH(B165)&lt;&gt;Calendar12MonthOption</formula>
    </cfRule>
  </conditionalFormatting>
  <dataValidations count="12">
    <dataValidation allowBlank="1" showInputMessage="1" prompt="Date" sqref="B11" xr:uid="{427461A0-A575-4D5D-9C5F-175B29640C59}"/>
    <dataValidation allowBlank="1" showInputMessage="1" showErrorMessage="1" prompt="Automatically determined weekday. To change weekdays, select a new week start day in cell B2" sqref="C24:H24 B38:H38 B52:H52 B66:H66 B80:H80 B94:H94 B108:H108 B122:H122 B136:H136 B150:H150 B164:H164" xr:uid="{725F497F-DF17-487D-9C12-A0B56AEE638E}"/>
    <dataValidation allowBlank="1" showInputMessage="1" showErrorMessage="1" prompt="Calendar month is automatically updated based on the month selected in cell C1" sqref="C149:E149 C37:E37 C51:E51 C65:E65 C79:E79 C93:E93 C107:E107 C121:E121 C135:E135 C163:E163" xr:uid="{A6EEAB3F-6C4E-4B66-80DB-02F294D262E8}"/>
    <dataValidation allowBlank="1" showInputMessage="1" showErrorMessage="1" prompt="Calendar year is automatically updated based on the year selected in cell B1" sqref="B37 B51 B65 B79 B93 B107 B121 B135 B149 B163" xr:uid="{3181EB58-37FA-4178-83E2-84619D5AB044}"/>
    <dataValidation allowBlank="1" showInputMessage="1" prompt="Enter monthly Notes in this cell" sqref="D36:H36" xr:uid="{905624B7-9121-4305-83F0-81E0ABF61E46}"/>
    <dataValidation allowBlank="1" showInputMessage="1" prompt="Calendar month is automatically updated based on the month selected in cell C1" sqref="C23:E23" xr:uid="{C306D1BF-7424-4CDD-99F5-72898BB128BF}"/>
    <dataValidation allowBlank="1" showInputMessage="1" prompt="Calendar year is automatically updated based on the year selected in cell B1" sqref="B23" xr:uid="{C81C7B22-1CE6-46AE-9494-2AE13942B831}"/>
    <dataValidation allowBlank="1" showInputMessage="1" prompt="Automatically determined weekday. To change weekdays, select a new week start day in cell B2" sqref="C10:H10 B24" xr:uid="{42E3CF86-9B39-4E45-BAE0-D122A1B98FF8}"/>
    <dataValidation allowBlank="1" showInputMessage="1" showErrorMessage="1" prompt="Enter year in this cell" sqref="B9" xr:uid="{28E394E3-6DB4-424D-B7C7-C93B4B698D63}"/>
    <dataValidation allowBlank="1" showInputMessage="1" prompt="This workbook is a 12-month calendar. Enter starting year in cell B1, then select the starting month in cell C1. The calendar will update automatically for subsequent months" sqref="A9" xr:uid="{E23DBA5D-E183-4EED-9A8F-8E7A125AB21B}"/>
    <dataValidation type="list" errorStyle="warning" allowBlank="1" showInputMessage="1" showErrorMessage="1" error="Select calendar start month from the list. Select CANCEL, press ALT+DOWN ARROW for options, then DOWN ARROW and ENTER to make selection" prompt="Select calendar start month in this cell. Press ALT+DOWN ARROW to open the drop-down list, then ENTER to make the selection" sqref="C9:E9" xr:uid="{0E086107-95EC-41BF-B9AC-4104BDD4D82F}">
      <formula1>"January,February,March,April,May,June,July,August,September,October,November,December"</formula1>
    </dataValidation>
    <dataValidation type="list" errorStyle="warning" allowBlank="1" showInputMessage="1" showErrorMessage="1" error="Select the week start day from the list. Select CANCEL,press ALT+DOWN ARROW for options, then DOWN ARROW and ENTER to make selection" prompt="Select the week start day in this cell. Press ALT+DOWN ARROW to open the drop-down list, then ENTER to make the selection. The calendar will update automatically" sqref="B10" xr:uid="{221E672C-9E22-4AC0-A26B-1C691A1B3846}">
      <formula1>"SUNDAY,MONDAY,TUESDAY,WEDNESDAY,THURSDAY,FRIDAY,SATURDAY"</formula1>
    </dataValidation>
  </dataValidations>
  <hyperlinks>
    <hyperlink ref="G40" r:id="rId1" xr:uid="{A2E54667-1395-4571-A61F-B1E2398A1AD5}"/>
    <hyperlink ref="G82" r:id="rId2" xr:uid="{C5F1B73B-EDEB-4427-8A2A-949684783A53}"/>
    <hyperlink ref="F16" r:id="rId3" xr:uid="{CA6C23FF-E62C-4E44-9BBD-EE294CD038FC}"/>
    <hyperlink ref="E16" r:id="rId4" xr:uid="{92DA19EA-46FE-41DB-8CEA-ABFC37AF6EF8}"/>
    <hyperlink ref="B30" r:id="rId5" xr:uid="{6CB51BD9-2377-4C4D-B5FF-933A0A158739}"/>
    <hyperlink ref="B20" r:id="rId6" xr:uid="{8620D2B8-9EB0-4070-8FDB-CE25875C2718}"/>
    <hyperlink ref="G46" r:id="rId7" display="December MFR &amp; Quarter 1 QFR Open" xr:uid="{515E6714-648F-48B0-8F38-0CB0EBDE3BDD}"/>
    <hyperlink ref="D44" r:id="rId8" xr:uid="{7B70C2A2-9EE9-4BC5-B53A-9751CFAF3F1B}"/>
    <hyperlink ref="G58" r:id="rId9" xr:uid="{2713BBD5-0B0A-43BD-A1C7-230C3DA73CBC}"/>
    <hyperlink ref="C72" r:id="rId10" xr:uid="{17D6ADEE-EDEF-4BBF-91B4-BEC5CDBD933C}"/>
    <hyperlink ref="F74" r:id="rId11" xr:uid="{D4D7A48A-D611-4CC6-A99D-B84FA69577FD}"/>
    <hyperlink ref="C86" r:id="rId12" xr:uid="{820FDB06-7069-4D9A-9F07-B99876BA8ECE}"/>
    <hyperlink ref="F88" r:id="rId13" xr:uid="{48CB7300-033D-4312-BE73-02712CF031B0}"/>
    <hyperlink ref="F100" r:id="rId14" xr:uid="{776E5EB0-0CFB-4ECC-97E3-D562E128D31C}"/>
    <hyperlink ref="B104" r:id="rId15" xr:uid="{69B4BC54-5A44-42EF-BCF3-C4D7FB78C0CE}"/>
    <hyperlink ref="H114" r:id="rId16" xr:uid="{71C68BC1-2A13-4DE3-8457-E364E59F6D00}"/>
    <hyperlink ref="D118" r:id="rId17" xr:uid="{4E79EF88-63F0-4EFA-A327-DDDCD5C5575B}"/>
    <hyperlink ref="D128" r:id="rId18" xr:uid="{9755C596-D8DB-4DAE-B540-F3C96F84F246}"/>
    <hyperlink ref="G130" r:id="rId19" xr:uid="{DC5654E4-E31E-45A4-82A7-3472DC8B7C03}"/>
    <hyperlink ref="F142" r:id="rId20" xr:uid="{10F426D9-0CA3-4A48-B8C7-392FA1736833}"/>
    <hyperlink ref="B146" r:id="rId21" xr:uid="{16A7323C-DDDB-4EFC-A0F3-5FBC32F76422}"/>
    <hyperlink ref="B156" r:id="rId22" xr:uid="{A1A7FDE3-93AE-4080-960C-5CDABD3FBD16}"/>
    <hyperlink ref="E158" r:id="rId23" xr:uid="{3F49A33E-FB78-4E69-A4DD-82A99EF5F50C}"/>
    <hyperlink ref="E170" r:id="rId24" xr:uid="{235B9150-BF4A-4BF3-9914-E8C8F3285166}"/>
    <hyperlink ref="H172" r:id="rId25" xr:uid="{74CC2B32-275E-4E6A-B5DB-2FE78EA4DB4F}"/>
    <hyperlink ref="E32" r:id="rId26" xr:uid="{5B3DBE3C-B4FA-4DE7-A3E5-6BAA017A26EE}"/>
    <hyperlink ref="C62" r:id="rId27" xr:uid="{93A67D9C-CBDF-4B74-BC45-C751F63A7399}"/>
    <hyperlink ref="G104" r:id="rId28" xr:uid="{B42BAE50-CECD-484F-B7B7-4DCBEC23798A}"/>
    <hyperlink ref="G152" r:id="rId29" xr:uid="{EDF6C7F2-1414-4CE9-88F0-1755F275BE18}"/>
    <hyperlink ref="A3:H5" r:id="rId30" display="https://ogx.ok.gov/IGXLogin/" xr:uid="{AE2F9F69-F750-4D47-B595-AF9370D06D44}"/>
    <hyperlink ref="B6:H6" r:id="rId31" display="https://oklahoma.gov/dac/grants/grant-divisions/voca.html" xr:uid="{DCF9637B-3FFA-474D-9358-0BC77832677D}"/>
  </hyperlinks>
  <printOptions horizontalCentered="1" verticalCentered="1"/>
  <pageMargins left="0.25" right="0.25" top="0.45" bottom="0.45" header="0.5" footer="0.5"/>
  <pageSetup fitToHeight="0" orientation="landscape" r:id="rId32"/>
  <headerFooter alignWithMargins="0"/>
  <rowBreaks count="11" manualBreakCount="11">
    <brk id="22" min="1" max="8" man="1"/>
    <brk id="36" min="1" max="8" man="1"/>
    <brk id="50" min="1" max="8" man="1"/>
    <brk id="64" min="1" max="8" man="1"/>
    <brk id="78" min="1" max="8" man="1"/>
    <brk id="92" min="1" max="8" man="1"/>
    <brk id="106" min="1" max="8" man="1"/>
    <brk id="120" min="1" max="8" man="1"/>
    <brk id="134" min="1" max="8" man="1"/>
    <brk id="148" min="1" max="8" man="1"/>
    <brk id="162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62</vt:i4>
      </vt:variant>
    </vt:vector>
  </HeadingPairs>
  <TitlesOfParts>
    <vt:vector size="63" baseType="lpstr">
      <vt:lpstr>2026 Grant Year Calendar</vt:lpstr>
      <vt:lpstr>'2026 Grant Year Calendar'!Calendar10Month</vt:lpstr>
      <vt:lpstr>'2026 Grant Year Calendar'!Calendar10Year</vt:lpstr>
      <vt:lpstr>'2026 Grant Year Calendar'!Calendar11Month</vt:lpstr>
      <vt:lpstr>'2026 Grant Year Calendar'!Calendar11Year</vt:lpstr>
      <vt:lpstr>'2026 Grant Year Calendar'!Calendar12Month</vt:lpstr>
      <vt:lpstr>'2026 Grant Year Calendar'!Calendar12Year</vt:lpstr>
      <vt:lpstr>'2026 Grant Year Calendar'!Calendar1Month</vt:lpstr>
      <vt:lpstr>'2026 Grant Year Calendar'!Calendar1Year</vt:lpstr>
      <vt:lpstr>'2026 Grant Year Calendar'!Calendar2Month</vt:lpstr>
      <vt:lpstr>'2026 Grant Year Calendar'!Calendar2Year</vt:lpstr>
      <vt:lpstr>'2026 Grant Year Calendar'!Calendar3Month</vt:lpstr>
      <vt:lpstr>'2026 Grant Year Calendar'!Calendar3Year</vt:lpstr>
      <vt:lpstr>'2026 Grant Year Calendar'!Calendar4Month</vt:lpstr>
      <vt:lpstr>'2026 Grant Year Calendar'!Calendar4Year</vt:lpstr>
      <vt:lpstr>'2026 Grant Year Calendar'!Calendar5Month</vt:lpstr>
      <vt:lpstr>'2026 Grant Year Calendar'!Calendar5Year</vt:lpstr>
      <vt:lpstr>'2026 Grant Year Calendar'!Calendar6Month</vt:lpstr>
      <vt:lpstr>'2026 Grant Year Calendar'!Calendar6Year</vt:lpstr>
      <vt:lpstr>'2026 Grant Year Calendar'!Calendar7Month</vt:lpstr>
      <vt:lpstr>'2026 Grant Year Calendar'!Calendar7Year</vt:lpstr>
      <vt:lpstr>'2026 Grant Year Calendar'!Calendar8Month</vt:lpstr>
      <vt:lpstr>'2026 Grant Year Calendar'!Calendar8Year</vt:lpstr>
      <vt:lpstr>'2026 Grant Year Calendar'!Calendar9Month</vt:lpstr>
      <vt:lpstr>'2026 Grant Year Calendar'!Calendar9Year</vt:lpstr>
      <vt:lpstr>'2026 Grant Year Calendar'!ColumnTitleRegion1..H12.1</vt:lpstr>
      <vt:lpstr>'2026 Grant Year Calendar'!ColumnTitleRegion10..H54.1</vt:lpstr>
      <vt:lpstr>'2026 Grant Year Calendar'!ColumnTitleRegion11..C56.1</vt:lpstr>
      <vt:lpstr>'2026 Grant Year Calendar'!ColumnTitleRegion12..D56.1</vt:lpstr>
      <vt:lpstr>'2026 Grant Year Calendar'!ColumnTitleRegion13..H68.1</vt:lpstr>
      <vt:lpstr>'2026 Grant Year Calendar'!ColumnTitleRegion14..C70.1</vt:lpstr>
      <vt:lpstr>'2026 Grant Year Calendar'!ColumnTitleRegion15..D70.1</vt:lpstr>
      <vt:lpstr>'2026 Grant Year Calendar'!ColumnTitleRegion16..H82.1</vt:lpstr>
      <vt:lpstr>'2026 Grant Year Calendar'!ColumnTitleRegion17..C84.1</vt:lpstr>
      <vt:lpstr>'2026 Grant Year Calendar'!ColumnTitleRegion18..D84.1</vt:lpstr>
      <vt:lpstr>'2026 Grant Year Calendar'!ColumnTitleRegion19..H96.1</vt:lpstr>
      <vt:lpstr>'2026 Grant Year Calendar'!ColumnTitleRegion2..C14.1</vt:lpstr>
      <vt:lpstr>'2026 Grant Year Calendar'!ColumnTitleRegion20..C98.1</vt:lpstr>
      <vt:lpstr>'2026 Grant Year Calendar'!ColumnTitleRegion21..D98.1</vt:lpstr>
      <vt:lpstr>'2026 Grant Year Calendar'!ColumnTitleRegion22..H110.1</vt:lpstr>
      <vt:lpstr>'2026 Grant Year Calendar'!ColumnTitleRegion23..C112.1</vt:lpstr>
      <vt:lpstr>'2026 Grant Year Calendar'!ColumnTitleRegion24..D112.1</vt:lpstr>
      <vt:lpstr>'2026 Grant Year Calendar'!ColumnTitleRegion25..H124.1</vt:lpstr>
      <vt:lpstr>'2026 Grant Year Calendar'!ColumnTitleRegion26..C126.1</vt:lpstr>
      <vt:lpstr>'2026 Grant Year Calendar'!ColumnTitleRegion27..D126.1</vt:lpstr>
      <vt:lpstr>'2026 Grant Year Calendar'!ColumnTitleRegion28..H138.1</vt:lpstr>
      <vt:lpstr>'2026 Grant Year Calendar'!ColumnTitleRegion29..C140.1</vt:lpstr>
      <vt:lpstr>'2026 Grant Year Calendar'!ColumnTitleRegion3..D14.1</vt:lpstr>
      <vt:lpstr>'2026 Grant Year Calendar'!ColumnTitleRegion30..D140.1</vt:lpstr>
      <vt:lpstr>'2026 Grant Year Calendar'!ColumnTitleRegion31..H152.1</vt:lpstr>
      <vt:lpstr>'2026 Grant Year Calendar'!ColumnTitleRegion32..C154.1</vt:lpstr>
      <vt:lpstr>'2026 Grant Year Calendar'!ColumnTitleRegion33..D154.1</vt:lpstr>
      <vt:lpstr>'2026 Grant Year Calendar'!ColumnTitleRegion34..H166.1</vt:lpstr>
      <vt:lpstr>'2026 Grant Year Calendar'!ColumnTitleRegion35..C168.1</vt:lpstr>
      <vt:lpstr>'2026 Grant Year Calendar'!ColumnTitleRegion36..D168.1</vt:lpstr>
      <vt:lpstr>'2026 Grant Year Calendar'!ColumnTitleRegion4..H26.1</vt:lpstr>
      <vt:lpstr>'2026 Grant Year Calendar'!ColumnTitleRegion5..C28.1</vt:lpstr>
      <vt:lpstr>'2026 Grant Year Calendar'!ColumnTitleRegion6..D28.1</vt:lpstr>
      <vt:lpstr>'2026 Grant Year Calendar'!ColumnTitleRegion7..H40.1</vt:lpstr>
      <vt:lpstr>'2026 Grant Year Calendar'!ColumnTitleRegion8..C42.1</vt:lpstr>
      <vt:lpstr>'2026 Grant Year Calendar'!ColumnTitleRegion9..D42.1</vt:lpstr>
      <vt:lpstr>'2026 Grant Year Calendar'!Print_Area</vt:lpstr>
      <vt:lpstr>'2026 Grant Year Calendar'!WeekStart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Amy</dc:creator>
  <cp:lastModifiedBy>Gunn, Hanna</cp:lastModifiedBy>
  <cp:lastPrinted>2026-08-18T13:03:21Z</cp:lastPrinted>
  <dcterms:created xsi:type="dcterms:W3CDTF">2018-02-18T23:49:08Z</dcterms:created>
  <dcterms:modified xsi:type="dcterms:W3CDTF">2026-08-18T20:18:36Z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2018-02-18T23:49:13.9058913Z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