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21 SHOPP final docs\For Website\"/>
    </mc:Choice>
  </mc:AlternateContent>
  <bookViews>
    <workbookView xWindow="-105" yWindow="-105" windowWidth="23250" windowHeight="12570" tabRatio="900"/>
  </bookViews>
  <sheets>
    <sheet name="Assessment w 6.2% FMAP @ 2.11%" sheetId="4" r:id="rId1"/>
  </sheets>
  <externalReferences>
    <externalReference r:id="rId2"/>
    <externalReference r:id="rId3"/>
    <externalReference r:id="rId4"/>
  </externalReferences>
  <definedNames>
    <definedName name="__Tab2">#REF!</definedName>
    <definedName name="_Fill" localSheetId="0" hidden="1">#REF!</definedName>
    <definedName name="_Fill" hidden="1">#REF!</definedName>
    <definedName name="_Key1" localSheetId="0" hidden="1">'[1]Hospital Facility Data'!#REF!</definedName>
    <definedName name="_Key1" hidden="1">'[1]Hospital Facility Data'!#REF!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2" localSheetId="0">#REF!</definedName>
    <definedName name="_Tab2">#REF!</definedName>
    <definedName name="A" localSheetId="0">#REF!</definedName>
    <definedName name="A">#REF!</definedName>
    <definedName name="A_GME_wo_MC">[2]Hospital_Details!$A$158:$IV$158</definedName>
    <definedName name="AlphaList">#REF!</definedName>
    <definedName name="B" localSheetId="0">#REF!</definedName>
    <definedName name="B">#REF!</definedName>
    <definedName name="B_GME_wo_MC">[2]Hospital_Details!$A$159:$IV$159</definedName>
    <definedName name="BaseLineMatrix">{1,2;3,4}</definedName>
    <definedName name="Bx">#REF!</definedName>
    <definedName name="CCR_OUTPUT_SHOPP3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">#REF!</definedName>
    <definedName name="Density_per_Discharge__Facility__Top_75_PCT__0_density_removed_" localSheetId="0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0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0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0">[2]Hospital_Details!#REF!</definedName>
    <definedName name="H_627">[2]Hospital_Details!#REF!</definedName>
    <definedName name="H_628" localSheetId="0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0">[2]Hospital_Details!#REF!</definedName>
    <definedName name="H_805">[2]Hospital_Details!#REF!</definedName>
    <definedName name="H_806" localSheetId="0">[2]Hospital_Details!#REF!</definedName>
    <definedName name="H_806">[2]Hospital_Details!#REF!</definedName>
    <definedName name="H_83">[2]Hospital_Details!$A$368:$IV$368</definedName>
    <definedName name="H_93" localSheetId="0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0">#REF!</definedName>
    <definedName name="HospName">#REF!</definedName>
    <definedName name="HospNum" localSheetId="0">#REF!</definedName>
    <definedName name="HospNum">#REF!</definedName>
    <definedName name="HTML_CodePage" hidden="1">1252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>#REF!</definedName>
    <definedName name="OKLAHOMA" localSheetId="0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>#REF!</definedName>
    <definedName name="_xlnm.Print_Area" localSheetId="0">'Assessment w 6.2% FMAP @ 2.11%'!$A$1:$AK$90</definedName>
    <definedName name="Print_Area_1">#REF!</definedName>
    <definedName name="Print_Area_MI">'[3]table 2.5'!$B$4:$T$154</definedName>
    <definedName name="PUBUSE" localSheetId="0">#REF!</definedName>
    <definedName name="PUBUSE">#REF!</definedName>
    <definedName name="q_sum_ex">#REF!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0">#REF!</definedName>
    <definedName name="TABLE4J_FY07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2" i="4" l="1"/>
  <c r="AJ78" i="4" l="1"/>
  <c r="BP76" i="4" l="1"/>
  <c r="BM76" i="4"/>
  <c r="BE76" i="4"/>
  <c r="BH76" i="4"/>
  <c r="AD112" i="4" l="1"/>
  <c r="AD132" i="4" s="1"/>
  <c r="AZ76" i="4" l="1"/>
  <c r="AW76" i="4"/>
  <c r="AR76" i="4" l="1"/>
  <c r="AO76" i="4"/>
  <c r="AD106" i="4" l="1"/>
  <c r="AD104" i="4"/>
  <c r="AD86" i="4"/>
  <c r="AD84" i="4"/>
  <c r="AD126" i="4"/>
  <c r="AD124" i="4"/>
  <c r="G25" i="4" l="1"/>
  <c r="Y25" i="4" s="1"/>
  <c r="R25" i="4" l="1"/>
  <c r="Q25" i="4"/>
  <c r="S25" i="4"/>
  <c r="T25" i="4"/>
  <c r="X25" i="4"/>
  <c r="P25" i="4"/>
  <c r="AD25" i="4" l="1"/>
  <c r="AE25" i="4"/>
  <c r="V25" i="4"/>
  <c r="AA25" i="4" s="1"/>
  <c r="AG25" i="4" s="1"/>
  <c r="AB25" i="4"/>
  <c r="AC25" i="4"/>
  <c r="BE25" i="4" l="1"/>
  <c r="BP25" i="4"/>
  <c r="BM25" i="4"/>
  <c r="AW25" i="4"/>
  <c r="BH25" i="4"/>
  <c r="AZ25" i="4"/>
  <c r="AO25" i="4"/>
  <c r="BU25" i="4" s="1"/>
  <c r="AR25" i="4"/>
  <c r="BL25" i="4"/>
  <c r="BG25" i="4"/>
  <c r="BD25" i="4"/>
  <c r="BO25" i="4"/>
  <c r="BQ25" i="4" s="1"/>
  <c r="AQ25" i="4"/>
  <c r="AV25" i="4"/>
  <c r="AX25" i="4" s="1"/>
  <c r="AN25" i="4"/>
  <c r="AY25" i="4"/>
  <c r="AF25" i="4"/>
  <c r="AS25" i="4" l="1"/>
  <c r="BN25" i="4"/>
  <c r="AP25" i="4"/>
  <c r="BT25" i="4"/>
  <c r="AT25" i="4"/>
  <c r="BI25" i="4"/>
  <c r="BA25" i="4"/>
  <c r="BB25" i="4" s="1"/>
  <c r="BR25" i="4"/>
  <c r="BF25" i="4"/>
  <c r="BJ25" i="4" l="1"/>
  <c r="G45" i="4" l="1"/>
  <c r="Y45" i="4" s="1"/>
  <c r="G63" i="4"/>
  <c r="S63" i="4" s="1"/>
  <c r="Q45" i="4" l="1"/>
  <c r="T45" i="4"/>
  <c r="P45" i="4"/>
  <c r="R45" i="4"/>
  <c r="X45" i="4"/>
  <c r="S45" i="4"/>
  <c r="P63" i="4"/>
  <c r="R63" i="4"/>
  <c r="Y63" i="4"/>
  <c r="Q63" i="4"/>
  <c r="X63" i="4"/>
  <c r="T63" i="4"/>
  <c r="V45" i="4" l="1"/>
  <c r="AA45" i="4" s="1"/>
  <c r="AG45" i="4" s="1"/>
  <c r="AB45" i="4"/>
  <c r="AD45" i="4"/>
  <c r="AC45" i="4"/>
  <c r="AE45" i="4"/>
  <c r="V63" i="4"/>
  <c r="AA63" i="4" s="1"/>
  <c r="AG63" i="4" s="1"/>
  <c r="AD63" i="4"/>
  <c r="AB63" i="4"/>
  <c r="AE63" i="4"/>
  <c r="AC63" i="4"/>
  <c r="BL63" i="4" l="1"/>
  <c r="BD63" i="4"/>
  <c r="BO63" i="4"/>
  <c r="AY63" i="4"/>
  <c r="BG63" i="4"/>
  <c r="AV63" i="4"/>
  <c r="AQ63" i="4"/>
  <c r="AN63" i="4"/>
  <c r="BH45" i="4"/>
  <c r="BP45" i="4"/>
  <c r="BM45" i="4"/>
  <c r="AZ45" i="4"/>
  <c r="BE45" i="4"/>
  <c r="AR45" i="4"/>
  <c r="AW45" i="4"/>
  <c r="AO45" i="4"/>
  <c r="BE63" i="4"/>
  <c r="BM63" i="4"/>
  <c r="AO63" i="4"/>
  <c r="BH63" i="4"/>
  <c r="AW63" i="4"/>
  <c r="AR63" i="4"/>
  <c r="BP63" i="4"/>
  <c r="AZ63" i="4"/>
  <c r="BD45" i="4"/>
  <c r="BL45" i="4"/>
  <c r="BO45" i="4"/>
  <c r="BG45" i="4"/>
  <c r="AQ45" i="4"/>
  <c r="AN45" i="4"/>
  <c r="AV45" i="4"/>
  <c r="AX45" i="4" s="1"/>
  <c r="AY45" i="4"/>
  <c r="AF45" i="4"/>
  <c r="AF63" i="4"/>
  <c r="BN45" i="4" l="1"/>
  <c r="BI45" i="4"/>
  <c r="BU45" i="4"/>
  <c r="BT63" i="4"/>
  <c r="AP45" i="4"/>
  <c r="BT45" i="4"/>
  <c r="AS45" i="4"/>
  <c r="BQ45" i="4"/>
  <c r="BR45" i="4" s="1"/>
  <c r="BU63" i="4"/>
  <c r="BA45" i="4"/>
  <c r="BB45" i="4" s="1"/>
  <c r="AP63" i="4"/>
  <c r="BA63" i="4"/>
  <c r="AS63" i="4"/>
  <c r="BQ63" i="4"/>
  <c r="AX63" i="4"/>
  <c r="BF63" i="4"/>
  <c r="BF45" i="4"/>
  <c r="BJ45" i="4" s="1"/>
  <c r="BI63" i="4"/>
  <c r="BN63" i="4"/>
  <c r="AT45" i="4" l="1"/>
  <c r="BR63" i="4"/>
  <c r="BJ63" i="4"/>
  <c r="BB63" i="4"/>
  <c r="AT63" i="4"/>
  <c r="AD133" i="4" l="1"/>
  <c r="AD113" i="4"/>
  <c r="G43" i="4" l="1"/>
  <c r="X43" i="4" s="1"/>
  <c r="R43" i="4" l="1"/>
  <c r="Q43" i="4"/>
  <c r="Y43" i="4"/>
  <c r="T43" i="4"/>
  <c r="P43" i="4"/>
  <c r="S43" i="4"/>
  <c r="AE43" i="4" l="1"/>
  <c r="AD43" i="4"/>
  <c r="AB43" i="4"/>
  <c r="V43" i="4"/>
  <c r="AA43" i="4" s="1"/>
  <c r="AG43" i="4" s="1"/>
  <c r="AC43" i="4"/>
  <c r="BG43" i="4" l="1"/>
  <c r="BO43" i="4"/>
  <c r="AV43" i="4"/>
  <c r="BL43" i="4"/>
  <c r="AQ43" i="4"/>
  <c r="AN43" i="4"/>
  <c r="AY43" i="4"/>
  <c r="BD43" i="4"/>
  <c r="BM43" i="4"/>
  <c r="BE43" i="4"/>
  <c r="BH43" i="4"/>
  <c r="AZ43" i="4"/>
  <c r="AR43" i="4"/>
  <c r="BP43" i="4"/>
  <c r="AO43" i="4"/>
  <c r="BU43" i="4" s="1"/>
  <c r="AW43" i="4"/>
  <c r="AF43" i="4"/>
  <c r="BT43" i="4" l="1"/>
  <c r="BN43" i="4"/>
  <c r="BA43" i="4"/>
  <c r="AX43" i="4"/>
  <c r="BF43" i="4"/>
  <c r="AP43" i="4"/>
  <c r="BQ43" i="4"/>
  <c r="AS43" i="4"/>
  <c r="BI43" i="4"/>
  <c r="AT43" i="4" l="1"/>
  <c r="BR43" i="4"/>
  <c r="BJ43" i="4"/>
  <c r="BB43" i="4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1" i="4"/>
  <c r="G22" i="4"/>
  <c r="G23" i="4"/>
  <c r="G24" i="4"/>
  <c r="G26" i="4"/>
  <c r="G27" i="4"/>
  <c r="G28" i="4"/>
  <c r="G29" i="4"/>
  <c r="G30" i="4"/>
  <c r="G31" i="4"/>
  <c r="G32" i="4"/>
  <c r="G33" i="4"/>
  <c r="G20" i="4"/>
  <c r="G34" i="4"/>
  <c r="G35" i="4"/>
  <c r="G36" i="4"/>
  <c r="G37" i="4"/>
  <c r="G38" i="4"/>
  <c r="G39" i="4"/>
  <c r="G40" i="4"/>
  <c r="G41" i="4"/>
  <c r="G42" i="4"/>
  <c r="G44" i="4"/>
  <c r="G46" i="4"/>
  <c r="G47" i="4"/>
  <c r="G48" i="4"/>
  <c r="G49" i="4"/>
  <c r="G50" i="4"/>
  <c r="G51" i="4"/>
  <c r="G53" i="4"/>
  <c r="G54" i="4"/>
  <c r="G52" i="4"/>
  <c r="G55" i="4"/>
  <c r="G56" i="4"/>
  <c r="G57" i="4"/>
  <c r="G60" i="4"/>
  <c r="G64" i="4"/>
  <c r="G58" i="4"/>
  <c r="G59" i="4"/>
  <c r="G61" i="4"/>
  <c r="G62" i="4"/>
  <c r="G65" i="4"/>
  <c r="G66" i="4"/>
  <c r="G67" i="4"/>
  <c r="G68" i="4"/>
  <c r="G69" i="4"/>
  <c r="G70" i="4"/>
  <c r="R29" i="4" l="1"/>
  <c r="X15" i="4"/>
  <c r="X11" i="4"/>
  <c r="P70" i="4"/>
  <c r="Q66" i="4"/>
  <c r="Y59" i="4"/>
  <c r="R57" i="4"/>
  <c r="R55" i="4"/>
  <c r="R51" i="4"/>
  <c r="P47" i="4"/>
  <c r="Q42" i="4"/>
  <c r="P35" i="4"/>
  <c r="Q33" i="4"/>
  <c r="P30" i="4"/>
  <c r="T26" i="4"/>
  <c r="X21" i="4"/>
  <c r="T16" i="4"/>
  <c r="X12" i="4"/>
  <c r="T8" i="4"/>
  <c r="S56" i="4"/>
  <c r="P39" i="4"/>
  <c r="T27" i="4"/>
  <c r="S17" i="4"/>
  <c r="S13" i="4"/>
  <c r="S5" i="4"/>
  <c r="S9" i="4"/>
  <c r="T67" i="4"/>
  <c r="Q61" i="4"/>
  <c r="R60" i="4"/>
  <c r="P53" i="4"/>
  <c r="P48" i="4"/>
  <c r="T44" i="4"/>
  <c r="P36" i="4"/>
  <c r="P20" i="4"/>
  <c r="T31" i="4"/>
  <c r="P22" i="4"/>
  <c r="R52" i="4"/>
  <c r="Q19" i="4"/>
  <c r="S50" i="4"/>
  <c r="S41" i="4"/>
  <c r="S38" i="4"/>
  <c r="R24" i="4"/>
  <c r="S7" i="4"/>
  <c r="X4" i="4"/>
  <c r="S68" i="4"/>
  <c r="Q62" i="4"/>
  <c r="S64" i="4"/>
  <c r="R65" i="4"/>
  <c r="R58" i="4"/>
  <c r="Q54" i="4"/>
  <c r="R49" i="4"/>
  <c r="Y46" i="4"/>
  <c r="P40" i="4"/>
  <c r="S37" i="4"/>
  <c r="S34" i="4"/>
  <c r="S32" i="4"/>
  <c r="S28" i="4"/>
  <c r="S23" i="4"/>
  <c r="P18" i="4"/>
  <c r="Y14" i="4"/>
  <c r="P10" i="4"/>
  <c r="Q6" i="4"/>
  <c r="Q70" i="4"/>
  <c r="X33" i="4"/>
  <c r="R17" i="4"/>
  <c r="Q17" i="4" l="1"/>
  <c r="P17" i="4"/>
  <c r="X17" i="4"/>
  <c r="T17" i="4"/>
  <c r="AE17" i="4" s="1"/>
  <c r="Y17" i="4"/>
  <c r="S26" i="4"/>
  <c r="AE26" i="4" s="1"/>
  <c r="T29" i="4"/>
  <c r="S55" i="4"/>
  <c r="Y61" i="4"/>
  <c r="P33" i="4"/>
  <c r="Q59" i="4"/>
  <c r="S33" i="4"/>
  <c r="T33" i="4"/>
  <c r="Y47" i="4"/>
  <c r="R19" i="4"/>
  <c r="S35" i="4"/>
  <c r="P67" i="4"/>
  <c r="R11" i="4"/>
  <c r="T11" i="4"/>
  <c r="R22" i="4"/>
  <c r="Q11" i="4"/>
  <c r="T59" i="4"/>
  <c r="X47" i="4"/>
  <c r="P11" i="4"/>
  <c r="R33" i="4"/>
  <c r="R59" i="4"/>
  <c r="P59" i="4"/>
  <c r="Y11" i="4"/>
  <c r="S16" i="4"/>
  <c r="AE16" i="4" s="1"/>
  <c r="S47" i="4"/>
  <c r="Q16" i="4"/>
  <c r="X59" i="4"/>
  <c r="S11" i="4"/>
  <c r="Y33" i="4"/>
  <c r="X61" i="4"/>
  <c r="S39" i="4"/>
  <c r="X16" i="4"/>
  <c r="S22" i="4"/>
  <c r="Q5" i="4"/>
  <c r="Y16" i="4"/>
  <c r="R47" i="4"/>
  <c r="P16" i="4"/>
  <c r="Q47" i="4"/>
  <c r="Q7" i="4"/>
  <c r="S6" i="4"/>
  <c r="Y19" i="4"/>
  <c r="Y22" i="4"/>
  <c r="S61" i="4"/>
  <c r="Q44" i="4"/>
  <c r="R44" i="4"/>
  <c r="X22" i="4"/>
  <c r="R13" i="4"/>
  <c r="T19" i="4"/>
  <c r="Y44" i="4"/>
  <c r="R61" i="4"/>
  <c r="Q13" i="4"/>
  <c r="P19" i="4"/>
  <c r="R12" i="4"/>
  <c r="Y23" i="4"/>
  <c r="Y7" i="4"/>
  <c r="T7" i="4"/>
  <c r="AE7" i="4" s="1"/>
  <c r="X7" i="4"/>
  <c r="R64" i="4"/>
  <c r="Q64" i="4"/>
  <c r="R50" i="4"/>
  <c r="S42" i="4"/>
  <c r="R7" i="4"/>
  <c r="T13" i="4"/>
  <c r="AE13" i="4" s="1"/>
  <c r="X64" i="4"/>
  <c r="X50" i="4"/>
  <c r="Y50" i="4"/>
  <c r="S18" i="4"/>
  <c r="X65" i="4"/>
  <c r="Q36" i="4"/>
  <c r="Q27" i="4"/>
  <c r="S24" i="4"/>
  <c r="P62" i="4"/>
  <c r="R67" i="4"/>
  <c r="S21" i="4"/>
  <c r="X24" i="4"/>
  <c r="Q51" i="4"/>
  <c r="R66" i="4"/>
  <c r="X10" i="4"/>
  <c r="R31" i="4"/>
  <c r="S51" i="4"/>
  <c r="T66" i="4"/>
  <c r="Q67" i="4"/>
  <c r="S4" i="4"/>
  <c r="T9" i="4"/>
  <c r="AE9" i="4" s="1"/>
  <c r="R15" i="4"/>
  <c r="R27" i="4"/>
  <c r="Y31" i="4"/>
  <c r="X62" i="4"/>
  <c r="T21" i="4"/>
  <c r="S27" i="4"/>
  <c r="AE27" i="4" s="1"/>
  <c r="T35" i="4"/>
  <c r="T51" i="4"/>
  <c r="R62" i="4"/>
  <c r="S67" i="4"/>
  <c r="AE67" i="4" s="1"/>
  <c r="Q35" i="4"/>
  <c r="S62" i="4"/>
  <c r="Q9" i="4"/>
  <c r="Q31" i="4"/>
  <c r="P15" i="4"/>
  <c r="R21" i="4"/>
  <c r="X27" i="4"/>
  <c r="R35" i="4"/>
  <c r="X48" i="4"/>
  <c r="Y66" i="4"/>
  <c r="P21" i="4"/>
  <c r="P66" i="4"/>
  <c r="T48" i="4"/>
  <c r="P51" i="4"/>
  <c r="Q15" i="4"/>
  <c r="P27" i="4"/>
  <c r="Y15" i="4"/>
  <c r="R9" i="4"/>
  <c r="Y27" i="4"/>
  <c r="R48" i="4"/>
  <c r="S66" i="4"/>
  <c r="S31" i="4"/>
  <c r="AE31" i="4" s="1"/>
  <c r="Y62" i="4"/>
  <c r="X35" i="4"/>
  <c r="X66" i="4"/>
  <c r="S15" i="4"/>
  <c r="Y21" i="4"/>
  <c r="X31" i="4"/>
  <c r="Y35" i="4"/>
  <c r="Y51" i="4"/>
  <c r="X67" i="4"/>
  <c r="P31" i="4"/>
  <c r="Y24" i="4"/>
  <c r="Y9" i="4"/>
  <c r="T15" i="4"/>
  <c r="T24" i="4"/>
  <c r="Y48" i="4"/>
  <c r="Y67" i="4"/>
  <c r="S48" i="4"/>
  <c r="Q21" i="4"/>
  <c r="X51" i="4"/>
  <c r="X9" i="4"/>
  <c r="Q48" i="4"/>
  <c r="P9" i="4"/>
  <c r="R41" i="4"/>
  <c r="X37" i="4"/>
  <c r="X28" i="4"/>
  <c r="Y36" i="4"/>
  <c r="X41" i="4"/>
  <c r="Y42" i="4"/>
  <c r="T60" i="4"/>
  <c r="R4" i="4"/>
  <c r="S30" i="4"/>
  <c r="X40" i="4"/>
  <c r="T6" i="4"/>
  <c r="Y30" i="4"/>
  <c r="P57" i="4"/>
  <c r="T42" i="4"/>
  <c r="P60" i="4"/>
  <c r="Y56" i="4"/>
  <c r="Q4" i="4"/>
  <c r="S60" i="4"/>
  <c r="Q30" i="4"/>
  <c r="Q57" i="4"/>
  <c r="Y41" i="4"/>
  <c r="Q60" i="4"/>
  <c r="X13" i="4"/>
  <c r="Y57" i="4"/>
  <c r="S65" i="4"/>
  <c r="P12" i="4"/>
  <c r="Q56" i="4"/>
  <c r="R42" i="4"/>
  <c r="P13" i="4"/>
  <c r="S12" i="4"/>
  <c r="R36" i="4"/>
  <c r="T41" i="4"/>
  <c r="Y60" i="4"/>
  <c r="S36" i="4"/>
  <c r="Q12" i="4"/>
  <c r="X30" i="4"/>
  <c r="X42" i="4"/>
  <c r="P4" i="4"/>
  <c r="R30" i="4"/>
  <c r="X36" i="4"/>
  <c r="X60" i="4"/>
  <c r="T56" i="4"/>
  <c r="AE56" i="4" s="1"/>
  <c r="P42" i="4"/>
  <c r="S57" i="4"/>
  <c r="Q41" i="4"/>
  <c r="P56" i="4"/>
  <c r="T12" i="4"/>
  <c r="Y4" i="4"/>
  <c r="T4" i="4"/>
  <c r="Y13" i="4"/>
  <c r="R56" i="4"/>
  <c r="T30" i="4"/>
  <c r="T57" i="4"/>
  <c r="T36" i="4"/>
  <c r="X57" i="4"/>
  <c r="P41" i="4"/>
  <c r="Y12" i="4"/>
  <c r="X56" i="4"/>
  <c r="Y39" i="4"/>
  <c r="R53" i="4"/>
  <c r="X8" i="4"/>
  <c r="R38" i="4"/>
  <c r="X49" i="4"/>
  <c r="X29" i="4"/>
  <c r="P52" i="4"/>
  <c r="Y26" i="4"/>
  <c r="X53" i="4"/>
  <c r="P46" i="4"/>
  <c r="P5" i="4"/>
  <c r="X18" i="4"/>
  <c r="Y34" i="4"/>
  <c r="X38" i="4"/>
  <c r="T70" i="4"/>
  <c r="Y52" i="4"/>
  <c r="T55" i="4"/>
  <c r="T5" i="4"/>
  <c r="AE5" i="4" s="1"/>
  <c r="X6" i="4"/>
  <c r="Y20" i="4"/>
  <c r="R39" i="4"/>
  <c r="T52" i="4"/>
  <c r="R23" i="4"/>
  <c r="Y37" i="4"/>
  <c r="X52" i="4"/>
  <c r="Y68" i="4"/>
  <c r="P6" i="4"/>
  <c r="T53" i="4"/>
  <c r="X70" i="4"/>
  <c r="X5" i="4"/>
  <c r="R26" i="4"/>
  <c r="Y70" i="4"/>
  <c r="R54" i="4"/>
  <c r="Q39" i="4"/>
  <c r="T58" i="4"/>
  <c r="Q29" i="4"/>
  <c r="Q52" i="4"/>
  <c r="R5" i="4"/>
  <c r="S8" i="4"/>
  <c r="AE8" i="4" s="1"/>
  <c r="T38" i="4"/>
  <c r="Y53" i="4"/>
  <c r="S20" i="4"/>
  <c r="Q8" i="4"/>
  <c r="Q26" i="4"/>
  <c r="X26" i="4"/>
  <c r="T20" i="4"/>
  <c r="X55" i="4"/>
  <c r="P38" i="4"/>
  <c r="R8" i="4"/>
  <c r="X20" i="4"/>
  <c r="Y55" i="4"/>
  <c r="P8" i="4"/>
  <c r="P26" i="4"/>
  <c r="Q55" i="4"/>
  <c r="P14" i="4"/>
  <c r="T39" i="4"/>
  <c r="Q53" i="4"/>
  <c r="S52" i="4"/>
  <c r="R70" i="4"/>
  <c r="S70" i="4"/>
  <c r="Y29" i="4"/>
  <c r="Y5" i="4"/>
  <c r="X23" i="4"/>
  <c r="R20" i="4"/>
  <c r="X54" i="4"/>
  <c r="X68" i="4"/>
  <c r="R37" i="4"/>
  <c r="Y54" i="4"/>
  <c r="R68" i="4"/>
  <c r="Y38" i="4"/>
  <c r="Q20" i="4"/>
  <c r="P29" i="4"/>
  <c r="Y8" i="4"/>
  <c r="S29" i="4"/>
  <c r="X39" i="4"/>
  <c r="T68" i="4"/>
  <c r="AE68" i="4" s="1"/>
  <c r="P55" i="4"/>
  <c r="S53" i="4"/>
  <c r="T54" i="4"/>
  <c r="Q46" i="4"/>
  <c r="P23" i="4"/>
  <c r="P65" i="4"/>
  <c r="T46" i="4"/>
  <c r="Q68" i="4"/>
  <c r="Q38" i="4"/>
  <c r="P58" i="4"/>
  <c r="T64" i="4"/>
  <c r="S59" i="4"/>
  <c r="P44" i="4"/>
  <c r="T18" i="4"/>
  <c r="Q34" i="4"/>
  <c r="S58" i="4"/>
  <c r="X34" i="4"/>
  <c r="T50" i="4"/>
  <c r="AE50" i="4" s="1"/>
  <c r="X19" i="4"/>
  <c r="Y49" i="4"/>
  <c r="Y64" i="4"/>
  <c r="T22" i="4"/>
  <c r="Q22" i="4"/>
  <c r="R16" i="4"/>
  <c r="S19" i="4"/>
  <c r="T34" i="4"/>
  <c r="AE34" i="4" s="1"/>
  <c r="T37" i="4"/>
  <c r="AE37" i="4" s="1"/>
  <c r="X44" i="4"/>
  <c r="T47" i="4"/>
  <c r="P68" i="4"/>
  <c r="Q50" i="4"/>
  <c r="Q18" i="4"/>
  <c r="Q49" i="4"/>
  <c r="P54" i="4"/>
  <c r="Q65" i="4"/>
  <c r="Q23" i="4"/>
  <c r="P34" i="4"/>
  <c r="S54" i="4"/>
  <c r="T49" i="4"/>
  <c r="P61" i="4"/>
  <c r="P37" i="4"/>
  <c r="Q58" i="4"/>
  <c r="T23" i="4"/>
  <c r="Q37" i="4"/>
  <c r="R14" i="4"/>
  <c r="Y28" i="4"/>
  <c r="R32" i="4"/>
  <c r="R46" i="4"/>
  <c r="X58" i="4"/>
  <c r="Y58" i="4"/>
  <c r="P7" i="4"/>
  <c r="P24" i="4"/>
  <c r="Q14" i="4"/>
  <c r="S44" i="4"/>
  <c r="AE44" i="4" s="1"/>
  <c r="P64" i="4"/>
  <c r="S46" i="4"/>
  <c r="T61" i="4"/>
  <c r="T40" i="4"/>
  <c r="S10" i="4"/>
  <c r="S14" i="4"/>
  <c r="X14" i="4"/>
  <c r="X32" i="4"/>
  <c r="X46" i="4"/>
  <c r="R28" i="4"/>
  <c r="Y65" i="4"/>
  <c r="P50" i="4"/>
  <c r="T14" i="4"/>
  <c r="Q32" i="4"/>
  <c r="T62" i="4"/>
  <c r="T65" i="4"/>
  <c r="T32" i="4"/>
  <c r="AE32" i="4" s="1"/>
  <c r="Q10" i="4"/>
  <c r="Q28" i="4"/>
  <c r="Q40" i="4"/>
  <c r="P32" i="4"/>
  <c r="P49" i="4"/>
  <c r="S40" i="4"/>
  <c r="Q24" i="4"/>
  <c r="Y32" i="4"/>
  <c r="R34" i="4"/>
  <c r="Y40" i="4"/>
  <c r="S49" i="4"/>
  <c r="T10" i="4"/>
  <c r="T28" i="4"/>
  <c r="R40" i="4"/>
  <c r="P28" i="4"/>
  <c r="Y6" i="4"/>
  <c r="R6" i="4"/>
  <c r="Y10" i="4"/>
  <c r="R10" i="4"/>
  <c r="R18" i="4"/>
  <c r="Y18" i="4"/>
  <c r="AE4" i="4" l="1"/>
  <c r="AD22" i="4"/>
  <c r="AE55" i="4"/>
  <c r="AE33" i="4"/>
  <c r="AD17" i="4"/>
  <c r="V17" i="4"/>
  <c r="AA17" i="4" s="1"/>
  <c r="AG17" i="4" s="1"/>
  <c r="AB17" i="4"/>
  <c r="AD35" i="4"/>
  <c r="AC17" i="4"/>
  <c r="AE18" i="4"/>
  <c r="AE29" i="4"/>
  <c r="AE52" i="4"/>
  <c r="AE39" i="4"/>
  <c r="AC50" i="4"/>
  <c r="AD62" i="4"/>
  <c r="AE35" i="4"/>
  <c r="AB51" i="4"/>
  <c r="AE24" i="4"/>
  <c r="V33" i="4"/>
  <c r="AA33" i="4" s="1"/>
  <c r="AG33" i="4" s="1"/>
  <c r="AB31" i="4"/>
  <c r="AD31" i="4"/>
  <c r="AC33" i="4"/>
  <c r="V35" i="4"/>
  <c r="AA35" i="4" s="1"/>
  <c r="AD55" i="4"/>
  <c r="AE21" i="4"/>
  <c r="AD19" i="4"/>
  <c r="AD47" i="4"/>
  <c r="AC11" i="4"/>
  <c r="AB33" i="4"/>
  <c r="AD65" i="4"/>
  <c r="AD20" i="4"/>
  <c r="AC16" i="4"/>
  <c r="AD33" i="4"/>
  <c r="AD12" i="4"/>
  <c r="V13" i="4"/>
  <c r="AA13" i="4" s="1"/>
  <c r="AG13" i="4" s="1"/>
  <c r="AD57" i="4"/>
  <c r="AB47" i="4"/>
  <c r="AE22" i="4"/>
  <c r="AB11" i="4"/>
  <c r="AC54" i="4"/>
  <c r="AD27" i="4"/>
  <c r="AC30" i="4"/>
  <c r="V31" i="4"/>
  <c r="AA31" i="4" s="1"/>
  <c r="AG31" i="4" s="1"/>
  <c r="AD13" i="4"/>
  <c r="V11" i="4"/>
  <c r="AA11" i="4" s="1"/>
  <c r="AG11" i="4" s="1"/>
  <c r="AD11" i="4"/>
  <c r="AC59" i="4"/>
  <c r="AE6" i="4"/>
  <c r="V18" i="4"/>
  <c r="AA18" i="4" s="1"/>
  <c r="AG18" i="4" s="1"/>
  <c r="V61" i="4"/>
  <c r="AA61" i="4" s="1"/>
  <c r="AG61" i="4" s="1"/>
  <c r="AE36" i="4"/>
  <c r="AE15" i="4"/>
  <c r="AB67" i="4"/>
  <c r="V15" i="4"/>
  <c r="AA15" i="4" s="1"/>
  <c r="AG15" i="4" s="1"/>
  <c r="AD59" i="4"/>
  <c r="AE11" i="4"/>
  <c r="V59" i="4"/>
  <c r="AA59" i="4" s="1"/>
  <c r="AG59" i="4" s="1"/>
  <c r="AB59" i="4"/>
  <c r="AC47" i="4"/>
  <c r="AD44" i="4"/>
  <c r="AD16" i="4"/>
  <c r="AC41" i="4"/>
  <c r="AC51" i="4"/>
  <c r="V68" i="4"/>
  <c r="AA68" i="4" s="1"/>
  <c r="AG68" i="4" s="1"/>
  <c r="AC57" i="4"/>
  <c r="V56" i="4"/>
  <c r="AA56" i="4" s="1"/>
  <c r="AG56" i="4" s="1"/>
  <c r="AD60" i="4"/>
  <c r="AB9" i="4"/>
  <c r="AC67" i="4"/>
  <c r="AD66" i="4"/>
  <c r="V27" i="4"/>
  <c r="AA27" i="4" s="1"/>
  <c r="AG27" i="4" s="1"/>
  <c r="AC31" i="4"/>
  <c r="V21" i="4"/>
  <c r="AA21" i="4" s="1"/>
  <c r="AG21" i="4" s="1"/>
  <c r="AB48" i="4"/>
  <c r="AD30" i="4"/>
  <c r="AE41" i="4"/>
  <c r="V55" i="4"/>
  <c r="AA55" i="4" s="1"/>
  <c r="AG55" i="4" s="1"/>
  <c r="AE47" i="4"/>
  <c r="AB19" i="4"/>
  <c r="AB30" i="4"/>
  <c r="AD61" i="4"/>
  <c r="AC22" i="4"/>
  <c r="AC7" i="4"/>
  <c r="AC62" i="4"/>
  <c r="AE30" i="4"/>
  <c r="AD41" i="4"/>
  <c r="AC4" i="4"/>
  <c r="AC20" i="4"/>
  <c r="AD39" i="4"/>
  <c r="AB13" i="4"/>
  <c r="V60" i="4"/>
  <c r="AA60" i="4" s="1"/>
  <c r="AG60" i="4" s="1"/>
  <c r="AE60" i="4"/>
  <c r="AB21" i="4"/>
  <c r="AB66" i="4"/>
  <c r="AB62" i="4"/>
  <c r="V67" i="4"/>
  <c r="AA67" i="4" s="1"/>
  <c r="AG67" i="4" s="1"/>
  <c r="AD68" i="4"/>
  <c r="AE12" i="4"/>
  <c r="AD9" i="4"/>
  <c r="AC15" i="4"/>
  <c r="AD21" i="4"/>
  <c r="AC27" i="4"/>
  <c r="AB27" i="4"/>
  <c r="AD67" i="4"/>
  <c r="AC21" i="4"/>
  <c r="AC24" i="4"/>
  <c r="AD64" i="4"/>
  <c r="V7" i="4"/>
  <c r="AA7" i="4" s="1"/>
  <c r="AG7" i="4" s="1"/>
  <c r="V19" i="4"/>
  <c r="AA19" i="4" s="1"/>
  <c r="AG19" i="4" s="1"/>
  <c r="AE19" i="4"/>
  <c r="AB56" i="4"/>
  <c r="AC36" i="4"/>
  <c r="AD36" i="4"/>
  <c r="V36" i="4"/>
  <c r="AA36" i="4" s="1"/>
  <c r="AG36" i="4" s="1"/>
  <c r="AE42" i="4"/>
  <c r="AC42" i="4"/>
  <c r="V48" i="4"/>
  <c r="AA48" i="4" s="1"/>
  <c r="AG48" i="4" s="1"/>
  <c r="AD48" i="4"/>
  <c r="AB35" i="4"/>
  <c r="AC35" i="4"/>
  <c r="AE66" i="4"/>
  <c r="V66" i="4"/>
  <c r="AA66" i="4" s="1"/>
  <c r="AG66" i="4" s="1"/>
  <c r="AC66" i="4"/>
  <c r="AE48" i="4"/>
  <c r="AC48" i="4"/>
  <c r="AB15" i="4"/>
  <c r="AD15" i="4"/>
  <c r="AE51" i="4"/>
  <c r="V51" i="4"/>
  <c r="AA51" i="4" s="1"/>
  <c r="AG51" i="4" s="1"/>
  <c r="AD51" i="4"/>
  <c r="AC18" i="4"/>
  <c r="V9" i="4"/>
  <c r="AA9" i="4" s="1"/>
  <c r="AG9" i="4" s="1"/>
  <c r="V34" i="4"/>
  <c r="AA34" i="4" s="1"/>
  <c r="AG34" i="4" s="1"/>
  <c r="AB7" i="4"/>
  <c r="AE54" i="4"/>
  <c r="AC53" i="4"/>
  <c r="AC9" i="4"/>
  <c r="V62" i="4"/>
  <c r="AA62" i="4" s="1"/>
  <c r="AG62" i="4" s="1"/>
  <c r="AD37" i="4"/>
  <c r="AB29" i="4"/>
  <c r="AB64" i="4"/>
  <c r="AB23" i="4"/>
  <c r="AD46" i="4"/>
  <c r="AD5" i="4"/>
  <c r="AB41" i="4"/>
  <c r="AD4" i="4"/>
  <c r="V58" i="4"/>
  <c r="AA58" i="4" s="1"/>
  <c r="AG58" i="4" s="1"/>
  <c r="AB68" i="4"/>
  <c r="AC6" i="4"/>
  <c r="V52" i="4"/>
  <c r="AA52" i="4" s="1"/>
  <c r="AG52" i="4" s="1"/>
  <c r="AC60" i="4"/>
  <c r="AB42" i="4"/>
  <c r="AB57" i="4"/>
  <c r="AB61" i="4"/>
  <c r="AE59" i="4"/>
  <c r="AB16" i="4"/>
  <c r="AD42" i="4"/>
  <c r="AE53" i="4"/>
  <c r="V4" i="4"/>
  <c r="AA4" i="4" s="1"/>
  <c r="AG4" i="4" s="1"/>
  <c r="AD14" i="4"/>
  <c r="AC23" i="4"/>
  <c r="AC68" i="4"/>
  <c r="AC29" i="4"/>
  <c r="AB53" i="4"/>
  <c r="AB8" i="4"/>
  <c r="AC13" i="4"/>
  <c r="V24" i="4"/>
  <c r="AA24" i="4" s="1"/>
  <c r="AG24" i="4" s="1"/>
  <c r="V46" i="4"/>
  <c r="AA46" i="4" s="1"/>
  <c r="AG46" i="4" s="1"/>
  <c r="V16" i="4"/>
  <c r="AA16" i="4" s="1"/>
  <c r="AG16" i="4" s="1"/>
  <c r="AD6" i="4"/>
  <c r="AC44" i="4"/>
  <c r="V38" i="4"/>
  <c r="AA38" i="4" s="1"/>
  <c r="AG38" i="4" s="1"/>
  <c r="AC38" i="4"/>
  <c r="AE57" i="4"/>
  <c r="AB36" i="4"/>
  <c r="AC56" i="4"/>
  <c r="AB58" i="4"/>
  <c r="AD49" i="4"/>
  <c r="AE58" i="4"/>
  <c r="AB70" i="4"/>
  <c r="V14" i="4"/>
  <c r="AA14" i="4" s="1"/>
  <c r="AG14" i="4" s="1"/>
  <c r="AD8" i="4"/>
  <c r="AD52" i="4"/>
  <c r="AB12" i="4"/>
  <c r="V42" i="4"/>
  <c r="AA42" i="4" s="1"/>
  <c r="AG42" i="4" s="1"/>
  <c r="AE40" i="4"/>
  <c r="AE14" i="4"/>
  <c r="V22" i="4"/>
  <c r="AA22" i="4" s="1"/>
  <c r="AG22" i="4" s="1"/>
  <c r="AE46" i="4"/>
  <c r="AB55" i="4"/>
  <c r="AC8" i="4"/>
  <c r="AC52" i="4"/>
  <c r="AC55" i="4"/>
  <c r="AD29" i="4"/>
  <c r="AB46" i="4"/>
  <c r="AD53" i="4"/>
  <c r="V41" i="4"/>
  <c r="AA41" i="4" s="1"/>
  <c r="AG41" i="4" s="1"/>
  <c r="V30" i="4"/>
  <c r="AA30" i="4" s="1"/>
  <c r="AG30" i="4" s="1"/>
  <c r="AB60" i="4"/>
  <c r="V12" i="4"/>
  <c r="AA12" i="4" s="1"/>
  <c r="AG12" i="4" s="1"/>
  <c r="AD56" i="4"/>
  <c r="V57" i="4"/>
  <c r="AA57" i="4" s="1"/>
  <c r="AG57" i="4" s="1"/>
  <c r="AE10" i="4"/>
  <c r="AC61" i="4"/>
  <c r="AC12" i="4"/>
  <c r="AC46" i="4"/>
  <c r="V49" i="4"/>
  <c r="AA49" i="4" s="1"/>
  <c r="AG49" i="4" s="1"/>
  <c r="V29" i="4"/>
  <c r="AA29" i="4" s="1"/>
  <c r="AG29" i="4" s="1"/>
  <c r="V53" i="4"/>
  <c r="AA53" i="4" s="1"/>
  <c r="AG53" i="4" s="1"/>
  <c r="AD70" i="4"/>
  <c r="AE38" i="4"/>
  <c r="V8" i="4"/>
  <c r="AA8" i="4" s="1"/>
  <c r="AG8" i="4" s="1"/>
  <c r="AB4" i="4"/>
  <c r="AE61" i="4"/>
  <c r="AC5" i="4"/>
  <c r="AE23" i="4"/>
  <c r="AD34" i="4"/>
  <c r="V32" i="4"/>
  <c r="AA32" i="4" s="1"/>
  <c r="AG32" i="4" s="1"/>
  <c r="AC65" i="4"/>
  <c r="AB50" i="4"/>
  <c r="AC32" i="4"/>
  <c r="AB54" i="4"/>
  <c r="AC64" i="4"/>
  <c r="AB34" i="4"/>
  <c r="AD38" i="4"/>
  <c r="AD23" i="4"/>
  <c r="V37" i="4"/>
  <c r="AA37" i="4" s="1"/>
  <c r="AG37" i="4" s="1"/>
  <c r="V70" i="4"/>
  <c r="AA70" i="4" s="1"/>
  <c r="AG70" i="4" s="1"/>
  <c r="AB26" i="4"/>
  <c r="AE20" i="4"/>
  <c r="AB5" i="4"/>
  <c r="V39" i="4"/>
  <c r="AA39" i="4" s="1"/>
  <c r="AG39" i="4" s="1"/>
  <c r="AB52" i="4"/>
  <c r="AC26" i="4"/>
  <c r="AC40" i="4"/>
  <c r="V44" i="4"/>
  <c r="AA44" i="4" s="1"/>
  <c r="AG44" i="4" s="1"/>
  <c r="AB37" i="4"/>
  <c r="V23" i="4"/>
  <c r="AA23" i="4" s="1"/>
  <c r="AG23" i="4" s="1"/>
  <c r="AB39" i="4"/>
  <c r="V65" i="4"/>
  <c r="AA65" i="4" s="1"/>
  <c r="AG65" i="4" s="1"/>
  <c r="AC70" i="4"/>
  <c r="AB38" i="4"/>
  <c r="AD7" i="4"/>
  <c r="AB20" i="4"/>
  <c r="AB44" i="4"/>
  <c r="AD54" i="4"/>
  <c r="AC39" i="4"/>
  <c r="AE65" i="4"/>
  <c r="V5" i="4"/>
  <c r="AA5" i="4" s="1"/>
  <c r="AG5" i="4" s="1"/>
  <c r="AE70" i="4"/>
  <c r="V20" i="4"/>
  <c r="AA20" i="4" s="1"/>
  <c r="AG20" i="4" s="1"/>
  <c r="AD26" i="4"/>
  <c r="AD32" i="4"/>
  <c r="V26" i="4"/>
  <c r="AA26" i="4" s="1"/>
  <c r="AG26" i="4" s="1"/>
  <c r="V47" i="4"/>
  <c r="AA47" i="4" s="1"/>
  <c r="AG47" i="4" s="1"/>
  <c r="AD10" i="4"/>
  <c r="AC14" i="4"/>
  <c r="AC10" i="4"/>
  <c r="AD24" i="4"/>
  <c r="AB65" i="4"/>
  <c r="AD58" i="4"/>
  <c r="AB49" i="4"/>
  <c r="V50" i="4"/>
  <c r="AA50" i="4" s="1"/>
  <c r="AG50" i="4" s="1"/>
  <c r="AC28" i="4"/>
  <c r="AC34" i="4"/>
  <c r="AC58" i="4"/>
  <c r="V54" i="4"/>
  <c r="AA54" i="4" s="1"/>
  <c r="AG54" i="4" s="1"/>
  <c r="V64" i="4"/>
  <c r="AA64" i="4" s="1"/>
  <c r="AG64" i="4" s="1"/>
  <c r="AC19" i="4"/>
  <c r="AE62" i="4"/>
  <c r="AE64" i="4"/>
  <c r="AB22" i="4"/>
  <c r="AE28" i="4"/>
  <c r="AB14" i="4"/>
  <c r="AB24" i="4"/>
  <c r="AC37" i="4"/>
  <c r="AD50" i="4"/>
  <c r="AB32" i="4"/>
  <c r="AB40" i="4"/>
  <c r="AD40" i="4"/>
  <c r="V40" i="4"/>
  <c r="AA40" i="4" s="1"/>
  <c r="AG40" i="4" s="1"/>
  <c r="AD18" i="4"/>
  <c r="AB28" i="4"/>
  <c r="V28" i="4"/>
  <c r="AA28" i="4" s="1"/>
  <c r="AG28" i="4" s="1"/>
  <c r="AD28" i="4"/>
  <c r="AB6" i="4"/>
  <c r="V10" i="4"/>
  <c r="AA10" i="4" s="1"/>
  <c r="AG10" i="4" s="1"/>
  <c r="V6" i="4"/>
  <c r="AA6" i="4" s="1"/>
  <c r="AG6" i="4" s="1"/>
  <c r="AB10" i="4"/>
  <c r="AB18" i="4"/>
  <c r="AC49" i="4"/>
  <c r="AE49" i="4"/>
  <c r="BD18" i="4" l="1"/>
  <c r="BL18" i="4"/>
  <c r="BO18" i="4"/>
  <c r="BG18" i="4"/>
  <c r="AV18" i="4"/>
  <c r="AQ18" i="4"/>
  <c r="AN18" i="4"/>
  <c r="AY18" i="4"/>
  <c r="BM37" i="4"/>
  <c r="BH37" i="4"/>
  <c r="BE37" i="4"/>
  <c r="BP37" i="4"/>
  <c r="AZ37" i="4"/>
  <c r="AO37" i="4"/>
  <c r="AW37" i="4"/>
  <c r="AR37" i="4"/>
  <c r="BO22" i="4"/>
  <c r="BL22" i="4"/>
  <c r="BG22" i="4"/>
  <c r="BD22" i="4"/>
  <c r="AQ22" i="4"/>
  <c r="AY22" i="4"/>
  <c r="AN22" i="4"/>
  <c r="AV22" i="4"/>
  <c r="BM28" i="4"/>
  <c r="BE28" i="4"/>
  <c r="BP28" i="4"/>
  <c r="BH28" i="4"/>
  <c r="AZ28" i="4"/>
  <c r="AR28" i="4"/>
  <c r="AO28" i="4"/>
  <c r="AW28" i="4"/>
  <c r="BG65" i="4"/>
  <c r="BO65" i="4"/>
  <c r="BD65" i="4"/>
  <c r="AY65" i="4"/>
  <c r="AV65" i="4"/>
  <c r="BL65" i="4"/>
  <c r="AQ65" i="4"/>
  <c r="AN65" i="4"/>
  <c r="BD20" i="4"/>
  <c r="BG20" i="4"/>
  <c r="BO20" i="4"/>
  <c r="BL20" i="4"/>
  <c r="AV20" i="4"/>
  <c r="AY20" i="4"/>
  <c r="AQ20" i="4"/>
  <c r="AN20" i="4"/>
  <c r="BD34" i="4"/>
  <c r="BG34" i="4"/>
  <c r="BO34" i="4"/>
  <c r="BL34" i="4"/>
  <c r="AV34" i="4"/>
  <c r="AQ34" i="4"/>
  <c r="AN34" i="4"/>
  <c r="AY34" i="4"/>
  <c r="BD50" i="4"/>
  <c r="BL50" i="4"/>
  <c r="BG50" i="4"/>
  <c r="AQ50" i="4"/>
  <c r="AV50" i="4"/>
  <c r="AN50" i="4"/>
  <c r="BO50" i="4"/>
  <c r="AY50" i="4"/>
  <c r="BP61" i="4"/>
  <c r="AZ61" i="4"/>
  <c r="BH61" i="4"/>
  <c r="AW61" i="4"/>
  <c r="BM61" i="4"/>
  <c r="AO61" i="4"/>
  <c r="BE61" i="4"/>
  <c r="AR61" i="4"/>
  <c r="BE52" i="4"/>
  <c r="BM52" i="4"/>
  <c r="AZ52" i="4"/>
  <c r="AR52" i="4"/>
  <c r="AW52" i="4"/>
  <c r="BH52" i="4"/>
  <c r="AO52" i="4"/>
  <c r="BP52" i="4"/>
  <c r="BG12" i="4"/>
  <c r="BO12" i="4"/>
  <c r="BL12" i="4"/>
  <c r="AY12" i="4"/>
  <c r="AV12" i="4"/>
  <c r="BD12" i="4"/>
  <c r="AQ12" i="4"/>
  <c r="AN12" i="4"/>
  <c r="BD70" i="4"/>
  <c r="BL70" i="4"/>
  <c r="AQ70" i="4"/>
  <c r="BG70" i="4"/>
  <c r="BO70" i="4"/>
  <c r="AV70" i="4"/>
  <c r="AY70" i="4"/>
  <c r="AN70" i="4"/>
  <c r="BH56" i="4"/>
  <c r="BP56" i="4"/>
  <c r="AW56" i="4"/>
  <c r="BE56" i="4"/>
  <c r="BM56" i="4"/>
  <c r="AO56" i="4"/>
  <c r="BU56" i="4" s="1"/>
  <c r="AZ56" i="4"/>
  <c r="AR56" i="4"/>
  <c r="BD53" i="4"/>
  <c r="BL53" i="4"/>
  <c r="BO53" i="4"/>
  <c r="BG53" i="4"/>
  <c r="AV53" i="4"/>
  <c r="AY53" i="4"/>
  <c r="AQ53" i="4"/>
  <c r="AN53" i="4"/>
  <c r="BG16" i="4"/>
  <c r="BO16" i="4"/>
  <c r="BL16" i="4"/>
  <c r="BD16" i="4"/>
  <c r="AV16" i="4"/>
  <c r="AN16" i="4"/>
  <c r="BT16" i="4" s="1"/>
  <c r="AY16" i="4"/>
  <c r="AQ16" i="4"/>
  <c r="BG42" i="4"/>
  <c r="BO42" i="4"/>
  <c r="BL42" i="4"/>
  <c r="BD42" i="4"/>
  <c r="AY42" i="4"/>
  <c r="AQ42" i="4"/>
  <c r="AN42" i="4"/>
  <c r="AV42" i="4"/>
  <c r="BD68" i="4"/>
  <c r="BL68" i="4"/>
  <c r="AQ68" i="4"/>
  <c r="AN68" i="4"/>
  <c r="BG68" i="4"/>
  <c r="AV68" i="4"/>
  <c r="BO68" i="4"/>
  <c r="AY68" i="4"/>
  <c r="BD29" i="4"/>
  <c r="BO29" i="4"/>
  <c r="BG29" i="4"/>
  <c r="BL29" i="4"/>
  <c r="AQ29" i="4"/>
  <c r="AY29" i="4"/>
  <c r="AN29" i="4"/>
  <c r="AV29" i="4"/>
  <c r="BE18" i="4"/>
  <c r="BM18" i="4"/>
  <c r="BP18" i="4"/>
  <c r="BQ18" i="4" s="1"/>
  <c r="AW18" i="4"/>
  <c r="AX18" i="4" s="1"/>
  <c r="AZ18" i="4"/>
  <c r="BH18" i="4"/>
  <c r="AR18" i="4"/>
  <c r="AO18" i="4"/>
  <c r="BH48" i="4"/>
  <c r="BP48" i="4"/>
  <c r="AW48" i="4"/>
  <c r="BE48" i="4"/>
  <c r="AZ48" i="4"/>
  <c r="BM48" i="4"/>
  <c r="AR48" i="4"/>
  <c r="AO48" i="4"/>
  <c r="BE24" i="4"/>
  <c r="BM24" i="4"/>
  <c r="BP24" i="4"/>
  <c r="BH24" i="4"/>
  <c r="AW24" i="4"/>
  <c r="AR24" i="4"/>
  <c r="AZ24" i="4"/>
  <c r="AO24" i="4"/>
  <c r="BH27" i="4"/>
  <c r="BP27" i="4"/>
  <c r="BE27" i="4"/>
  <c r="BM27" i="4"/>
  <c r="AZ27" i="4"/>
  <c r="AR27" i="4"/>
  <c r="AW27" i="4"/>
  <c r="AO27" i="4"/>
  <c r="BL21" i="4"/>
  <c r="BD21" i="4"/>
  <c r="BG21" i="4"/>
  <c r="BO21" i="4"/>
  <c r="AQ21" i="4"/>
  <c r="AV21" i="4"/>
  <c r="AY21" i="4"/>
  <c r="AN21" i="4"/>
  <c r="BE67" i="4"/>
  <c r="AZ67" i="4"/>
  <c r="BM67" i="4"/>
  <c r="AW67" i="4"/>
  <c r="BP67" i="4"/>
  <c r="AO67" i="4"/>
  <c r="BU67" i="4" s="1"/>
  <c r="AR67" i="4"/>
  <c r="BH67" i="4"/>
  <c r="BM57" i="4"/>
  <c r="BH57" i="4"/>
  <c r="AW57" i="4"/>
  <c r="BP57" i="4"/>
  <c r="AZ57" i="4"/>
  <c r="AR57" i="4"/>
  <c r="BE57" i="4"/>
  <c r="AO57" i="4"/>
  <c r="BL67" i="4"/>
  <c r="BO67" i="4"/>
  <c r="BQ67" i="4" s="1"/>
  <c r="AV67" i="4"/>
  <c r="BG67" i="4"/>
  <c r="BI67" i="4" s="1"/>
  <c r="AY67" i="4"/>
  <c r="AQ67" i="4"/>
  <c r="AS67" i="4" s="1"/>
  <c r="BD67" i="4"/>
  <c r="BF67" i="4" s="1"/>
  <c r="AN67" i="4"/>
  <c r="BH49" i="4"/>
  <c r="BE49" i="4"/>
  <c r="BM49" i="4"/>
  <c r="AW49" i="4"/>
  <c r="AR49" i="4"/>
  <c r="AO49" i="4"/>
  <c r="BU49" i="4" s="1"/>
  <c r="BP49" i="4"/>
  <c r="AZ49" i="4"/>
  <c r="BL10" i="4"/>
  <c r="BD10" i="4"/>
  <c r="BG10" i="4"/>
  <c r="AY10" i="4"/>
  <c r="AN10" i="4"/>
  <c r="AQ10" i="4"/>
  <c r="BO10" i="4"/>
  <c r="AV10" i="4"/>
  <c r="BG40" i="4"/>
  <c r="BL40" i="4"/>
  <c r="AY40" i="4"/>
  <c r="BD40" i="4"/>
  <c r="AQ40" i="4"/>
  <c r="AN40" i="4"/>
  <c r="BT40" i="4" s="1"/>
  <c r="BO40" i="4"/>
  <c r="AV40" i="4"/>
  <c r="BL24" i="4"/>
  <c r="BN24" i="4" s="1"/>
  <c r="BD24" i="4"/>
  <c r="BF24" i="4" s="1"/>
  <c r="BG24" i="4"/>
  <c r="BI24" i="4" s="1"/>
  <c r="AY24" i="4"/>
  <c r="BA24" i="4" s="1"/>
  <c r="AN24" i="4"/>
  <c r="BO24" i="4"/>
  <c r="AQ24" i="4"/>
  <c r="AV24" i="4"/>
  <c r="AX24" i="4" s="1"/>
  <c r="BE39" i="4"/>
  <c r="BM39" i="4"/>
  <c r="BH39" i="4"/>
  <c r="BP39" i="4"/>
  <c r="AZ39" i="4"/>
  <c r="AW39" i="4"/>
  <c r="AR39" i="4"/>
  <c r="AO39" i="4"/>
  <c r="BD39" i="4"/>
  <c r="BO39" i="4"/>
  <c r="BL39" i="4"/>
  <c r="AQ39" i="4"/>
  <c r="BG39" i="4"/>
  <c r="AV39" i="4"/>
  <c r="AX39" i="4" s="1"/>
  <c r="AY39" i="4"/>
  <c r="BA39" i="4" s="1"/>
  <c r="AN39" i="4"/>
  <c r="BE40" i="4"/>
  <c r="BM40" i="4"/>
  <c r="BP40" i="4"/>
  <c r="BQ40" i="4" s="1"/>
  <c r="BH40" i="4"/>
  <c r="AW40" i="4"/>
  <c r="AR40" i="4"/>
  <c r="AO40" i="4"/>
  <c r="AZ40" i="4"/>
  <c r="BL5" i="4"/>
  <c r="BD5" i="4"/>
  <c r="BG5" i="4"/>
  <c r="AQ5" i="4"/>
  <c r="AY5" i="4"/>
  <c r="AV5" i="4"/>
  <c r="BO5" i="4"/>
  <c r="AN5" i="4"/>
  <c r="BP64" i="4"/>
  <c r="AW64" i="4"/>
  <c r="BM64" i="4"/>
  <c r="AZ64" i="4"/>
  <c r="AR64" i="4"/>
  <c r="BE64" i="4"/>
  <c r="AO64" i="4"/>
  <c r="BH64" i="4"/>
  <c r="BH65" i="4"/>
  <c r="AW65" i="4"/>
  <c r="BM65" i="4"/>
  <c r="AR65" i="4"/>
  <c r="AO65" i="4"/>
  <c r="BE65" i="4"/>
  <c r="AZ65" i="4"/>
  <c r="BA65" i="4" s="1"/>
  <c r="BP65" i="4"/>
  <c r="BE5" i="4"/>
  <c r="BP5" i="4"/>
  <c r="BH5" i="4"/>
  <c r="BM5" i="4"/>
  <c r="AZ5" i="4"/>
  <c r="BA5" i="4" s="1"/>
  <c r="AO5" i="4"/>
  <c r="BU5" i="4" s="1"/>
  <c r="AW5" i="4"/>
  <c r="AR5" i="4"/>
  <c r="BD60" i="4"/>
  <c r="BL60" i="4"/>
  <c r="BO60" i="4"/>
  <c r="AV60" i="4"/>
  <c r="BG60" i="4"/>
  <c r="AY60" i="4"/>
  <c r="AQ60" i="4"/>
  <c r="AN60" i="4"/>
  <c r="BL46" i="4"/>
  <c r="BD46" i="4"/>
  <c r="BO46" i="4"/>
  <c r="AV46" i="4"/>
  <c r="AY46" i="4"/>
  <c r="BG46" i="4"/>
  <c r="AQ46" i="4"/>
  <c r="AN46" i="4"/>
  <c r="BH8" i="4"/>
  <c r="BP8" i="4"/>
  <c r="BE8" i="4"/>
  <c r="BM8" i="4"/>
  <c r="AW8" i="4"/>
  <c r="AR8" i="4"/>
  <c r="AZ8" i="4"/>
  <c r="AO8" i="4"/>
  <c r="BG36" i="4"/>
  <c r="BO36" i="4"/>
  <c r="BD36" i="4"/>
  <c r="BL36" i="4"/>
  <c r="AY36" i="4"/>
  <c r="AQ36" i="4"/>
  <c r="AN36" i="4"/>
  <c r="AV36" i="4"/>
  <c r="BH44" i="4"/>
  <c r="BP44" i="4"/>
  <c r="BE44" i="4"/>
  <c r="AZ44" i="4"/>
  <c r="AR44" i="4"/>
  <c r="AO44" i="4"/>
  <c r="BU44" i="4" s="1"/>
  <c r="AW44" i="4"/>
  <c r="BM44" i="4"/>
  <c r="BM29" i="4"/>
  <c r="BE29" i="4"/>
  <c r="BF29" i="4" s="1"/>
  <c r="AZ29" i="4"/>
  <c r="AW29" i="4"/>
  <c r="AO29" i="4"/>
  <c r="BP29" i="4"/>
  <c r="AR29" i="4"/>
  <c r="BH29" i="4"/>
  <c r="BE60" i="4"/>
  <c r="AZ60" i="4"/>
  <c r="AR60" i="4"/>
  <c r="BM60" i="4"/>
  <c r="BN60" i="4" s="1"/>
  <c r="AO60" i="4"/>
  <c r="AW60" i="4"/>
  <c r="BH60" i="4"/>
  <c r="BI60" i="4" s="1"/>
  <c r="BP60" i="4"/>
  <c r="BE35" i="4"/>
  <c r="BP35" i="4"/>
  <c r="BM35" i="4"/>
  <c r="BH35" i="4"/>
  <c r="AZ35" i="4"/>
  <c r="AW35" i="4"/>
  <c r="AR35" i="4"/>
  <c r="AO35" i="4"/>
  <c r="BM42" i="4"/>
  <c r="BE42" i="4"/>
  <c r="AW42" i="4"/>
  <c r="AX42" i="4" s="1"/>
  <c r="BP42" i="4"/>
  <c r="BQ42" i="4" s="1"/>
  <c r="BH42" i="4"/>
  <c r="AO42" i="4"/>
  <c r="AZ42" i="4"/>
  <c r="AR42" i="4"/>
  <c r="BM36" i="4"/>
  <c r="BH36" i="4"/>
  <c r="BE36" i="4"/>
  <c r="BP36" i="4"/>
  <c r="BQ36" i="4" s="1"/>
  <c r="AZ36" i="4"/>
  <c r="AW36" i="4"/>
  <c r="AR36" i="4"/>
  <c r="AO36" i="4"/>
  <c r="BE21" i="4"/>
  <c r="BF21" i="4" s="1"/>
  <c r="BP21" i="4"/>
  <c r="BM21" i="4"/>
  <c r="BH21" i="4"/>
  <c r="AZ21" i="4"/>
  <c r="BA21" i="4" s="1"/>
  <c r="AO21" i="4"/>
  <c r="BU21" i="4" s="1"/>
  <c r="AW21" i="4"/>
  <c r="AR21" i="4"/>
  <c r="BE20" i="4"/>
  <c r="BM20" i="4"/>
  <c r="BH20" i="4"/>
  <c r="BP20" i="4"/>
  <c r="BQ20" i="4" s="1"/>
  <c r="AZ20" i="4"/>
  <c r="AO20" i="4"/>
  <c r="BU20" i="4" s="1"/>
  <c r="AW20" i="4"/>
  <c r="AR20" i="4"/>
  <c r="AZ62" i="4"/>
  <c r="AR62" i="4"/>
  <c r="BE62" i="4"/>
  <c r="BM62" i="4"/>
  <c r="AO62" i="4"/>
  <c r="BH62" i="4"/>
  <c r="BP62" i="4"/>
  <c r="AW62" i="4"/>
  <c r="BG30" i="4"/>
  <c r="BO30" i="4"/>
  <c r="BL30" i="4"/>
  <c r="BD30" i="4"/>
  <c r="AY30" i="4"/>
  <c r="AQ30" i="4"/>
  <c r="AV30" i="4"/>
  <c r="AN30" i="4"/>
  <c r="BM31" i="4"/>
  <c r="BE31" i="4"/>
  <c r="BH31" i="4"/>
  <c r="BP31" i="4"/>
  <c r="AO31" i="4"/>
  <c r="AR31" i="4"/>
  <c r="AZ31" i="4"/>
  <c r="AW31" i="4"/>
  <c r="BG9" i="4"/>
  <c r="BL9" i="4"/>
  <c r="BO9" i="4"/>
  <c r="BD9" i="4"/>
  <c r="AQ9" i="4"/>
  <c r="AV9" i="4"/>
  <c r="AN9" i="4"/>
  <c r="AY9" i="4"/>
  <c r="BE54" i="4"/>
  <c r="BM54" i="4"/>
  <c r="AZ54" i="4"/>
  <c r="BH54" i="4"/>
  <c r="AW54" i="4"/>
  <c r="AR54" i="4"/>
  <c r="AO54" i="4"/>
  <c r="BP54" i="4"/>
  <c r="BH33" i="4"/>
  <c r="BP33" i="4"/>
  <c r="BM33" i="4"/>
  <c r="AW33" i="4"/>
  <c r="BE33" i="4"/>
  <c r="AR33" i="4"/>
  <c r="AO33" i="4"/>
  <c r="AZ33" i="4"/>
  <c r="BG17" i="4"/>
  <c r="BD17" i="4"/>
  <c r="BL17" i="4"/>
  <c r="BO17" i="4"/>
  <c r="AQ17" i="4"/>
  <c r="AY17" i="4"/>
  <c r="AN17" i="4"/>
  <c r="AV17" i="4"/>
  <c r="BD6" i="4"/>
  <c r="BG6" i="4"/>
  <c r="BO6" i="4"/>
  <c r="BL6" i="4"/>
  <c r="AQ6" i="4"/>
  <c r="AV6" i="4"/>
  <c r="AY6" i="4"/>
  <c r="AN6" i="4"/>
  <c r="BD32" i="4"/>
  <c r="BL32" i="4"/>
  <c r="BO32" i="4"/>
  <c r="BG32" i="4"/>
  <c r="AV32" i="4"/>
  <c r="AN32" i="4"/>
  <c r="BT32" i="4" s="1"/>
  <c r="AY32" i="4"/>
  <c r="AQ32" i="4"/>
  <c r="BD14" i="4"/>
  <c r="BL14" i="4"/>
  <c r="BO14" i="4"/>
  <c r="AV14" i="4"/>
  <c r="AQ14" i="4"/>
  <c r="BG14" i="4"/>
  <c r="AY14" i="4"/>
  <c r="AN14" i="4"/>
  <c r="BP58" i="4"/>
  <c r="BE58" i="4"/>
  <c r="AW58" i="4"/>
  <c r="BM58" i="4"/>
  <c r="AR58" i="4"/>
  <c r="BH58" i="4"/>
  <c r="AO58" i="4"/>
  <c r="AZ58" i="4"/>
  <c r="BD49" i="4"/>
  <c r="BL49" i="4"/>
  <c r="BN49" i="4" s="1"/>
  <c r="BG49" i="4"/>
  <c r="BI49" i="4" s="1"/>
  <c r="BO49" i="4"/>
  <c r="BQ49" i="4" s="1"/>
  <c r="AY49" i="4"/>
  <c r="AQ49" i="4"/>
  <c r="AS49" i="4" s="1"/>
  <c r="AN49" i="4"/>
  <c r="AV49" i="4"/>
  <c r="AX49" i="4" s="1"/>
  <c r="BE10" i="4"/>
  <c r="BM10" i="4"/>
  <c r="BP10" i="4"/>
  <c r="BQ10" i="4" s="1"/>
  <c r="BH10" i="4"/>
  <c r="AW10" i="4"/>
  <c r="AX10" i="4" s="1"/>
  <c r="AZ10" i="4"/>
  <c r="AO10" i="4"/>
  <c r="AR10" i="4"/>
  <c r="BD38" i="4"/>
  <c r="BL38" i="4"/>
  <c r="BO38" i="4"/>
  <c r="BG38" i="4"/>
  <c r="AQ38" i="4"/>
  <c r="AN38" i="4"/>
  <c r="BT38" i="4" s="1"/>
  <c r="AV38" i="4"/>
  <c r="AY38" i="4"/>
  <c r="BH26" i="4"/>
  <c r="BP26" i="4"/>
  <c r="BM26" i="4"/>
  <c r="AW26" i="4"/>
  <c r="BE26" i="4"/>
  <c r="AO26" i="4"/>
  <c r="BU26" i="4" s="1"/>
  <c r="AZ26" i="4"/>
  <c r="AR26" i="4"/>
  <c r="BD54" i="4"/>
  <c r="BF54" i="4" s="1"/>
  <c r="BL54" i="4"/>
  <c r="BO54" i="4"/>
  <c r="BQ54" i="4" s="1"/>
  <c r="AQ54" i="4"/>
  <c r="AN54" i="4"/>
  <c r="BG54" i="4"/>
  <c r="BI54" i="4" s="1"/>
  <c r="AV54" i="4"/>
  <c r="AY54" i="4"/>
  <c r="BA54" i="4" s="1"/>
  <c r="BE46" i="4"/>
  <c r="BM46" i="4"/>
  <c r="BP46" i="4"/>
  <c r="BQ46" i="4" s="1"/>
  <c r="AZ46" i="4"/>
  <c r="AR46" i="4"/>
  <c r="BH46" i="4"/>
  <c r="AO46" i="4"/>
  <c r="AW46" i="4"/>
  <c r="AX46" i="4" s="1"/>
  <c r="BG55" i="4"/>
  <c r="BO55" i="4"/>
  <c r="BD55" i="4"/>
  <c r="BL55" i="4"/>
  <c r="AQ55" i="4"/>
  <c r="AY55" i="4"/>
  <c r="AN55" i="4"/>
  <c r="AV55" i="4"/>
  <c r="BM13" i="4"/>
  <c r="BP13" i="4"/>
  <c r="BE13" i="4"/>
  <c r="BH13" i="4"/>
  <c r="AZ13" i="4"/>
  <c r="AO13" i="4"/>
  <c r="BU13" i="4" s="1"/>
  <c r="AW13" i="4"/>
  <c r="AR13" i="4"/>
  <c r="BH68" i="4"/>
  <c r="BI68" i="4" s="1"/>
  <c r="AZ68" i="4"/>
  <c r="BM68" i="4"/>
  <c r="BN68" i="4" s="1"/>
  <c r="AW68" i="4"/>
  <c r="BE68" i="4"/>
  <c r="BP68" i="4"/>
  <c r="AO68" i="4"/>
  <c r="AR68" i="4"/>
  <c r="BG61" i="4"/>
  <c r="BI61" i="4" s="1"/>
  <c r="BO61" i="4"/>
  <c r="BQ61" i="4" s="1"/>
  <c r="BD61" i="4"/>
  <c r="BF61" i="4" s="1"/>
  <c r="BJ61" i="4" s="1"/>
  <c r="AQ61" i="4"/>
  <c r="AS61" i="4" s="1"/>
  <c r="BL61" i="4"/>
  <c r="BN61" i="4" s="1"/>
  <c r="AN61" i="4"/>
  <c r="AV61" i="4"/>
  <c r="AX61" i="4" s="1"/>
  <c r="AY61" i="4"/>
  <c r="BG23" i="4"/>
  <c r="BL23" i="4"/>
  <c r="BO23" i="4"/>
  <c r="BD23" i="4"/>
  <c r="AQ23" i="4"/>
  <c r="AV23" i="4"/>
  <c r="AY23" i="4"/>
  <c r="AN23" i="4"/>
  <c r="BH9" i="4"/>
  <c r="BP9" i="4"/>
  <c r="AW9" i="4"/>
  <c r="BM9" i="4"/>
  <c r="AZ9" i="4"/>
  <c r="BA9" i="4" s="1"/>
  <c r="BE9" i="4"/>
  <c r="BF9" i="4" s="1"/>
  <c r="AR9" i="4"/>
  <c r="AO9" i="4"/>
  <c r="BM66" i="4"/>
  <c r="AW66" i="4"/>
  <c r="BE66" i="4"/>
  <c r="AR66" i="4"/>
  <c r="AZ66" i="4"/>
  <c r="BH66" i="4"/>
  <c r="BP66" i="4"/>
  <c r="AO66" i="4"/>
  <c r="BL35" i="4"/>
  <c r="BN35" i="4" s="1"/>
  <c r="BD35" i="4"/>
  <c r="BG35" i="4"/>
  <c r="BI35" i="4" s="1"/>
  <c r="BO35" i="4"/>
  <c r="BQ35" i="4" s="1"/>
  <c r="AV35" i="4"/>
  <c r="AQ35" i="4"/>
  <c r="AS35" i="4" s="1"/>
  <c r="AY35" i="4"/>
  <c r="BA35" i="4" s="1"/>
  <c r="AN35" i="4"/>
  <c r="BG56" i="4"/>
  <c r="BI56" i="4" s="1"/>
  <c r="BO56" i="4"/>
  <c r="BL56" i="4"/>
  <c r="BN56" i="4" s="1"/>
  <c r="AY56" i="4"/>
  <c r="BA56" i="4" s="1"/>
  <c r="AQ56" i="4"/>
  <c r="AS56" i="4" s="1"/>
  <c r="BD56" i="4"/>
  <c r="BF56" i="4" s="1"/>
  <c r="BJ56" i="4" s="1"/>
  <c r="AN56" i="4"/>
  <c r="AV56" i="4"/>
  <c r="AX56" i="4" s="1"/>
  <c r="BB56" i="4" s="1"/>
  <c r="BM15" i="4"/>
  <c r="BE15" i="4"/>
  <c r="BP15" i="4"/>
  <c r="AO15" i="4"/>
  <c r="AR15" i="4"/>
  <c r="BH15" i="4"/>
  <c r="AW15" i="4"/>
  <c r="AZ15" i="4"/>
  <c r="BG62" i="4"/>
  <c r="BO62" i="4"/>
  <c r="BQ62" i="4" s="1"/>
  <c r="BL62" i="4"/>
  <c r="AY62" i="4"/>
  <c r="BA62" i="4" s="1"/>
  <c r="AQ62" i="4"/>
  <c r="AS62" i="4" s="1"/>
  <c r="AV62" i="4"/>
  <c r="BD62" i="4"/>
  <c r="BF62" i="4" s="1"/>
  <c r="AN62" i="4"/>
  <c r="BE4" i="4"/>
  <c r="BM4" i="4"/>
  <c r="BH4" i="4"/>
  <c r="BP4" i="4"/>
  <c r="AZ4" i="4"/>
  <c r="AW4" i="4"/>
  <c r="AO4" i="4"/>
  <c r="AR4" i="4"/>
  <c r="BE7" i="4"/>
  <c r="BP7" i="4"/>
  <c r="BM7" i="4"/>
  <c r="BH7" i="4"/>
  <c r="AZ7" i="4"/>
  <c r="AW7" i="4"/>
  <c r="AR7" i="4"/>
  <c r="AO7" i="4"/>
  <c r="BD19" i="4"/>
  <c r="BO19" i="4"/>
  <c r="BL19" i="4"/>
  <c r="BG19" i="4"/>
  <c r="AV19" i="4"/>
  <c r="AQ19" i="4"/>
  <c r="AY19" i="4"/>
  <c r="AN19" i="4"/>
  <c r="BE51" i="4"/>
  <c r="BP51" i="4"/>
  <c r="AZ51" i="4"/>
  <c r="AR51" i="4"/>
  <c r="BM51" i="4"/>
  <c r="AW51" i="4"/>
  <c r="BH51" i="4"/>
  <c r="AO51" i="4"/>
  <c r="BE47" i="4"/>
  <c r="BP47" i="4"/>
  <c r="BH47" i="4"/>
  <c r="AR47" i="4"/>
  <c r="AO47" i="4"/>
  <c r="AW47" i="4"/>
  <c r="BM47" i="4"/>
  <c r="AZ47" i="4"/>
  <c r="BH59" i="4"/>
  <c r="BM59" i="4"/>
  <c r="AZ59" i="4"/>
  <c r="BE59" i="4"/>
  <c r="BP59" i="4"/>
  <c r="AR59" i="4"/>
  <c r="AO59" i="4"/>
  <c r="AW59" i="4"/>
  <c r="BL11" i="4"/>
  <c r="BG11" i="4"/>
  <c r="BD11" i="4"/>
  <c r="BO11" i="4"/>
  <c r="AV11" i="4"/>
  <c r="AQ11" i="4"/>
  <c r="AN11" i="4"/>
  <c r="AY11" i="4"/>
  <c r="BL47" i="4"/>
  <c r="BG47" i="4"/>
  <c r="BI47" i="4" s="1"/>
  <c r="BO47" i="4"/>
  <c r="AV47" i="4"/>
  <c r="AY47" i="4"/>
  <c r="AN47" i="4"/>
  <c r="BD47" i="4"/>
  <c r="AQ47" i="4"/>
  <c r="AS47" i="4" s="1"/>
  <c r="BD33" i="4"/>
  <c r="BO33" i="4"/>
  <c r="BQ33" i="4" s="1"/>
  <c r="BL33" i="4"/>
  <c r="BN33" i="4" s="1"/>
  <c r="BG33" i="4"/>
  <c r="BI33" i="4" s="1"/>
  <c r="AQ33" i="4"/>
  <c r="AN33" i="4"/>
  <c r="AY33" i="4"/>
  <c r="AV33" i="4"/>
  <c r="AX33" i="4" s="1"/>
  <c r="BD51" i="4"/>
  <c r="BO51" i="4"/>
  <c r="BQ51" i="4" s="1"/>
  <c r="BL51" i="4"/>
  <c r="BN51" i="4" s="1"/>
  <c r="BG51" i="4"/>
  <c r="BI51" i="4" s="1"/>
  <c r="AV51" i="4"/>
  <c r="AY51" i="4"/>
  <c r="BA51" i="4" s="1"/>
  <c r="AQ51" i="4"/>
  <c r="AS51" i="4" s="1"/>
  <c r="AN51" i="4"/>
  <c r="BE50" i="4"/>
  <c r="BM50" i="4"/>
  <c r="AW50" i="4"/>
  <c r="AX50" i="4" s="1"/>
  <c r="BP50" i="4"/>
  <c r="BQ50" i="4" s="1"/>
  <c r="AZ50" i="4"/>
  <c r="AR50" i="4"/>
  <c r="BH50" i="4"/>
  <c r="AO50" i="4"/>
  <c r="BD28" i="4"/>
  <c r="BF28" i="4" s="1"/>
  <c r="BL28" i="4"/>
  <c r="BN28" i="4" s="1"/>
  <c r="BO28" i="4"/>
  <c r="BG28" i="4"/>
  <c r="BI28" i="4" s="1"/>
  <c r="AV28" i="4"/>
  <c r="AX28" i="4" s="1"/>
  <c r="AY28" i="4"/>
  <c r="BA28" i="4" s="1"/>
  <c r="AQ28" i="4"/>
  <c r="AS28" i="4" s="1"/>
  <c r="AN28" i="4"/>
  <c r="BH19" i="4"/>
  <c r="BP19" i="4"/>
  <c r="BM19" i="4"/>
  <c r="AZ19" i="4"/>
  <c r="BE19" i="4"/>
  <c r="BF19" i="4" s="1"/>
  <c r="AR19" i="4"/>
  <c r="AW19" i="4"/>
  <c r="AO19" i="4"/>
  <c r="BE34" i="4"/>
  <c r="BM34" i="4"/>
  <c r="BH34" i="4"/>
  <c r="BP34" i="4"/>
  <c r="BQ34" i="4" s="1"/>
  <c r="AW34" i="4"/>
  <c r="AX34" i="4" s="1"/>
  <c r="AZ34" i="4"/>
  <c r="AR34" i="4"/>
  <c r="AO34" i="4"/>
  <c r="BM14" i="4"/>
  <c r="BE14" i="4"/>
  <c r="BP14" i="4"/>
  <c r="BQ14" i="4" s="1"/>
  <c r="BH14" i="4"/>
  <c r="AZ14" i="4"/>
  <c r="AO14" i="4"/>
  <c r="AW14" i="4"/>
  <c r="AX14" i="4" s="1"/>
  <c r="AR14" i="4"/>
  <c r="BO44" i="4"/>
  <c r="BG44" i="4"/>
  <c r="BI44" i="4" s="1"/>
  <c r="BL44" i="4"/>
  <c r="BN44" i="4" s="1"/>
  <c r="AY44" i="4"/>
  <c r="BA44" i="4" s="1"/>
  <c r="BD44" i="4"/>
  <c r="BF44" i="4" s="1"/>
  <c r="AV44" i="4"/>
  <c r="AX44" i="4" s="1"/>
  <c r="BB44" i="4" s="1"/>
  <c r="AQ44" i="4"/>
  <c r="AS44" i="4" s="1"/>
  <c r="AN44" i="4"/>
  <c r="AZ70" i="4"/>
  <c r="BM70" i="4"/>
  <c r="BN70" i="4" s="1"/>
  <c r="BP70" i="4"/>
  <c r="AW70" i="4"/>
  <c r="AX70" i="4" s="1"/>
  <c r="AR70" i="4"/>
  <c r="AO70" i="4"/>
  <c r="BE70" i="4"/>
  <c r="BH70" i="4"/>
  <c r="BI70" i="4" s="1"/>
  <c r="BG37" i="4"/>
  <c r="BI37" i="4" s="1"/>
  <c r="BO37" i="4"/>
  <c r="BQ37" i="4" s="1"/>
  <c r="AQ37" i="4"/>
  <c r="AS37" i="4" s="1"/>
  <c r="BL37" i="4"/>
  <c r="BN37" i="4" s="1"/>
  <c r="AY37" i="4"/>
  <c r="AV37" i="4"/>
  <c r="AX37" i="4" s="1"/>
  <c r="AN37" i="4"/>
  <c r="BD37" i="4"/>
  <c r="BG52" i="4"/>
  <c r="BO52" i="4"/>
  <c r="BD52" i="4"/>
  <c r="BF52" i="4" s="1"/>
  <c r="BL52" i="4"/>
  <c r="BN52" i="4" s="1"/>
  <c r="AN52" i="4"/>
  <c r="AV52" i="4"/>
  <c r="AX52" i="4" s="1"/>
  <c r="AY52" i="4"/>
  <c r="BA52" i="4" s="1"/>
  <c r="AQ52" i="4"/>
  <c r="AS52" i="4" s="1"/>
  <c r="BG26" i="4"/>
  <c r="BI26" i="4" s="1"/>
  <c r="BL26" i="4"/>
  <c r="BN26" i="4" s="1"/>
  <c r="BD26" i="4"/>
  <c r="BF26" i="4" s="1"/>
  <c r="BJ26" i="4" s="1"/>
  <c r="AN26" i="4"/>
  <c r="BO26" i="4"/>
  <c r="AY26" i="4"/>
  <c r="BA26" i="4" s="1"/>
  <c r="AQ26" i="4"/>
  <c r="AS26" i="4" s="1"/>
  <c r="AV26" i="4"/>
  <c r="BE32" i="4"/>
  <c r="BM32" i="4"/>
  <c r="BP32" i="4"/>
  <c r="BQ32" i="4" s="1"/>
  <c r="AW32" i="4"/>
  <c r="AZ32" i="4"/>
  <c r="AR32" i="4"/>
  <c r="BH32" i="4"/>
  <c r="AO32" i="4"/>
  <c r="BO4" i="4"/>
  <c r="BD4" i="4"/>
  <c r="BF4" i="4" s="1"/>
  <c r="BJ4" i="4" s="1"/>
  <c r="BL4" i="4"/>
  <c r="BN4" i="4" s="1"/>
  <c r="BG4" i="4"/>
  <c r="BI4" i="4" s="1"/>
  <c r="AV4" i="4"/>
  <c r="AN4" i="4"/>
  <c r="AY4" i="4"/>
  <c r="BA4" i="4" s="1"/>
  <c r="AQ4" i="4"/>
  <c r="AS4" i="4" s="1"/>
  <c r="BE12" i="4"/>
  <c r="BP12" i="4"/>
  <c r="BQ12" i="4" s="1"/>
  <c r="BH12" i="4"/>
  <c r="AZ12" i="4"/>
  <c r="BM12" i="4"/>
  <c r="AR12" i="4"/>
  <c r="AO12" i="4"/>
  <c r="AW12" i="4"/>
  <c r="BH55" i="4"/>
  <c r="BP55" i="4"/>
  <c r="BM55" i="4"/>
  <c r="AW55" i="4"/>
  <c r="BE55" i="4"/>
  <c r="AZ55" i="4"/>
  <c r="AO55" i="4"/>
  <c r="AR55" i="4"/>
  <c r="BD58" i="4"/>
  <c r="BF58" i="4" s="1"/>
  <c r="BL58" i="4"/>
  <c r="BN58" i="4" s="1"/>
  <c r="BR58" i="4" s="1"/>
  <c r="BG58" i="4"/>
  <c r="AY58" i="4"/>
  <c r="BA58" i="4" s="1"/>
  <c r="AV58" i="4"/>
  <c r="AQ58" i="4"/>
  <c r="AS58" i="4" s="1"/>
  <c r="AN58" i="4"/>
  <c r="BO58" i="4"/>
  <c r="BQ58" i="4" s="1"/>
  <c r="BH38" i="4"/>
  <c r="BE38" i="4"/>
  <c r="BP38" i="4"/>
  <c r="BQ38" i="4" s="1"/>
  <c r="AZ38" i="4"/>
  <c r="AW38" i="4"/>
  <c r="AX38" i="4" s="1"/>
  <c r="BM38" i="4"/>
  <c r="AR38" i="4"/>
  <c r="AO38" i="4"/>
  <c r="BO8" i="4"/>
  <c r="BL8" i="4"/>
  <c r="BN8" i="4" s="1"/>
  <c r="BG8" i="4"/>
  <c r="BI8" i="4" s="1"/>
  <c r="AN8" i="4"/>
  <c r="BD8" i="4"/>
  <c r="BF8" i="4" s="1"/>
  <c r="AY8" i="4"/>
  <c r="BA8" i="4" s="1"/>
  <c r="AV8" i="4"/>
  <c r="AX8" i="4" s="1"/>
  <c r="AQ8" i="4"/>
  <c r="AS8" i="4" s="1"/>
  <c r="BH23" i="4"/>
  <c r="BP23" i="4"/>
  <c r="AW23" i="4"/>
  <c r="BM23" i="4"/>
  <c r="AZ23" i="4"/>
  <c r="AR23" i="4"/>
  <c r="AO23" i="4"/>
  <c r="BE23" i="4"/>
  <c r="BF23" i="4" s="1"/>
  <c r="BG57" i="4"/>
  <c r="BI57" i="4" s="1"/>
  <c r="AQ57" i="4"/>
  <c r="AS57" i="4" s="1"/>
  <c r="BD57" i="4"/>
  <c r="BL57" i="4"/>
  <c r="BN57" i="4" s="1"/>
  <c r="AV57" i="4"/>
  <c r="AX57" i="4" s="1"/>
  <c r="AN57" i="4"/>
  <c r="BO57" i="4"/>
  <c r="BQ57" i="4" s="1"/>
  <c r="BR57" i="4" s="1"/>
  <c r="AY57" i="4"/>
  <c r="BE6" i="4"/>
  <c r="BM6" i="4"/>
  <c r="BH6" i="4"/>
  <c r="BP6" i="4"/>
  <c r="BQ6" i="4" s="1"/>
  <c r="AZ6" i="4"/>
  <c r="AO6" i="4"/>
  <c r="AW6" i="4"/>
  <c r="AR6" i="4"/>
  <c r="BL41" i="4"/>
  <c r="BD41" i="4"/>
  <c r="BG41" i="4"/>
  <c r="AQ41" i="4"/>
  <c r="BO41" i="4"/>
  <c r="AV41" i="4"/>
  <c r="AN41" i="4"/>
  <c r="AY41" i="4"/>
  <c r="BD64" i="4"/>
  <c r="BF64" i="4" s="1"/>
  <c r="BL64" i="4"/>
  <c r="BG64" i="4"/>
  <c r="AQ64" i="4"/>
  <c r="AS64" i="4" s="1"/>
  <c r="AV64" i="4"/>
  <c r="AX64" i="4" s="1"/>
  <c r="AN64" i="4"/>
  <c r="BO64" i="4"/>
  <c r="BQ64" i="4" s="1"/>
  <c r="AY64" i="4"/>
  <c r="BA64" i="4" s="1"/>
  <c r="BE53" i="4"/>
  <c r="BF53" i="4" s="1"/>
  <c r="BM53" i="4"/>
  <c r="AZ53" i="4"/>
  <c r="BA53" i="4" s="1"/>
  <c r="AR53" i="4"/>
  <c r="BP53" i="4"/>
  <c r="AO53" i="4"/>
  <c r="BU53" i="4" s="1"/>
  <c r="BH53" i="4"/>
  <c r="AW53" i="4"/>
  <c r="BL7" i="4"/>
  <c r="BN7" i="4" s="1"/>
  <c r="BD7" i="4"/>
  <c r="BG7" i="4"/>
  <c r="BI7" i="4" s="1"/>
  <c r="BO7" i="4"/>
  <c r="BQ7" i="4" s="1"/>
  <c r="AQ7" i="4"/>
  <c r="AS7" i="4" s="1"/>
  <c r="AN7" i="4"/>
  <c r="AV7" i="4"/>
  <c r="AY7" i="4"/>
  <c r="BA7" i="4" s="1"/>
  <c r="BD15" i="4"/>
  <c r="BO15" i="4"/>
  <c r="BQ15" i="4" s="1"/>
  <c r="BR15" i="4" s="1"/>
  <c r="BG15" i="4"/>
  <c r="BL15" i="4"/>
  <c r="BN15" i="4" s="1"/>
  <c r="AQ15" i="4"/>
  <c r="AS15" i="4" s="1"/>
  <c r="AV15" i="4"/>
  <c r="AX15" i="4" s="1"/>
  <c r="AY15" i="4"/>
  <c r="BA15" i="4" s="1"/>
  <c r="AN15" i="4"/>
  <c r="BD27" i="4"/>
  <c r="BL27" i="4"/>
  <c r="BN27" i="4" s="1"/>
  <c r="BG27" i="4"/>
  <c r="BI27" i="4" s="1"/>
  <c r="AV27" i="4"/>
  <c r="AX27" i="4" s="1"/>
  <c r="AQ27" i="4"/>
  <c r="AS27" i="4" s="1"/>
  <c r="AN27" i="4"/>
  <c r="BO27" i="4"/>
  <c r="BQ27" i="4" s="1"/>
  <c r="AY27" i="4"/>
  <c r="BA27" i="4" s="1"/>
  <c r="BG66" i="4"/>
  <c r="BO66" i="4"/>
  <c r="BQ66" i="4" s="1"/>
  <c r="BD66" i="4"/>
  <c r="BF66" i="4" s="1"/>
  <c r="AV66" i="4"/>
  <c r="BL66" i="4"/>
  <c r="AN66" i="4"/>
  <c r="BT66" i="4" s="1"/>
  <c r="AY66" i="4"/>
  <c r="BA66" i="4" s="1"/>
  <c r="AQ66" i="4"/>
  <c r="AS66" i="4" s="1"/>
  <c r="BG13" i="4"/>
  <c r="BI13" i="4" s="1"/>
  <c r="BO13" i="4"/>
  <c r="BQ13" i="4" s="1"/>
  <c r="BD13" i="4"/>
  <c r="BL13" i="4"/>
  <c r="BN13" i="4" s="1"/>
  <c r="AQ13" i="4"/>
  <c r="AS13" i="4" s="1"/>
  <c r="AV13" i="4"/>
  <c r="AX13" i="4" s="1"/>
  <c r="AY13" i="4"/>
  <c r="AN13" i="4"/>
  <c r="BH22" i="4"/>
  <c r="BP22" i="4"/>
  <c r="BQ22" i="4" s="1"/>
  <c r="BE22" i="4"/>
  <c r="BM22" i="4"/>
  <c r="AZ22" i="4"/>
  <c r="AW22" i="4"/>
  <c r="AX22" i="4" s="1"/>
  <c r="AO22" i="4"/>
  <c r="AR22" i="4"/>
  <c r="BG48" i="4"/>
  <c r="BI48" i="4" s="1"/>
  <c r="BL48" i="4"/>
  <c r="BN48" i="4" s="1"/>
  <c r="BD48" i="4"/>
  <c r="BF48" i="4" s="1"/>
  <c r="BJ48" i="4" s="1"/>
  <c r="AQ48" i="4"/>
  <c r="AS48" i="4" s="1"/>
  <c r="AV48" i="4"/>
  <c r="AX48" i="4" s="1"/>
  <c r="BO48" i="4"/>
  <c r="AN48" i="4"/>
  <c r="AY48" i="4"/>
  <c r="BA48" i="4" s="1"/>
  <c r="BE41" i="4"/>
  <c r="BP41" i="4"/>
  <c r="BM41" i="4"/>
  <c r="AW41" i="4"/>
  <c r="BH41" i="4"/>
  <c r="AZ41" i="4"/>
  <c r="BA41" i="4" s="1"/>
  <c r="AO41" i="4"/>
  <c r="AR41" i="4"/>
  <c r="BG59" i="4"/>
  <c r="BI59" i="4" s="1"/>
  <c r="BD59" i="4"/>
  <c r="AV59" i="4"/>
  <c r="AX59" i="4" s="1"/>
  <c r="BL59" i="4"/>
  <c r="BN59" i="4" s="1"/>
  <c r="AN59" i="4"/>
  <c r="AQ59" i="4"/>
  <c r="AS59" i="4" s="1"/>
  <c r="BO59" i="4"/>
  <c r="BQ59" i="4" s="1"/>
  <c r="AY59" i="4"/>
  <c r="BA59" i="4" s="1"/>
  <c r="BH30" i="4"/>
  <c r="BE30" i="4"/>
  <c r="BM30" i="4"/>
  <c r="AZ30" i="4"/>
  <c r="AO30" i="4"/>
  <c r="AW30" i="4"/>
  <c r="AX30" i="4" s="1"/>
  <c r="AR30" i="4"/>
  <c r="BP30" i="4"/>
  <c r="BQ30" i="4" s="1"/>
  <c r="BH16" i="4"/>
  <c r="BE16" i="4"/>
  <c r="BM16" i="4"/>
  <c r="AW16" i="4"/>
  <c r="AR16" i="4"/>
  <c r="AZ16" i="4"/>
  <c r="BP16" i="4"/>
  <c r="BQ16" i="4" s="1"/>
  <c r="AO16" i="4"/>
  <c r="BE11" i="4"/>
  <c r="BF11" i="4" s="1"/>
  <c r="BP11" i="4"/>
  <c r="BM11" i="4"/>
  <c r="AZ11" i="4"/>
  <c r="AR11" i="4"/>
  <c r="BH11" i="4"/>
  <c r="AW11" i="4"/>
  <c r="AO11" i="4"/>
  <c r="BG31" i="4"/>
  <c r="BI31" i="4" s="1"/>
  <c r="BD31" i="4"/>
  <c r="BL31" i="4"/>
  <c r="BN31" i="4" s="1"/>
  <c r="BO31" i="4"/>
  <c r="BQ31" i="4" s="1"/>
  <c r="AQ31" i="4"/>
  <c r="AS31" i="4" s="1"/>
  <c r="AY31" i="4"/>
  <c r="BA31" i="4" s="1"/>
  <c r="AV31" i="4"/>
  <c r="AX31" i="4" s="1"/>
  <c r="AN31" i="4"/>
  <c r="BM17" i="4"/>
  <c r="BE17" i="4"/>
  <c r="BF17" i="4" s="1"/>
  <c r="BH17" i="4"/>
  <c r="BP17" i="4"/>
  <c r="AW17" i="4"/>
  <c r="AZ17" i="4"/>
  <c r="BA17" i="4" s="1"/>
  <c r="AR17" i="4"/>
  <c r="AO17" i="4"/>
  <c r="AF17" i="4"/>
  <c r="AF56" i="4"/>
  <c r="AF13" i="4"/>
  <c r="AF35" i="4"/>
  <c r="AF34" i="4"/>
  <c r="AF33" i="4"/>
  <c r="AG35" i="4"/>
  <c r="AF55" i="4"/>
  <c r="AF31" i="4"/>
  <c r="AF18" i="4"/>
  <c r="AF27" i="4"/>
  <c r="AF21" i="4"/>
  <c r="AF59" i="4"/>
  <c r="AF11" i="4"/>
  <c r="AF15" i="4"/>
  <c r="AF61" i="4"/>
  <c r="AF68" i="4"/>
  <c r="AF48" i="4"/>
  <c r="AF66" i="4"/>
  <c r="AF38" i="4"/>
  <c r="AF19" i="4"/>
  <c r="AF60" i="4"/>
  <c r="AF47" i="4"/>
  <c r="AF67" i="4"/>
  <c r="AF36" i="4"/>
  <c r="AF32" i="4"/>
  <c r="AF51" i="4"/>
  <c r="AF42" i="4"/>
  <c r="AF12" i="4"/>
  <c r="AF9" i="4"/>
  <c r="AF62" i="4"/>
  <c r="AF7" i="4"/>
  <c r="AF22" i="4"/>
  <c r="AF39" i="4"/>
  <c r="AF16" i="4"/>
  <c r="AF29" i="4"/>
  <c r="AF8" i="4"/>
  <c r="AF24" i="4"/>
  <c r="AF41" i="4"/>
  <c r="AF44" i="4"/>
  <c r="AF30" i="4"/>
  <c r="AF46" i="4"/>
  <c r="AF50" i="4"/>
  <c r="AF57" i="4"/>
  <c r="AF64" i="4"/>
  <c r="AF70" i="4"/>
  <c r="AF23" i="4"/>
  <c r="AF14" i="4"/>
  <c r="AF52" i="4"/>
  <c r="AF49" i="4"/>
  <c r="AF58" i="4"/>
  <c r="AF4" i="4"/>
  <c r="AF20" i="4"/>
  <c r="AF53" i="4"/>
  <c r="AF5" i="4"/>
  <c r="AF40" i="4"/>
  <c r="AF65" i="4"/>
  <c r="AF26" i="4"/>
  <c r="AF37" i="4"/>
  <c r="AF54" i="4"/>
  <c r="AF6" i="4"/>
  <c r="AF28" i="4"/>
  <c r="AF10" i="4"/>
  <c r="BB27" i="4" l="1"/>
  <c r="BB24" i="4"/>
  <c r="BU61" i="4"/>
  <c r="BN67" i="4"/>
  <c r="BT50" i="4"/>
  <c r="BU37" i="4"/>
  <c r="AX67" i="4"/>
  <c r="BR49" i="4"/>
  <c r="BQ39" i="4"/>
  <c r="AP6" i="4"/>
  <c r="BU6" i="4"/>
  <c r="BU17" i="4"/>
  <c r="AP31" i="4"/>
  <c r="BT31" i="4"/>
  <c r="BU11" i="4"/>
  <c r="BU16" i="4"/>
  <c r="AP13" i="4"/>
  <c r="BT13" i="4"/>
  <c r="AP15" i="4"/>
  <c r="BT15" i="4"/>
  <c r="AP38" i="4"/>
  <c r="BU38" i="4"/>
  <c r="BU32" i="4"/>
  <c r="AP44" i="4"/>
  <c r="BT44" i="4"/>
  <c r="AP34" i="4"/>
  <c r="BU34" i="4"/>
  <c r="BU19" i="4"/>
  <c r="AP28" i="4"/>
  <c r="BT28" i="4"/>
  <c r="AP50" i="4"/>
  <c r="BU50" i="4"/>
  <c r="AP51" i="4"/>
  <c r="AT51" i="4" s="1"/>
  <c r="BT51" i="4"/>
  <c r="BU51" i="4"/>
  <c r="BT19" i="4"/>
  <c r="BU7" i="4"/>
  <c r="BT62" i="4"/>
  <c r="AP35" i="4"/>
  <c r="AT35" i="4" s="1"/>
  <c r="BT35" i="4"/>
  <c r="BU66" i="4"/>
  <c r="BU9" i="4"/>
  <c r="BT23" i="4"/>
  <c r="BT14" i="4"/>
  <c r="BT6" i="4"/>
  <c r="BT30" i="4"/>
  <c r="BU36" i="4"/>
  <c r="BU35" i="4"/>
  <c r="BU8" i="4"/>
  <c r="BT46" i="4"/>
  <c r="BT60" i="4"/>
  <c r="BT5" i="4"/>
  <c r="AP39" i="4"/>
  <c r="BT39" i="4"/>
  <c r="BU39" i="4"/>
  <c r="AP67" i="4"/>
  <c r="BT67" i="4"/>
  <c r="BU57" i="4"/>
  <c r="BT21" i="4"/>
  <c r="BU27" i="4"/>
  <c r="BU24" i="4"/>
  <c r="BU48" i="4"/>
  <c r="AP18" i="4"/>
  <c r="BU18" i="4"/>
  <c r="BT53" i="4"/>
  <c r="BT70" i="4"/>
  <c r="BT12" i="4"/>
  <c r="BT20" i="4"/>
  <c r="BT65" i="4"/>
  <c r="AP4" i="4"/>
  <c r="BT4" i="4"/>
  <c r="BU41" i="4"/>
  <c r="AP48" i="4"/>
  <c r="AT48" i="4" s="1"/>
  <c r="BT48" i="4"/>
  <c r="AP22" i="4"/>
  <c r="BU22" i="4"/>
  <c r="BB15" i="4"/>
  <c r="AX7" i="4"/>
  <c r="BB7" i="4" s="1"/>
  <c r="BT41" i="4"/>
  <c r="AX6" i="4"/>
  <c r="BU23" i="4"/>
  <c r="BB8" i="4"/>
  <c r="BT58" i="4"/>
  <c r="BU55" i="4"/>
  <c r="BU12" i="4"/>
  <c r="AP37" i="4"/>
  <c r="AT37" i="4" s="1"/>
  <c r="BT37" i="4"/>
  <c r="AT44" i="4"/>
  <c r="AT28" i="4"/>
  <c r="BT11" i="4"/>
  <c r="BU59" i="4"/>
  <c r="BU4" i="4"/>
  <c r="AP56" i="4"/>
  <c r="BT56" i="4"/>
  <c r="BU68" i="4"/>
  <c r="BT55" i="4"/>
  <c r="AP46" i="4"/>
  <c r="BU46" i="4"/>
  <c r="AP10" i="4"/>
  <c r="BU10" i="4"/>
  <c r="AP49" i="4"/>
  <c r="BT49" i="4"/>
  <c r="BU58" i="4"/>
  <c r="BT17" i="4"/>
  <c r="BU33" i="4"/>
  <c r="BU54" i="4"/>
  <c r="BT9" i="4"/>
  <c r="BT36" i="4"/>
  <c r="BU64" i="4"/>
  <c r="BU40" i="4"/>
  <c r="BB39" i="4"/>
  <c r="AS24" i="4"/>
  <c r="BT29" i="4"/>
  <c r="BT42" i="4"/>
  <c r="BU52" i="4"/>
  <c r="BT34" i="4"/>
  <c r="BU28" i="4"/>
  <c r="BT22" i="4"/>
  <c r="BT18" i="4"/>
  <c r="AP7" i="4"/>
  <c r="BT7" i="4"/>
  <c r="AP14" i="4"/>
  <c r="BU14" i="4"/>
  <c r="AP61" i="4"/>
  <c r="AT61" i="4" s="1"/>
  <c r="BT61" i="4"/>
  <c r="AP42" i="4"/>
  <c r="BU42" i="4"/>
  <c r="AP64" i="4"/>
  <c r="AT64" i="4" s="1"/>
  <c r="BT64" i="4"/>
  <c r="AP70" i="4"/>
  <c r="BU70" i="4"/>
  <c r="AT31" i="4"/>
  <c r="AP30" i="4"/>
  <c r="BU30" i="4"/>
  <c r="AP59" i="4"/>
  <c r="AT59" i="4" s="1"/>
  <c r="BT59" i="4"/>
  <c r="BB48" i="4"/>
  <c r="AT13" i="4"/>
  <c r="AT15" i="4"/>
  <c r="AT7" i="4"/>
  <c r="BB64" i="4"/>
  <c r="AX4" i="4"/>
  <c r="BB4" i="4" s="1"/>
  <c r="AP52" i="4"/>
  <c r="AT52" i="4" s="1"/>
  <c r="BT52" i="4"/>
  <c r="BJ44" i="4"/>
  <c r="BB28" i="4"/>
  <c r="AX51" i="4"/>
  <c r="BB51" i="4" s="1"/>
  <c r="AS33" i="4"/>
  <c r="BA47" i="4"/>
  <c r="BU47" i="4"/>
  <c r="AX35" i="4"/>
  <c r="BB35" i="4" s="1"/>
  <c r="BR61" i="4"/>
  <c r="BT54" i="4"/>
  <c r="BU31" i="4"/>
  <c r="BU62" i="4"/>
  <c r="BU60" i="4"/>
  <c r="BU29" i="4"/>
  <c r="BU65" i="4"/>
  <c r="BI39" i="4"/>
  <c r="AP24" i="4"/>
  <c r="BT24" i="4"/>
  <c r="BT10" i="4"/>
  <c r="BA67" i="4"/>
  <c r="AP27" i="4"/>
  <c r="AT27" i="4" s="1"/>
  <c r="BT27" i="4"/>
  <c r="AP57" i="4"/>
  <c r="AT57" i="4" s="1"/>
  <c r="BT57" i="4"/>
  <c r="AP8" i="4"/>
  <c r="AT8" i="4" s="1"/>
  <c r="BT8" i="4"/>
  <c r="BT26" i="4"/>
  <c r="AX47" i="4"/>
  <c r="BB47" i="4" s="1"/>
  <c r="BU15" i="4"/>
  <c r="AS54" i="4"/>
  <c r="AS39" i="4"/>
  <c r="AT39" i="4" s="1"/>
  <c r="BT68" i="4"/>
  <c r="AP33" i="4"/>
  <c r="BT33" i="4"/>
  <c r="BI15" i="4"/>
  <c r="BI58" i="4"/>
  <c r="BQ47" i="4"/>
  <c r="BA29" i="4"/>
  <c r="BN39" i="4"/>
  <c r="BR39" i="4" s="1"/>
  <c r="AP47" i="4"/>
  <c r="AT47" i="4" s="1"/>
  <c r="BT47" i="4"/>
  <c r="BF41" i="4"/>
  <c r="BJ28" i="4"/>
  <c r="BN47" i="4"/>
  <c r="BR35" i="4"/>
  <c r="BF5" i="4"/>
  <c r="BR67" i="4"/>
  <c r="BR31" i="4"/>
  <c r="BB59" i="4"/>
  <c r="BR59" i="4"/>
  <c r="BR13" i="4"/>
  <c r="BR7" i="4"/>
  <c r="AS41" i="4"/>
  <c r="AT4" i="4"/>
  <c r="BR37" i="4"/>
  <c r="BA11" i="4"/>
  <c r="BQ11" i="4"/>
  <c r="BF59" i="4"/>
  <c r="BJ59" i="4" s="1"/>
  <c r="AP19" i="4"/>
  <c r="BI19" i="4"/>
  <c r="BJ19" i="4" s="1"/>
  <c r="BQ4" i="4"/>
  <c r="BR4" i="4" s="1"/>
  <c r="AP66" i="4"/>
  <c r="AT66" i="4" s="1"/>
  <c r="AP23" i="4"/>
  <c r="AX55" i="4"/>
  <c r="BN55" i="4"/>
  <c r="AX26" i="4"/>
  <c r="BB26" i="4" s="1"/>
  <c r="BA38" i="4"/>
  <c r="BB38" i="4" s="1"/>
  <c r="BI38" i="4"/>
  <c r="AS32" i="4"/>
  <c r="BI32" i="4"/>
  <c r="BN6" i="4"/>
  <c r="BR6" i="4" s="1"/>
  <c r="AX17" i="4"/>
  <c r="BB17" i="4" s="1"/>
  <c r="BQ17" i="4"/>
  <c r="BA33" i="4"/>
  <c r="BB33" i="4" s="1"/>
  <c r="BF30" i="4"/>
  <c r="AX62" i="4"/>
  <c r="BB62" i="4" s="1"/>
  <c r="BN62" i="4"/>
  <c r="BR62" i="4" s="1"/>
  <c r="AX36" i="4"/>
  <c r="BN36" i="4"/>
  <c r="BR36" i="4" s="1"/>
  <c r="AP60" i="4"/>
  <c r="AX60" i="4"/>
  <c r="BI64" i="4"/>
  <c r="BJ64" i="4" s="1"/>
  <c r="AP5" i="4"/>
  <c r="AS5" i="4"/>
  <c r="AX40" i="4"/>
  <c r="BF40" i="4"/>
  <c r="BA10" i="4"/>
  <c r="BB10" i="4" s="1"/>
  <c r="BA49" i="4"/>
  <c r="BB49" i="4" s="1"/>
  <c r="BJ67" i="4"/>
  <c r="AP21" i="4"/>
  <c r="BQ21" i="4"/>
  <c r="AX29" i="4"/>
  <c r="BN29" i="4"/>
  <c r="BA68" i="4"/>
  <c r="AP68" i="4"/>
  <c r="BF42" i="4"/>
  <c r="AS16" i="4"/>
  <c r="BF16" i="4"/>
  <c r="AP53" i="4"/>
  <c r="BI53" i="4"/>
  <c r="BJ53" i="4" s="1"/>
  <c r="AP12" i="4"/>
  <c r="BA12" i="4"/>
  <c r="BQ52" i="4"/>
  <c r="BR52" i="4" s="1"/>
  <c r="BA50" i="4"/>
  <c r="BB50" i="4" s="1"/>
  <c r="AS50" i="4"/>
  <c r="AT50" i="4" s="1"/>
  <c r="BA34" i="4"/>
  <c r="BB34" i="4" s="1"/>
  <c r="BN34" i="4"/>
  <c r="BR34" i="4" s="1"/>
  <c r="AP20" i="4"/>
  <c r="BN20" i="4"/>
  <c r="BR20" i="4" s="1"/>
  <c r="AP65" i="4"/>
  <c r="BF22" i="4"/>
  <c r="BA18" i="4"/>
  <c r="BB18" i="4" s="1"/>
  <c r="BI18" i="4"/>
  <c r="AP41" i="4"/>
  <c r="BI41" i="4"/>
  <c r="BJ41" i="4" s="1"/>
  <c r="BR51" i="4"/>
  <c r="BR33" i="4"/>
  <c r="AP11" i="4"/>
  <c r="BA19" i="4"/>
  <c r="BN19" i="4"/>
  <c r="BA23" i="4"/>
  <c r="BQ23" i="4"/>
  <c r="BF13" i="4"/>
  <c r="BJ13" i="4" s="1"/>
  <c r="AP55" i="4"/>
  <c r="BF55" i="4"/>
  <c r="AP58" i="4"/>
  <c r="AT58" i="4" s="1"/>
  <c r="AX58" i="4"/>
  <c r="BB58" i="4" s="1"/>
  <c r="BA14" i="4"/>
  <c r="BB14" i="4" s="1"/>
  <c r="BA32" i="4"/>
  <c r="BA6" i="4"/>
  <c r="BB6" i="4" s="1"/>
  <c r="AP17" i="4"/>
  <c r="BN17" i="4"/>
  <c r="AP54" i="4"/>
  <c r="AP9" i="4"/>
  <c r="BQ9" i="4"/>
  <c r="BN30" i="4"/>
  <c r="BR30" i="4" s="1"/>
  <c r="AP36" i="4"/>
  <c r="BF36" i="4"/>
  <c r="AS46" i="4"/>
  <c r="AT46" i="4" s="1"/>
  <c r="AS60" i="4"/>
  <c r="BQ60" i="4"/>
  <c r="BR60" i="4" s="1"/>
  <c r="BN64" i="4"/>
  <c r="BR64" i="4" s="1"/>
  <c r="BQ5" i="4"/>
  <c r="BI5" i="4"/>
  <c r="BA40" i="4"/>
  <c r="BI10" i="4"/>
  <c r="BF57" i="4"/>
  <c r="BJ57" i="4" s="1"/>
  <c r="BI21" i="4"/>
  <c r="BJ21" i="4" s="1"/>
  <c r="BF27" i="4"/>
  <c r="BJ27" i="4" s="1"/>
  <c r="BQ24" i="4"/>
  <c r="BR24" i="4" s="1"/>
  <c r="AP29" i="4"/>
  <c r="BI29" i="4"/>
  <c r="BJ29" i="4" s="1"/>
  <c r="BQ68" i="4"/>
  <c r="BR68" i="4" s="1"/>
  <c r="AS68" i="4"/>
  <c r="BN42" i="4"/>
  <c r="BR42" i="4" s="1"/>
  <c r="BA16" i="4"/>
  <c r="BN16" i="4"/>
  <c r="BR16" i="4" s="1"/>
  <c r="AS53" i="4"/>
  <c r="BQ53" i="4"/>
  <c r="BA70" i="4"/>
  <c r="BB70" i="4" s="1"/>
  <c r="AS70" i="4"/>
  <c r="AT70" i="4" s="1"/>
  <c r="AS12" i="4"/>
  <c r="BN12" i="4"/>
  <c r="BR12" i="4" s="1"/>
  <c r="BI50" i="4"/>
  <c r="AS20" i="4"/>
  <c r="AS65" i="4"/>
  <c r="AT65" i="4" s="1"/>
  <c r="BF65" i="4"/>
  <c r="BQ28" i="4"/>
  <c r="BR28" i="4" s="1"/>
  <c r="BI22" i="4"/>
  <c r="BF37" i="4"/>
  <c r="BJ37" i="4" s="1"/>
  <c r="BB31" i="4"/>
  <c r="BR27" i="4"/>
  <c r="AX41" i="4"/>
  <c r="BB41" i="4" s="1"/>
  <c r="BB52" i="4"/>
  <c r="AS11" i="4"/>
  <c r="BI11" i="4"/>
  <c r="AS19" i="4"/>
  <c r="BQ19" i="4"/>
  <c r="BF15" i="4"/>
  <c r="BI66" i="4"/>
  <c r="BJ66" i="4" s="1"/>
  <c r="AX66" i="4"/>
  <c r="BB66" i="4" s="1"/>
  <c r="AX23" i="4"/>
  <c r="BN23" i="4"/>
  <c r="BA55" i="4"/>
  <c r="BQ55" i="4"/>
  <c r="AP26" i="4"/>
  <c r="AT26" i="4" s="1"/>
  <c r="BQ26" i="4"/>
  <c r="BR26" i="4" s="1"/>
  <c r="BN38" i="4"/>
  <c r="BR38" i="4" s="1"/>
  <c r="AT49" i="4"/>
  <c r="BI14" i="4"/>
  <c r="BN14" i="4"/>
  <c r="BR14" i="4" s="1"/>
  <c r="AP32" i="4"/>
  <c r="BN32" i="4"/>
  <c r="BR32" i="4" s="1"/>
  <c r="BI6" i="4"/>
  <c r="BN54" i="4"/>
  <c r="BR54" i="4" s="1"/>
  <c r="AX9" i="4"/>
  <c r="BB9" i="4" s="1"/>
  <c r="BN9" i="4"/>
  <c r="BF31" i="4"/>
  <c r="BJ31" i="4" s="1"/>
  <c r="AS30" i="4"/>
  <c r="BI62" i="4"/>
  <c r="BJ62" i="4" s="1"/>
  <c r="BQ44" i="4"/>
  <c r="BR44" i="4" s="1"/>
  <c r="AS36" i="4"/>
  <c r="BQ8" i="4"/>
  <c r="BR8" i="4" s="1"/>
  <c r="BI46" i="4"/>
  <c r="BF46" i="4"/>
  <c r="BA60" i="4"/>
  <c r="AX5" i="4"/>
  <c r="BB5" i="4" s="1"/>
  <c r="BJ24" i="4"/>
  <c r="AP40" i="4"/>
  <c r="BN40" i="4"/>
  <c r="BR40" i="4" s="1"/>
  <c r="AS10" i="4"/>
  <c r="BF10" i="4"/>
  <c r="BJ10" i="4" s="1"/>
  <c r="BF49" i="4"/>
  <c r="BJ49" i="4" s="1"/>
  <c r="AT67" i="4"/>
  <c r="AX21" i="4"/>
  <c r="BB21" i="4" s="1"/>
  <c r="BQ48" i="4"/>
  <c r="BR48" i="4" s="1"/>
  <c r="BQ29" i="4"/>
  <c r="AX68" i="4"/>
  <c r="AS42" i="4"/>
  <c r="AP16" i="4"/>
  <c r="BN53" i="4"/>
  <c r="BQ56" i="4"/>
  <c r="BR56" i="4" s="1"/>
  <c r="BF12" i="4"/>
  <c r="BI52" i="4"/>
  <c r="BJ52" i="4" s="1"/>
  <c r="BA61" i="4"/>
  <c r="BB61" i="4" s="1"/>
  <c r="BN50" i="4"/>
  <c r="BR50" i="4" s="1"/>
  <c r="AS34" i="4"/>
  <c r="AT34" i="4" s="1"/>
  <c r="BI34" i="4"/>
  <c r="BA20" i="4"/>
  <c r="BI20" i="4"/>
  <c r="BN65" i="4"/>
  <c r="BQ65" i="4"/>
  <c r="BA22" i="4"/>
  <c r="BB22" i="4" s="1"/>
  <c r="BN22" i="4"/>
  <c r="BR22" i="4" s="1"/>
  <c r="AS18" i="4"/>
  <c r="AT18" i="4" s="1"/>
  <c r="BN18" i="4"/>
  <c r="BR18" i="4" s="1"/>
  <c r="BJ11" i="4"/>
  <c r="BQ41" i="4"/>
  <c r="BN41" i="4"/>
  <c r="BJ8" i="4"/>
  <c r="BJ58" i="4"/>
  <c r="AX11" i="4"/>
  <c r="BN11" i="4"/>
  <c r="BF47" i="4"/>
  <c r="BJ47" i="4" s="1"/>
  <c r="BF51" i="4"/>
  <c r="BJ51" i="4" s="1"/>
  <c r="AX19" i="4"/>
  <c r="BF7" i="4"/>
  <c r="BJ7" i="4" s="1"/>
  <c r="AT56" i="4"/>
  <c r="BN66" i="4"/>
  <c r="BR66" i="4" s="1"/>
  <c r="AS23" i="4"/>
  <c r="BI23" i="4"/>
  <c r="BJ23" i="4" s="1"/>
  <c r="BA13" i="4"/>
  <c r="BB13" i="4" s="1"/>
  <c r="AS55" i="4"/>
  <c r="BI55" i="4"/>
  <c r="BJ54" i="4"/>
  <c r="AS38" i="4"/>
  <c r="AT38" i="4" s="1"/>
  <c r="BF38" i="4"/>
  <c r="AS14" i="4"/>
  <c r="AT14" i="4" s="1"/>
  <c r="BF14" i="4"/>
  <c r="AX32" i="4"/>
  <c r="BF32" i="4"/>
  <c r="AS6" i="4"/>
  <c r="AT6" i="4" s="1"/>
  <c r="BF6" i="4"/>
  <c r="AS17" i="4"/>
  <c r="BI17" i="4"/>
  <c r="BJ17" i="4" s="1"/>
  <c r="BF33" i="4"/>
  <c r="BJ33" i="4" s="1"/>
  <c r="AX54" i="4"/>
  <c r="BB54" i="4" s="1"/>
  <c r="AS9" i="4"/>
  <c r="BI9" i="4"/>
  <c r="BJ9" i="4" s="1"/>
  <c r="BA30" i="4"/>
  <c r="BB30" i="4" s="1"/>
  <c r="BI30" i="4"/>
  <c r="AP62" i="4"/>
  <c r="AT62" i="4" s="1"/>
  <c r="BF35" i="4"/>
  <c r="BJ35" i="4" s="1"/>
  <c r="BA36" i="4"/>
  <c r="BI36" i="4"/>
  <c r="BA46" i="4"/>
  <c r="BB46" i="4" s="1"/>
  <c r="BN46" i="4"/>
  <c r="BR46" i="4" s="1"/>
  <c r="BF60" i="4"/>
  <c r="BJ60" i="4" s="1"/>
  <c r="BN5" i="4"/>
  <c r="BF39" i="4"/>
  <c r="BJ39" i="4" s="1"/>
  <c r="AS40" i="4"/>
  <c r="BI40" i="4"/>
  <c r="BN10" i="4"/>
  <c r="BR10" i="4" s="1"/>
  <c r="BB67" i="4"/>
  <c r="BA57" i="4"/>
  <c r="BB57" i="4" s="1"/>
  <c r="AS21" i="4"/>
  <c r="AT21" i="4" s="1"/>
  <c r="BN21" i="4"/>
  <c r="AS29" i="4"/>
  <c r="BF68" i="4"/>
  <c r="BJ68" i="4" s="1"/>
  <c r="BA42" i="4"/>
  <c r="BB42" i="4" s="1"/>
  <c r="BI42" i="4"/>
  <c r="AX16" i="4"/>
  <c r="BI16" i="4"/>
  <c r="AX53" i="4"/>
  <c r="BB53" i="4" s="1"/>
  <c r="BQ70" i="4"/>
  <c r="BR70" i="4" s="1"/>
  <c r="BF70" i="4"/>
  <c r="BJ70" i="4" s="1"/>
  <c r="AX12" i="4"/>
  <c r="BB12" i="4" s="1"/>
  <c r="BI12" i="4"/>
  <c r="BF50" i="4"/>
  <c r="BF34" i="4"/>
  <c r="AX20" i="4"/>
  <c r="BF20" i="4"/>
  <c r="AX65" i="4"/>
  <c r="BB65" i="4" s="1"/>
  <c r="BI65" i="4"/>
  <c r="AS22" i="4"/>
  <c r="AT22" i="4" s="1"/>
  <c r="BA37" i="4"/>
  <c r="BB37" i="4" s="1"/>
  <c r="BF18" i="4"/>
  <c r="S69" i="4"/>
  <c r="P69" i="4"/>
  <c r="T69" i="4"/>
  <c r="Q69" i="4"/>
  <c r="X69" i="4"/>
  <c r="R69" i="4"/>
  <c r="Y69" i="4"/>
  <c r="BJ14" i="4" l="1"/>
  <c r="BB32" i="4"/>
  <c r="BR9" i="4"/>
  <c r="BJ65" i="4"/>
  <c r="AT29" i="4"/>
  <c r="BJ15" i="4"/>
  <c r="AT60" i="4"/>
  <c r="BR5" i="4"/>
  <c r="BB68" i="4"/>
  <c r="BR17" i="4"/>
  <c r="AT5" i="4"/>
  <c r="BJ55" i="4"/>
  <c r="BB19" i="4"/>
  <c r="AT12" i="4"/>
  <c r="BB23" i="4"/>
  <c r="BJ34" i="4"/>
  <c r="BR21" i="4"/>
  <c r="BJ46" i="4"/>
  <c r="AT55" i="4"/>
  <c r="BJ5" i="4"/>
  <c r="AT40" i="4"/>
  <c r="AT42" i="4"/>
  <c r="AT53" i="4"/>
  <c r="BR11" i="4"/>
  <c r="BR41" i="4"/>
  <c r="AT33" i="4"/>
  <c r="BJ20" i="4"/>
  <c r="BJ6" i="4"/>
  <c r="AT68" i="4"/>
  <c r="BB16" i="4"/>
  <c r="BJ32" i="4"/>
  <c r="AT9" i="4"/>
  <c r="AT30" i="4"/>
  <c r="AT11" i="4"/>
  <c r="AT10" i="4"/>
  <c r="BB29" i="4"/>
  <c r="BR47" i="4"/>
  <c r="AT23" i="4"/>
  <c r="BB20" i="4"/>
  <c r="AT17" i="4"/>
  <c r="BJ38" i="4"/>
  <c r="AT36" i="4"/>
  <c r="AT24" i="4"/>
  <c r="BJ18" i="4"/>
  <c r="BJ50" i="4"/>
  <c r="AT19" i="4"/>
  <c r="AT20" i="4"/>
  <c r="AT54" i="4"/>
  <c r="BJ42" i="4"/>
  <c r="BB40" i="4"/>
  <c r="BB36" i="4"/>
  <c r="BJ30" i="4"/>
  <c r="BR55" i="4"/>
  <c r="AT41" i="4"/>
  <c r="BR65" i="4"/>
  <c r="BJ12" i="4"/>
  <c r="BJ22" i="4"/>
  <c r="BB60" i="4"/>
  <c r="BB55" i="4"/>
  <c r="BR53" i="4"/>
  <c r="BJ16" i="4"/>
  <c r="AT32" i="4"/>
  <c r="BB11" i="4"/>
  <c r="BJ36" i="4"/>
  <c r="BR23" i="4"/>
  <c r="BR19" i="4"/>
  <c r="AT16" i="4"/>
  <c r="BR29" i="4"/>
  <c r="BJ40" i="4"/>
  <c r="AB69" i="4"/>
  <c r="AD69" i="4"/>
  <c r="V69" i="4"/>
  <c r="AA69" i="4" s="1"/>
  <c r="AG69" i="4" s="1"/>
  <c r="AC69" i="4"/>
  <c r="AE69" i="4"/>
  <c r="BG69" i="4" l="1"/>
  <c r="BD69" i="4"/>
  <c r="BL69" i="4"/>
  <c r="AY69" i="4"/>
  <c r="AV69" i="4"/>
  <c r="AQ69" i="4"/>
  <c r="BO69" i="4"/>
  <c r="AN69" i="4"/>
  <c r="AZ69" i="4"/>
  <c r="BP69" i="4"/>
  <c r="BM69" i="4"/>
  <c r="AO69" i="4"/>
  <c r="BH69" i="4"/>
  <c r="BE69" i="4"/>
  <c r="AW69" i="4"/>
  <c r="AR69" i="4"/>
  <c r="AF69" i="4"/>
  <c r="BQ69" i="4" l="1"/>
  <c r="BU69" i="4"/>
  <c r="AP69" i="4"/>
  <c r="BT69" i="4"/>
  <c r="BN69" i="4"/>
  <c r="AS69" i="4"/>
  <c r="BF69" i="4"/>
  <c r="BA69" i="4"/>
  <c r="AX69" i="4"/>
  <c r="BI69" i="4"/>
  <c r="BR69" i="4" l="1"/>
  <c r="BJ69" i="4"/>
  <c r="AT69" i="4"/>
  <c r="BB69" i="4"/>
  <c r="G3" i="4" l="1"/>
  <c r="AD93" i="4" l="1"/>
  <c r="AH1" i="4" l="1"/>
  <c r="AI1" i="4"/>
  <c r="AI7" i="4" l="1"/>
  <c r="AI14" i="4"/>
  <c r="AI21" i="4"/>
  <c r="AI28" i="4"/>
  <c r="AI35" i="4"/>
  <c r="AI42" i="4"/>
  <c r="AI49" i="4"/>
  <c r="AI56" i="4"/>
  <c r="AI63" i="4"/>
  <c r="AI70" i="4"/>
  <c r="AI8" i="4"/>
  <c r="AI15" i="4"/>
  <c r="AI22" i="4"/>
  <c r="AI29" i="4"/>
  <c r="AI36" i="4"/>
  <c r="AI43" i="4"/>
  <c r="AI50" i="4"/>
  <c r="AI57" i="4"/>
  <c r="AI64" i="4"/>
  <c r="AI16" i="4"/>
  <c r="AI23" i="4"/>
  <c r="AI51" i="4"/>
  <c r="AI58" i="4"/>
  <c r="AI30" i="4"/>
  <c r="AI65" i="4"/>
  <c r="AI10" i="4"/>
  <c r="AI24" i="4"/>
  <c r="AI38" i="4"/>
  <c r="AI52" i="4"/>
  <c r="AI9" i="4"/>
  <c r="AI37" i="4"/>
  <c r="AI44" i="4"/>
  <c r="AI17" i="4"/>
  <c r="AI31" i="4"/>
  <c r="AI45" i="4"/>
  <c r="AI59" i="4"/>
  <c r="AI12" i="4"/>
  <c r="AI27" i="4"/>
  <c r="AI47" i="4"/>
  <c r="AI62" i="4"/>
  <c r="AI32" i="4"/>
  <c r="AI66" i="4"/>
  <c r="AI13" i="4"/>
  <c r="AI48" i="4"/>
  <c r="AI67" i="4"/>
  <c r="AI18" i="4"/>
  <c r="AI33" i="4"/>
  <c r="AI53" i="4"/>
  <c r="AI68" i="4"/>
  <c r="AI19" i="4"/>
  <c r="AI4" i="4"/>
  <c r="AI55" i="4"/>
  <c r="AI25" i="4"/>
  <c r="AI61" i="4"/>
  <c r="AI34" i="4"/>
  <c r="AI54" i="4"/>
  <c r="AI39" i="4"/>
  <c r="AI69" i="4"/>
  <c r="AI20" i="4"/>
  <c r="AI5" i="4"/>
  <c r="AI40" i="4"/>
  <c r="AI60" i="4"/>
  <c r="AI26" i="4"/>
  <c r="AI6" i="4"/>
  <c r="AI41" i="4"/>
  <c r="AI11" i="4"/>
  <c r="AI46" i="4"/>
  <c r="AH7" i="4"/>
  <c r="AH14" i="4"/>
  <c r="AH21" i="4"/>
  <c r="AH28" i="4"/>
  <c r="AH35" i="4"/>
  <c r="AH42" i="4"/>
  <c r="AH49" i="4"/>
  <c r="AH56" i="4"/>
  <c r="AH63" i="4"/>
  <c r="AH70" i="4"/>
  <c r="AH8" i="4"/>
  <c r="AH15" i="4"/>
  <c r="AH22" i="4"/>
  <c r="AH29" i="4"/>
  <c r="AH36" i="4"/>
  <c r="AH43" i="4"/>
  <c r="AH50" i="4"/>
  <c r="AH57" i="4"/>
  <c r="AH64" i="4"/>
  <c r="AH16" i="4"/>
  <c r="AH23" i="4"/>
  <c r="AH51" i="4"/>
  <c r="AH58" i="4"/>
  <c r="AH30" i="4"/>
  <c r="AH65" i="4"/>
  <c r="AH10" i="4"/>
  <c r="AH31" i="4"/>
  <c r="AH52" i="4"/>
  <c r="AH9" i="4"/>
  <c r="AH44" i="4"/>
  <c r="AH17" i="4"/>
  <c r="AH38" i="4"/>
  <c r="AH59" i="4"/>
  <c r="AJ59" i="4" s="1"/>
  <c r="AH18" i="4"/>
  <c r="AH37" i="4"/>
  <c r="AH24" i="4"/>
  <c r="AH45" i="4"/>
  <c r="AH11" i="4"/>
  <c r="AH66" i="4"/>
  <c r="AH47" i="4"/>
  <c r="AH62" i="4"/>
  <c r="AH32" i="4"/>
  <c r="AH13" i="4"/>
  <c r="AH48" i="4"/>
  <c r="AH67" i="4"/>
  <c r="AH33" i="4"/>
  <c r="AH53" i="4"/>
  <c r="AH68" i="4"/>
  <c r="AH19" i="4"/>
  <c r="AH34" i="4"/>
  <c r="AH54" i="4"/>
  <c r="AH39" i="4"/>
  <c r="AH69" i="4"/>
  <c r="AH5" i="4"/>
  <c r="AH55" i="4"/>
  <c r="AH25" i="4"/>
  <c r="AH60" i="4"/>
  <c r="AH41" i="4"/>
  <c r="AH46" i="4"/>
  <c r="AH4" i="4"/>
  <c r="AH20" i="4"/>
  <c r="AH40" i="4"/>
  <c r="AH6" i="4"/>
  <c r="AH26" i="4"/>
  <c r="AH61" i="4"/>
  <c r="AH12" i="4"/>
  <c r="AH27" i="4"/>
  <c r="AJ23" i="4" l="1"/>
  <c r="AJ22" i="4"/>
  <c r="AJ35" i="4"/>
  <c r="AJ69" i="4"/>
  <c r="AJ67" i="4"/>
  <c r="AJ32" i="4"/>
  <c r="AJ9" i="4"/>
  <c r="AJ39" i="4"/>
  <c r="AJ52" i="4"/>
  <c r="AJ65" i="4"/>
  <c r="AJ63" i="4"/>
  <c r="AJ7" i="4"/>
  <c r="AJ68" i="4"/>
  <c r="AJ41" i="4"/>
  <c r="AJ17" i="4"/>
  <c r="AJ10" i="4"/>
  <c r="AJ70" i="4"/>
  <c r="AJ14" i="4"/>
  <c r="AJ19" i="4"/>
  <c r="AJ60" i="4"/>
  <c r="AJ26" i="4"/>
  <c r="AJ40" i="4"/>
  <c r="AJ51" i="4"/>
  <c r="AJ42" i="4"/>
  <c r="AJ48" i="4"/>
  <c r="AJ38" i="4"/>
  <c r="AJ30" i="4"/>
  <c r="AJ15" i="4"/>
  <c r="AJ56" i="4"/>
  <c r="AJ28" i="4"/>
  <c r="AJ6" i="4"/>
  <c r="AJ54" i="4"/>
  <c r="AJ53" i="4"/>
  <c r="AJ13" i="4"/>
  <c r="AJ58" i="4"/>
  <c r="AJ8" i="4"/>
  <c r="AJ49" i="4"/>
  <c r="AJ21" i="4"/>
  <c r="AJ34" i="4"/>
  <c r="AJ33" i="4"/>
  <c r="AJ31" i="4"/>
  <c r="AJ44" i="4"/>
  <c r="AJ27" i="4"/>
  <c r="AJ20" i="4"/>
  <c r="AJ47" i="4"/>
  <c r="AJ46" i="4"/>
  <c r="AJ45" i="4"/>
  <c r="AJ43" i="4"/>
  <c r="AJ4" i="4"/>
  <c r="AJ64" i="4"/>
  <c r="AJ57" i="4"/>
  <c r="AJ50" i="4"/>
  <c r="AJ37" i="4"/>
  <c r="AJ36" i="4"/>
  <c r="AJ66" i="4"/>
  <c r="AJ12" i="4"/>
  <c r="AJ61" i="4"/>
  <c r="AJ62" i="4"/>
  <c r="AJ16" i="4"/>
  <c r="AJ11" i="4"/>
  <c r="AJ25" i="4"/>
  <c r="AJ24" i="4"/>
  <c r="AJ55" i="4"/>
  <c r="AJ5" i="4"/>
  <c r="AJ18" i="4"/>
  <c r="AJ29" i="4"/>
  <c r="Y3" i="4" l="1"/>
  <c r="S3" i="4" l="1"/>
  <c r="X3" i="4"/>
  <c r="Q3" i="4"/>
  <c r="P3" i="4"/>
  <c r="T3" i="4"/>
  <c r="R3" i="4"/>
  <c r="AE3" i="4" l="1"/>
  <c r="AB3" i="4"/>
  <c r="AC3" i="4"/>
  <c r="AD3" i="4"/>
  <c r="V3" i="4"/>
  <c r="AA3" i="4" s="1"/>
  <c r="AG3" i="4" s="1"/>
  <c r="AG71" i="4" s="1"/>
  <c r="BM3" i="4" l="1"/>
  <c r="BM71" i="4" s="1"/>
  <c r="BP3" i="4"/>
  <c r="BP71" i="4" s="1"/>
  <c r="BO3" i="4"/>
  <c r="BL3" i="4"/>
  <c r="BH3" i="4"/>
  <c r="BH71" i="4" s="1"/>
  <c r="BE3" i="4"/>
  <c r="BD3" i="4"/>
  <c r="BG3" i="4"/>
  <c r="BI3" i="4" s="1"/>
  <c r="BI71" i="4" s="1"/>
  <c r="AZ3" i="4"/>
  <c r="AZ71" i="4" s="1"/>
  <c r="AW3" i="4"/>
  <c r="AW71" i="4" s="1"/>
  <c r="AV3" i="4"/>
  <c r="AY3" i="4"/>
  <c r="AR3" i="4"/>
  <c r="AR71" i="4" s="1"/>
  <c r="AO3" i="4"/>
  <c r="AQ3" i="4"/>
  <c r="AN3" i="4"/>
  <c r="BT3" i="4" s="1"/>
  <c r="AI3" i="4"/>
  <c r="AI71" i="4" s="1"/>
  <c r="AH3" i="4"/>
  <c r="AF3" i="4"/>
  <c r="BU3" i="4" l="1"/>
  <c r="BA3" i="4"/>
  <c r="BA71" i="4" s="1"/>
  <c r="BN3" i="4"/>
  <c r="BQ3" i="4"/>
  <c r="BF3" i="4"/>
  <c r="BE71" i="4"/>
  <c r="AX3" i="4"/>
  <c r="AQ71" i="4"/>
  <c r="AQ73" i="4" s="1"/>
  <c r="AS3" i="4"/>
  <c r="AS71" i="4" s="1"/>
  <c r="AP3" i="4"/>
  <c r="BL71" i="4"/>
  <c r="BL73" i="4" s="1"/>
  <c r="AN71" i="4"/>
  <c r="BD71" i="4"/>
  <c r="BG71" i="4"/>
  <c r="BG73" i="4" s="1"/>
  <c r="BO71" i="4"/>
  <c r="BO73" i="4" s="1"/>
  <c r="AO71" i="4"/>
  <c r="BU71" i="4" s="1"/>
  <c r="AY71" i="4"/>
  <c r="AY73" i="4" s="1"/>
  <c r="AJ3" i="4"/>
  <c r="AJ71" i="4" s="1"/>
  <c r="AH71" i="4"/>
  <c r="BB3" i="4" l="1"/>
  <c r="BG74" i="4"/>
  <c r="BG79" i="4" s="1"/>
  <c r="BO74" i="4"/>
  <c r="BO79" i="4" s="1"/>
  <c r="AY74" i="4"/>
  <c r="AQ74" i="4"/>
  <c r="BR3" i="4"/>
  <c r="BR71" i="4" s="1"/>
  <c r="BD73" i="4"/>
  <c r="AX71" i="4"/>
  <c r="BN71" i="4"/>
  <c r="BQ71" i="4"/>
  <c r="BJ3" i="4"/>
  <c r="BJ71" i="4" s="1"/>
  <c r="BF71" i="4"/>
  <c r="AT3" i="4"/>
  <c r="AT71" i="4" s="1"/>
  <c r="AP71" i="4"/>
  <c r="AN73" i="4"/>
  <c r="BB71" i="4"/>
  <c r="AV71" i="4"/>
  <c r="AV73" i="4" s="1"/>
  <c r="AD77" i="4"/>
  <c r="AD117" i="4"/>
  <c r="AD97" i="4"/>
  <c r="AD78" i="4"/>
  <c r="AD118" i="4"/>
  <c r="AD98" i="4"/>
  <c r="BT71" i="4" l="1"/>
  <c r="AJ73" i="4"/>
  <c r="AD81" i="4"/>
  <c r="AD83" i="4" s="1"/>
  <c r="AD121" i="4"/>
  <c r="AD123" i="4" s="1"/>
  <c r="AD125" i="4" s="1"/>
  <c r="AD101" i="4"/>
  <c r="AD103" i="4" s="1"/>
  <c r="AD105" i="4" l="1"/>
  <c r="AD107" i="4" s="1"/>
  <c r="AD85" i="4"/>
  <c r="AD87" i="4" s="1"/>
  <c r="AD127" i="4"/>
  <c r="AV74" i="4" l="1"/>
  <c r="BL74" i="4" l="1"/>
  <c r="BL79" i="4" s="1"/>
  <c r="AV75" i="4"/>
  <c r="AV79" i="4"/>
  <c r="AN74" i="4" l="1"/>
  <c r="BL75" i="4"/>
  <c r="AN75" i="4" l="1"/>
  <c r="BD74" i="4" s="1"/>
  <c r="BD79" i="4" s="1"/>
  <c r="AN79" i="4"/>
  <c r="AJ79" i="4" l="1"/>
  <c r="AJ74" i="4"/>
  <c r="AJ75" i="4" s="1"/>
  <c r="BD75" i="4"/>
</calcChain>
</file>

<file path=xl/connections.xml><?xml version="1.0" encoding="utf-8"?>
<connections xmlns="http://schemas.openxmlformats.org/spreadsheetml/2006/main">
  <connection id="1" name="cost UPL_sfy11 SHOPP 0161" type="6" refreshedVersion="4" background="1" saveData="1">
    <textPr codePage="65001" sourceFile="C:\Documents and Settings\morrisa\Desktop\cost UPL_sfy11 SHOPP 016.txt">
      <textFields count="17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<sst xmlns="http://schemas.openxmlformats.org/spreadsheetml/2006/main" count="286" uniqueCount="212">
  <si>
    <t>100700720A</t>
  </si>
  <si>
    <t>100749570S</t>
  </si>
  <si>
    <t>100700880A</t>
  </si>
  <si>
    <t>100700820A</t>
  </si>
  <si>
    <t>100699350A</t>
  </si>
  <si>
    <t>100710530D</t>
  </si>
  <si>
    <t>100700690A</t>
  </si>
  <si>
    <t>100699900A</t>
  </si>
  <si>
    <t>100700770A</t>
  </si>
  <si>
    <t>100700190A</t>
  </si>
  <si>
    <t>100699950A</t>
  </si>
  <si>
    <t>100700680A</t>
  </si>
  <si>
    <t>200100890B</t>
  </si>
  <si>
    <t>100700030A</t>
  </si>
  <si>
    <t>200102450A</t>
  </si>
  <si>
    <t>200310990A</t>
  </si>
  <si>
    <t>200044190A</t>
  </si>
  <si>
    <t>100700120A</t>
  </si>
  <si>
    <t>100699410A</t>
  </si>
  <si>
    <t>200045700C</t>
  </si>
  <si>
    <t>200044210A</t>
  </si>
  <si>
    <t>100806400C</t>
  </si>
  <si>
    <t>100699440A</t>
  </si>
  <si>
    <t>100699500A</t>
  </si>
  <si>
    <t>100700610A</t>
  </si>
  <si>
    <t>100699700A</t>
  </si>
  <si>
    <t>100700200A</t>
  </si>
  <si>
    <t>100699490A</t>
  </si>
  <si>
    <t>100696610B</t>
  </si>
  <si>
    <t>100699390A</t>
  </si>
  <si>
    <t>100262320C</t>
  </si>
  <si>
    <t>100700490A</t>
  </si>
  <si>
    <t>200242900A</t>
  </si>
  <si>
    <t>100699420A</t>
  </si>
  <si>
    <t>100699570A</t>
  </si>
  <si>
    <t>100697950B</t>
  </si>
  <si>
    <t>100699540A</t>
  </si>
  <si>
    <t>100699400A</t>
  </si>
  <si>
    <t>200106410A</t>
  </si>
  <si>
    <t>100690020A</t>
  </si>
  <si>
    <t>100740840B</t>
  </si>
  <si>
    <t>200019120A</t>
  </si>
  <si>
    <t>200028650A</t>
  </si>
  <si>
    <t>200031310A</t>
  </si>
  <si>
    <t>200006260A</t>
  </si>
  <si>
    <t>CHOCTAW MEMORIAL HOSPITAL</t>
  </si>
  <si>
    <t>COMANCHE CO MEM HSP</t>
  </si>
  <si>
    <t>ELKVIEW GEN HSP</t>
  </si>
  <si>
    <t>GRADY MEMORIAL HOSPITAL</t>
  </si>
  <si>
    <t>JACKSON CO MEM HSP</t>
  </si>
  <si>
    <t>MCALESTER REGIONAL</t>
  </si>
  <si>
    <t>MEMORIAL HOSPITAL</t>
  </si>
  <si>
    <t>NORMAN REGIONAL HOSPITAL</t>
  </si>
  <si>
    <t>PUSHMATAHA HSP</t>
  </si>
  <si>
    <t>STILLWATER MEDICAL CENTER</t>
  </si>
  <si>
    <t>WAGONER COMMUNITY HOSPITAL</t>
  </si>
  <si>
    <t>BAILEY MEDICAL CENTER LLC</t>
  </si>
  <si>
    <t>GREAT PLAINS REGIONAL MEDICAL CENTER</t>
  </si>
  <si>
    <t>HENRYETTA MEDICAL CENTER</t>
  </si>
  <si>
    <t>HILLCREST MEDICAL CENTER</t>
  </si>
  <si>
    <t>INTEGRIS BAPTIST MEDICAL C</t>
  </si>
  <si>
    <t>INTEGRIS BASS MEM BAP</t>
  </si>
  <si>
    <t>INTEGRIS CANADIAN VALLEY HOSPITAL</t>
  </si>
  <si>
    <t>INTEGRIS GROVE HOSPITAL</t>
  </si>
  <si>
    <t>INTEGRIS SOUTHWEST MEDICAL</t>
  </si>
  <si>
    <t>JANE PHILLIPS EP HSP</t>
  </si>
  <si>
    <t>MERCY HEALTH CENTER</t>
  </si>
  <si>
    <t>SAINT FRANCIS HOSPITAL</t>
  </si>
  <si>
    <t>SAINT FRANCIS HOSPITAL SOUTH</t>
  </si>
  <si>
    <t>ST JOHN MED CTR</t>
  </si>
  <si>
    <t>ST JOHN OWASSO</t>
  </si>
  <si>
    <t>ST MARY'S REGIONAL CTR</t>
  </si>
  <si>
    <t>TULSA SPINE HOSPITAL</t>
  </si>
  <si>
    <t>Medicaid Prov ID</t>
  </si>
  <si>
    <t>Hosp Name</t>
  </si>
  <si>
    <t>CR Months</t>
  </si>
  <si>
    <t>Medicare Prov ID</t>
  </si>
  <si>
    <t>Hosp FY Begin</t>
  </si>
  <si>
    <t>Hosp FY End</t>
  </si>
  <si>
    <t>Flag</t>
  </si>
  <si>
    <t>G2, Col 1, Ln 17</t>
  </si>
  <si>
    <t>G2, Col 1, Ln 18</t>
  </si>
  <si>
    <t>G2, Col 2, Ln 18</t>
  </si>
  <si>
    <t>G3, Col 1, Ln 3</t>
  </si>
  <si>
    <t>Annualized if applicable</t>
  </si>
  <si>
    <t>Total Patient Revenue</t>
  </si>
  <si>
    <t>Gross Hosp Revenue</t>
  </si>
  <si>
    <t>Net Inpt Revenue</t>
  </si>
  <si>
    <t>Net Outpt Revenue</t>
  </si>
  <si>
    <t>Gross Inpt Revenue</t>
  </si>
  <si>
    <t>Gross Outpt Revenue</t>
  </si>
  <si>
    <t>check</t>
  </si>
  <si>
    <t>Taxed</t>
  </si>
  <si>
    <t>BLACKWELL REGIONAL HOSPITAL</t>
  </si>
  <si>
    <t>DUNCAN REGIONAL HOSPITAL</t>
  </si>
  <si>
    <t>PERRY MEMORIAL HOSPITAL</t>
  </si>
  <si>
    <t>PURCELL MUNICIPAL HOSPITAL</t>
  </si>
  <si>
    <t>SOUTHWESTERN MEDICAL CENTER</t>
  </si>
  <si>
    <t>less OHCA admin</t>
  </si>
  <si>
    <t>less OHCA allowance from Act</t>
  </si>
  <si>
    <t>Program Portion of Assessment</t>
  </si>
  <si>
    <t>Federal Share</t>
  </si>
  <si>
    <t>Total Allowable for Hospital Payments</t>
  </si>
  <si>
    <t>SEQUOYAH COUNTY CITY OF SALLISAW HOSPITAL AUTHORIT</t>
  </si>
  <si>
    <t>WILLOW CREST HOSPITAL</t>
  </si>
  <si>
    <t>VALIR REHABILITATION HOSPITAL OF OKC</t>
  </si>
  <si>
    <t>BUDGET</t>
  </si>
  <si>
    <t>200405550A</t>
  </si>
  <si>
    <t>INTEGRIS HEALTH EDMOND, INC.</t>
  </si>
  <si>
    <t>200435950A</t>
  </si>
  <si>
    <t>200439230A</t>
  </si>
  <si>
    <t>AHS SOUTHCREST HOSPITAL, LLC</t>
  </si>
  <si>
    <t>G200000_01700_00100</t>
  </si>
  <si>
    <t>total inpatient routine care services</t>
  </si>
  <si>
    <t>G200000_01800_00100</t>
  </si>
  <si>
    <t>ancillary services inpatient</t>
  </si>
  <si>
    <t>G200000_01800_00200</t>
  </si>
  <si>
    <t>ancillary services outpatient</t>
  </si>
  <si>
    <t>G200000_01900_00100</t>
  </si>
  <si>
    <t>outpatient services inpatient</t>
  </si>
  <si>
    <t>G200000_01900_00200</t>
  </si>
  <si>
    <t>outpatient services outpatient</t>
  </si>
  <si>
    <t>G200000_02800_00300</t>
  </si>
  <si>
    <t>total patient revenues</t>
  </si>
  <si>
    <t>G300000_00300_00100</t>
  </si>
  <si>
    <t>net patient revenues</t>
  </si>
  <si>
    <t>G2, Col 1, Ln 19</t>
  </si>
  <si>
    <t>G2, Col 2, Ln 19</t>
  </si>
  <si>
    <t>100700010G</t>
  </si>
  <si>
    <t>200196450C</t>
  </si>
  <si>
    <t>MERCY HOSPITAL ARDMORE</t>
  </si>
  <si>
    <t>ST JOHN BROKEN ARROW, INC</t>
  </si>
  <si>
    <t>CLINTON HMA LLC</t>
  </si>
  <si>
    <t>SEMINOLE HMA LLC</t>
  </si>
  <si>
    <t>200479750A</t>
  </si>
  <si>
    <t>200509290A</t>
  </si>
  <si>
    <t>MERCY REHABILITATION HOSPITAL, LLC</t>
  </si>
  <si>
    <t>MERCY HOSPITAL ADA, INC.</t>
  </si>
  <si>
    <t>HILLCREST HOSPITAL CLAREMORE</t>
  </si>
  <si>
    <t>HILLCREST HOSPITAL CUSHING</t>
  </si>
  <si>
    <t>200573000A</t>
  </si>
  <si>
    <t>BRISTOW ENDEAVOR HEALTHCARE, LLC</t>
  </si>
  <si>
    <t>NORTHEASTERN HEALTH SYSTEM</t>
  </si>
  <si>
    <t>ALLIANCEHEALTH DURANT</t>
  </si>
  <si>
    <t>WOODWARD HEALTH SYSTEM LLC</t>
  </si>
  <si>
    <t xml:space="preserve"> </t>
  </si>
  <si>
    <t>Inpatient Hospital Assessment collected</t>
  </si>
  <si>
    <t>Outpatient Hospital Assessment collected</t>
  </si>
  <si>
    <t>State Share</t>
  </si>
  <si>
    <t>200668710A</t>
  </si>
  <si>
    <t>200700900A</t>
  </si>
  <si>
    <t>200702430B</t>
  </si>
  <si>
    <t>INTEGRIS MIAMI HOSPITAL</t>
  </si>
  <si>
    <t>KAY COUNTY OKLAHOMA HOSPITAL</t>
  </si>
  <si>
    <t>MIDWEST REGIONAL MEDICAL</t>
  </si>
  <si>
    <t>SAINT FRANCIS HOSPITAL VINITA</t>
  </si>
  <si>
    <t>OAKWOOD SPRINGS</t>
  </si>
  <si>
    <t>PAM REHABILITATION HOSPITAL OF TULSA</t>
  </si>
  <si>
    <t>200707260A</t>
  </si>
  <si>
    <t xml:space="preserve">Net Patient  Revenue      (TAX BASE) </t>
  </si>
  <si>
    <t>G3, Col 1, Ln 1</t>
  </si>
  <si>
    <t>200673510G</t>
  </si>
  <si>
    <t>200735850A</t>
  </si>
  <si>
    <t>200085660H</t>
  </si>
  <si>
    <t>100738360L</t>
  </si>
  <si>
    <t>100701680L</t>
  </si>
  <si>
    <t>100700380P</t>
  </si>
  <si>
    <t>100701410E</t>
  </si>
  <si>
    <t>200417790W</t>
  </si>
  <si>
    <t>LAUREATE PSYCHIATRIC CLINIC &amp; HOSPITAL INC</t>
  </si>
  <si>
    <t>ROLLING HILLS HOSPITAL, LLC</t>
  </si>
  <si>
    <t>PARKSIDE PSYCHIATRIC HOSPITAL &amp; CLINIC</t>
  </si>
  <si>
    <t>CEDAR RIDGE PSYCHIATRIC HOSPITAL</t>
  </si>
  <si>
    <t>OKLAHOMA STATE UNIVERSITY MEDICAL TRUST</t>
  </si>
  <si>
    <t>SAINT FRANCIS HOSPITAL MUSKOGEE INC</t>
  </si>
  <si>
    <t>HILLCREST HOSPITAL PRYOR</t>
  </si>
  <si>
    <t>NEW to Check Next Time Calculating Assessment</t>
  </si>
  <si>
    <t>BROOKHAVEN HOSPITAL INC</t>
  </si>
  <si>
    <t>SSM HEALTH ST. ANTHONY HOSPITAL-OKC</t>
  </si>
  <si>
    <t>SSM HEALTH ST. ANTHONY HOSPITAL-SHAWNEE</t>
  </si>
  <si>
    <t>200682470A</t>
  </si>
  <si>
    <t>INTEGRIS COMMUNITY HOSPITAL COUNCIL CROSSING</t>
  </si>
  <si>
    <t>200834400A</t>
  </si>
  <si>
    <t>200718040B</t>
  </si>
  <si>
    <t>ST. JOHN REHABILITATION HOSPITAL, AN AFFILIATE OF</t>
  </si>
  <si>
    <t>BUDGET FFY 21</t>
  </si>
  <si>
    <t>BUDGET BLENDED FMAP</t>
  </si>
  <si>
    <t>Using FFY21 FMAP</t>
  </si>
  <si>
    <t>Using FFY 22 FMAP</t>
  </si>
  <si>
    <t xml:space="preserve">OKC ER Hospital </t>
  </si>
  <si>
    <t xml:space="preserve">Tulsa ER Hospital </t>
  </si>
  <si>
    <t>Federal Share for FFS/MCO</t>
  </si>
  <si>
    <t>Federal Share for Expansion</t>
  </si>
  <si>
    <t>State Share for FFS/MCO</t>
  </si>
  <si>
    <t>State Share for Expansion</t>
  </si>
  <si>
    <t>Inpatient Provider Fee (2.50%)</t>
  </si>
  <si>
    <t>Outpatient Provider Fee (2.50%)</t>
  </si>
  <si>
    <t>Total Provider Fee (2.50%)</t>
  </si>
  <si>
    <t>Inpatient Provider Fee Expansion (2.50%)</t>
  </si>
  <si>
    <t>Outpatient Provider Fee Expansion (2.50%)</t>
  </si>
  <si>
    <t>Total Provider Fee Regular (2.5%)</t>
  </si>
  <si>
    <t>Total Provider Fee Expansion (2.5%)</t>
  </si>
  <si>
    <t>Total Provider Fee TOTAL (2.50%)</t>
  </si>
  <si>
    <t>6.2% Enhanced</t>
  </si>
  <si>
    <t>Using CY21 Blended FMAP</t>
  </si>
  <si>
    <t>CY2021 Q1</t>
  </si>
  <si>
    <t>CY2021 Q2</t>
  </si>
  <si>
    <t>CY2021 Q3</t>
  </si>
  <si>
    <t>CY2021 Q4</t>
  </si>
  <si>
    <t xml:space="preserve">Inpatient Assessment Total </t>
  </si>
  <si>
    <t xml:space="preserve">Outpatient Assessment Total </t>
  </si>
  <si>
    <t>*Note: This assumes CARES Act 6.2% FMAP is extended through 12/31/2021 and American Rescue Plan 5% FMAP starts 7/1/2021.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</si>
</sst>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* #,##0.0000_);_(* \(#,##0.0000\);_(* &quot;-&quot;??_);_(@_)"/>
    <numFmt numFmtId="167" formatCode="0.0000"/>
    <numFmt numFmtId="168" formatCode="0.0000000%"/>
    <numFmt numFmtId="169" formatCode="0.00000000%"/>
    <numFmt numFmtId="170" formatCode="0.0000000000%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82">
    <xf numFmtId="0" fontId="0" fillId="0" borderId="0"/>
    <xf numFmtId="43" fontId="33" fillId="0" borderId="0" applyFont="0" applyFill="0" applyBorder="0" applyAlignment="0" applyProtection="0"/>
    <xf numFmtId="0" fontId="35" fillId="0" borderId="0"/>
    <xf numFmtId="0" fontId="36" fillId="0" borderId="0"/>
    <xf numFmtId="9" fontId="37" fillId="0" borderId="0" applyFont="0" applyFill="0" applyBorder="0" applyAlignment="0" applyProtection="0"/>
    <xf numFmtId="0" fontId="33" fillId="0" borderId="0"/>
    <xf numFmtId="43" fontId="38" fillId="0" borderId="0" applyFont="0" applyFill="0" applyBorder="0" applyAlignment="0" applyProtection="0"/>
    <xf numFmtId="0" fontId="33" fillId="0" borderId="0"/>
    <xf numFmtId="9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2" fillId="0" borderId="0" applyFont="0" applyFill="0" applyBorder="0" applyAlignment="0" applyProtection="0"/>
    <xf numFmtId="0" fontId="44" fillId="0" borderId="0"/>
    <xf numFmtId="43" fontId="44" fillId="0" borderId="0" applyFont="0" applyFill="0" applyBorder="0" applyAlignment="0" applyProtection="0"/>
    <xf numFmtId="0" fontId="32" fillId="0" borderId="0"/>
    <xf numFmtId="0" fontId="45" fillId="0" borderId="0"/>
    <xf numFmtId="9" fontId="44" fillId="0" borderId="0" applyFont="0" applyFill="0" applyBorder="0" applyAlignment="0" applyProtection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3" fillId="0" borderId="0"/>
    <xf numFmtId="43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49" fillId="0" borderId="0"/>
    <xf numFmtId="0" fontId="30" fillId="0" borderId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6" fillId="0" borderId="0"/>
    <xf numFmtId="0" fontId="30" fillId="0" borderId="0"/>
    <xf numFmtId="43" fontId="30" fillId="0" borderId="0" applyFont="0" applyFill="0" applyBorder="0" applyAlignment="0" applyProtection="0"/>
    <xf numFmtId="0" fontId="50" fillId="0" borderId="0"/>
    <xf numFmtId="0" fontId="34" fillId="0" borderId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45" fillId="0" borderId="0"/>
    <xf numFmtId="0" fontId="36" fillId="0" borderId="0"/>
    <xf numFmtId="0" fontId="33" fillId="0" borderId="0"/>
    <xf numFmtId="0" fontId="33" fillId="0" borderId="0"/>
    <xf numFmtId="0" fontId="36" fillId="6" borderId="12" applyNumberFormat="0" applyFont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33" fillId="0" borderId="0"/>
    <xf numFmtId="0" fontId="33" fillId="0" borderId="0"/>
    <xf numFmtId="0" fontId="26" fillId="0" borderId="0"/>
    <xf numFmtId="0" fontId="45" fillId="0" borderId="0"/>
    <xf numFmtId="0" fontId="26" fillId="6" borderId="12" applyNumberFormat="0" applyFont="0" applyAlignment="0" applyProtection="0"/>
    <xf numFmtId="0" fontId="26" fillId="6" borderId="12" applyNumberFormat="0" applyFont="0" applyAlignment="0" applyProtection="0"/>
    <xf numFmtId="0" fontId="26" fillId="6" borderId="12" applyNumberFormat="0" applyFont="0" applyAlignment="0" applyProtection="0"/>
    <xf numFmtId="0" fontId="25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52" fillId="0" borderId="0"/>
    <xf numFmtId="0" fontId="25" fillId="0" borderId="0"/>
    <xf numFmtId="0" fontId="25" fillId="0" borderId="0"/>
    <xf numFmtId="0" fontId="25" fillId="0" borderId="0"/>
    <xf numFmtId="0" fontId="25" fillId="6" borderId="12" applyNumberFormat="0" applyFont="0" applyAlignment="0" applyProtection="0"/>
    <xf numFmtId="0" fontId="25" fillId="6" borderId="12" applyNumberFormat="0" applyFont="0" applyAlignment="0" applyProtection="0"/>
    <xf numFmtId="0" fontId="25" fillId="6" borderId="12" applyNumberFormat="0" applyFont="0" applyAlignment="0" applyProtection="0"/>
    <xf numFmtId="0" fontId="25" fillId="6" borderId="12" applyNumberFormat="0" applyFont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33" fillId="0" borderId="0"/>
    <xf numFmtId="0" fontId="24" fillId="0" borderId="0"/>
    <xf numFmtId="0" fontId="33" fillId="0" borderId="0"/>
    <xf numFmtId="0" fontId="3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6" borderId="12" applyNumberFormat="0" applyFont="0" applyAlignment="0" applyProtection="0"/>
    <xf numFmtId="9" fontId="33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6" borderId="12" applyNumberFormat="0" applyFont="0" applyAlignment="0" applyProtection="0"/>
    <xf numFmtId="0" fontId="23" fillId="6" borderId="12" applyNumberFormat="0" applyFont="0" applyAlignment="0" applyProtection="0"/>
    <xf numFmtId="0" fontId="23" fillId="6" borderId="12" applyNumberFormat="0" applyFont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53" fillId="0" borderId="0"/>
    <xf numFmtId="0" fontId="23" fillId="0" borderId="0"/>
    <xf numFmtId="0" fontId="23" fillId="0" borderId="0"/>
    <xf numFmtId="0" fontId="23" fillId="6" borderId="1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6" borderId="12" applyNumberFormat="0" applyFont="0" applyAlignment="0" applyProtection="0"/>
    <xf numFmtId="0" fontId="23" fillId="6" borderId="12" applyNumberFormat="0" applyFont="0" applyAlignment="0" applyProtection="0"/>
    <xf numFmtId="0" fontId="23" fillId="6" borderId="12" applyNumberFormat="0" applyFont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6" borderId="12" applyNumberFormat="0" applyFon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44" fontId="33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6" borderId="1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6" borderId="1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0" fontId="22" fillId="6" borderId="12" applyNumberFormat="0" applyFont="0" applyAlignment="0" applyProtection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0" fontId="33" fillId="0" borderId="0"/>
    <xf numFmtId="0" fontId="33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/>
    <xf numFmtId="44" fontId="5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3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43" fontId="19" fillId="0" borderId="0" applyFont="0" applyFill="0" applyBorder="0" applyAlignment="0" applyProtection="0"/>
    <xf numFmtId="0" fontId="19" fillId="0" borderId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3" borderId="16" applyNumberFormat="0" applyAlignment="0" applyProtection="0"/>
    <xf numFmtId="0" fontId="65" fillId="24" borderId="17" applyNumberFormat="0" applyAlignment="0" applyProtection="0"/>
    <xf numFmtId="0" fontId="66" fillId="24" borderId="16" applyNumberFormat="0" applyAlignment="0" applyProtection="0"/>
    <xf numFmtId="0" fontId="67" fillId="0" borderId="18" applyNumberFormat="0" applyFill="0" applyAlignment="0" applyProtection="0"/>
    <xf numFmtId="0" fontId="68" fillId="25" borderId="1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71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71" fillId="3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56" fillId="0" borderId="0" applyFont="0" applyFill="0" applyBorder="0" applyAlignment="0" applyProtection="0"/>
    <xf numFmtId="0" fontId="28" fillId="0" borderId="0"/>
    <xf numFmtId="0" fontId="18" fillId="0" borderId="0"/>
    <xf numFmtId="0" fontId="18" fillId="6" borderId="12" applyNumberFormat="0" applyFont="0" applyAlignment="0" applyProtection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0" borderId="0"/>
    <xf numFmtId="0" fontId="18" fillId="6" borderId="12" applyNumberFormat="0" applyFont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6" borderId="12" applyNumberFormat="0" applyFont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6" borderId="1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6" borderId="12" applyNumberFormat="0" applyFont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6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5" fillId="0" borderId="0"/>
    <xf numFmtId="0" fontId="15" fillId="6" borderId="12" applyNumberFormat="0" applyFont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6" borderId="12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6" borderId="12" applyNumberFormat="0" applyFont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0" borderId="0"/>
    <xf numFmtId="0" fontId="14" fillId="0" borderId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0" borderId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6" borderId="12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  <xf numFmtId="0" fontId="13" fillId="0" borderId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6" borderId="12" applyNumberFormat="0" applyFont="0" applyAlignment="0" applyProtection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3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0" fillId="2" borderId="1" xfId="5" applyFont="1" applyFill="1" applyBorder="1" applyAlignment="1">
      <alignment horizontal="center" wrapText="1"/>
    </xf>
    <xf numFmtId="0" fontId="41" fillId="2" borderId="1" xfId="3" applyFont="1" applyFill="1" applyBorder="1" applyAlignment="1">
      <alignment horizontal="center" wrapText="1"/>
    </xf>
    <xf numFmtId="0" fontId="42" fillId="0" borderId="0" xfId="5" applyFont="1" applyBorder="1"/>
    <xf numFmtId="0" fontId="43" fillId="0" borderId="0" xfId="3" applyFont="1" applyFill="1" applyBorder="1"/>
    <xf numFmtId="0" fontId="43" fillId="0" borderId="0" xfId="6" applyNumberFormat="1" applyFont="1" applyFill="1" applyBorder="1" applyAlignment="1">
      <alignment horizontal="center"/>
    </xf>
    <xf numFmtId="1" fontId="43" fillId="0" borderId="0" xfId="3" applyNumberFormat="1" applyFont="1" applyFill="1" applyBorder="1"/>
    <xf numFmtId="164" fontId="42" fillId="0" borderId="0" xfId="6" applyNumberFormat="1" applyFont="1" applyFill="1" applyBorder="1"/>
    <xf numFmtId="164" fontId="42" fillId="0" borderId="0" xfId="6" applyNumberFormat="1" applyFont="1" applyBorder="1"/>
    <xf numFmtId="10" fontId="40" fillId="0" borderId="1" xfId="5" applyNumberFormat="1" applyFont="1" applyFill="1" applyBorder="1" applyAlignment="1">
      <alignment horizontal="center" wrapText="1"/>
    </xf>
    <xf numFmtId="10" fontId="40" fillId="0" borderId="0" xfId="5" applyNumberFormat="1" applyFont="1" applyFill="1" applyBorder="1" applyAlignment="1">
      <alignment horizontal="center" wrapText="1"/>
    </xf>
    <xf numFmtId="0" fontId="41" fillId="2" borderId="1" xfId="6" applyNumberFormat="1" applyFont="1" applyFill="1" applyBorder="1" applyAlignment="1">
      <alignment horizontal="center" wrapText="1"/>
    </xf>
    <xf numFmtId="1" fontId="41" fillId="2" borderId="1" xfId="3" applyNumberFormat="1" applyFont="1" applyFill="1" applyBorder="1" applyAlignment="1">
      <alignment horizontal="center" wrapText="1"/>
    </xf>
    <xf numFmtId="164" fontId="40" fillId="2" borderId="1" xfId="6" applyNumberFormat="1" applyFont="1" applyFill="1" applyBorder="1" applyAlignment="1">
      <alignment horizontal="center" wrapText="1"/>
    </xf>
    <xf numFmtId="164" fontId="40" fillId="0" borderId="1" xfId="6" applyNumberFormat="1" applyFont="1" applyFill="1" applyBorder="1" applyAlignment="1">
      <alignment horizontal="center" wrapText="1"/>
    </xf>
    <xf numFmtId="0" fontId="40" fillId="0" borderId="1" xfId="5" applyFont="1" applyFill="1" applyBorder="1" applyAlignment="1">
      <alignment horizontal="center" wrapText="1"/>
    </xf>
    <xf numFmtId="0" fontId="41" fillId="0" borderId="1" xfId="3" applyFont="1" applyFill="1" applyBorder="1" applyAlignment="1">
      <alignment horizontal="center" wrapText="1"/>
    </xf>
    <xf numFmtId="0" fontId="40" fillId="0" borderId="0" xfId="5" applyFont="1" applyFill="1" applyBorder="1" applyAlignment="1">
      <alignment horizontal="center" wrapText="1"/>
    </xf>
    <xf numFmtId="0" fontId="42" fillId="0" borderId="0" xfId="7" applyFont="1" applyBorder="1"/>
    <xf numFmtId="14" fontId="43" fillId="0" borderId="0" xfId="3" applyNumberFormat="1" applyFont="1" applyFill="1" applyBorder="1"/>
    <xf numFmtId="164" fontId="43" fillId="0" borderId="0" xfId="6" applyNumberFormat="1" applyFont="1" applyBorder="1"/>
    <xf numFmtId="164" fontId="42" fillId="0" borderId="0" xfId="5" applyNumberFormat="1" applyFont="1" applyBorder="1"/>
    <xf numFmtId="0" fontId="42" fillId="0" borderId="0" xfId="6" applyNumberFormat="1" applyFont="1" applyFill="1" applyBorder="1"/>
    <xf numFmtId="43" fontId="42" fillId="0" borderId="0" xfId="6" applyNumberFormat="1" applyFont="1" applyFill="1" applyBorder="1"/>
    <xf numFmtId="43" fontId="42" fillId="0" borderId="0" xfId="5" applyNumberFormat="1" applyFont="1" applyBorder="1"/>
    <xf numFmtId="0" fontId="42" fillId="0" borderId="0" xfId="5" applyFont="1" applyFill="1" applyBorder="1"/>
    <xf numFmtId="164" fontId="42" fillId="0" borderId="0" xfId="5" applyNumberFormat="1" applyFont="1" applyFill="1" applyBorder="1"/>
    <xf numFmtId="164" fontId="42" fillId="4" borderId="0" xfId="6" applyNumberFormat="1" applyFont="1" applyFill="1" applyBorder="1"/>
    <xf numFmtId="164" fontId="47" fillId="0" borderId="0" xfId="6" applyNumberFormat="1" applyFont="1" applyFill="1" applyBorder="1"/>
    <xf numFmtId="0" fontId="47" fillId="0" borderId="0" xfId="6" applyNumberFormat="1" applyFont="1" applyFill="1" applyBorder="1"/>
    <xf numFmtId="14" fontId="41" fillId="2" borderId="1" xfId="3" applyNumberFormat="1" applyFont="1" applyFill="1" applyBorder="1" applyAlignment="1">
      <alignment horizontal="center" wrapText="1"/>
    </xf>
    <xf numFmtId="164" fontId="40" fillId="4" borderId="3" xfId="6" applyNumberFormat="1" applyFont="1" applyFill="1" applyBorder="1"/>
    <xf numFmtId="0" fontId="41" fillId="0" borderId="4" xfId="3" applyFont="1" applyFill="1" applyBorder="1"/>
    <xf numFmtId="164" fontId="42" fillId="0" borderId="5" xfId="6" applyNumberFormat="1" applyFont="1" applyBorder="1"/>
    <xf numFmtId="0" fontId="43" fillId="0" borderId="6" xfId="3" applyFont="1" applyFill="1" applyBorder="1"/>
    <xf numFmtId="164" fontId="42" fillId="0" borderId="7" xfId="6" applyNumberFormat="1" applyFont="1" applyFill="1" applyBorder="1"/>
    <xf numFmtId="164" fontId="42" fillId="0" borderId="11" xfId="6" applyNumberFormat="1" applyFont="1" applyFill="1" applyBorder="1"/>
    <xf numFmtId="164" fontId="42" fillId="0" borderId="7" xfId="1" applyNumberFormat="1" applyFont="1" applyFill="1" applyBorder="1"/>
    <xf numFmtId="164" fontId="40" fillId="3" borderId="8" xfId="6" applyNumberFormat="1" applyFont="1" applyFill="1" applyBorder="1"/>
    <xf numFmtId="164" fontId="42" fillId="0" borderId="7" xfId="6" applyNumberFormat="1" applyFont="1" applyBorder="1"/>
    <xf numFmtId="0" fontId="43" fillId="0" borderId="9" xfId="3" applyFont="1" applyFill="1" applyBorder="1"/>
    <xf numFmtId="164" fontId="42" fillId="0" borderId="10" xfId="6" applyNumberFormat="1" applyFont="1" applyFill="1" applyBorder="1"/>
    <xf numFmtId="166" fontId="42" fillId="0" borderId="0" xfId="6" applyNumberFormat="1" applyFont="1" applyFill="1" applyBorder="1"/>
    <xf numFmtId="0" fontId="51" fillId="0" borderId="2" xfId="29" applyFont="1" applyFill="1" applyBorder="1" applyAlignment="1"/>
    <xf numFmtId="0" fontId="43" fillId="0" borderId="0" xfId="6" applyNumberFormat="1" applyFont="1" applyBorder="1"/>
    <xf numFmtId="167" fontId="43" fillId="0" borderId="0" xfId="3" applyNumberFormat="1" applyFont="1" applyFill="1" applyBorder="1"/>
    <xf numFmtId="0" fontId="43" fillId="0" borderId="0" xfId="3" applyNumberFormat="1" applyFont="1" applyFill="1" applyBorder="1" applyAlignment="1">
      <alignment horizontal="right"/>
    </xf>
    <xf numFmtId="49" fontId="43" fillId="0" borderId="0" xfId="3" applyNumberFormat="1" applyFont="1" applyFill="1" applyBorder="1" applyAlignment="1">
      <alignment horizontal="right"/>
    </xf>
    <xf numFmtId="164" fontId="40" fillId="0" borderId="0" xfId="6" applyNumberFormat="1" applyFont="1" applyFill="1" applyBorder="1"/>
    <xf numFmtId="164" fontId="40" fillId="0" borderId="3" xfId="6" applyNumberFormat="1" applyFont="1" applyFill="1" applyBorder="1"/>
    <xf numFmtId="166" fontId="42" fillId="0" borderId="0" xfId="6" applyNumberFormat="1" applyFont="1" applyBorder="1"/>
    <xf numFmtId="0" fontId="43" fillId="0" borderId="0" xfId="3" applyFont="1" applyFill="1" applyBorder="1" applyAlignment="1">
      <alignment horizontal="right"/>
    </xf>
    <xf numFmtId="164" fontId="42" fillId="0" borderId="0" xfId="6" applyNumberFormat="1" applyFont="1" applyBorder="1" applyAlignment="1">
      <alignment horizontal="center"/>
    </xf>
    <xf numFmtId="0" fontId="42" fillId="0" borderId="0" xfId="5" applyFont="1" applyBorder="1"/>
    <xf numFmtId="0" fontId="43" fillId="0" borderId="0" xfId="6" applyNumberFormat="1" applyFont="1" applyFill="1" applyBorder="1" applyAlignment="1">
      <alignment horizontal="center"/>
    </xf>
    <xf numFmtId="164" fontId="42" fillId="0" borderId="0" xfId="6" applyNumberFormat="1" applyFont="1" applyFill="1" applyBorder="1"/>
    <xf numFmtId="164" fontId="42" fillId="0" borderId="0" xfId="6" applyNumberFormat="1" applyFont="1" applyBorder="1"/>
    <xf numFmtId="164" fontId="43" fillId="0" borderId="0" xfId="6" applyNumberFormat="1" applyFont="1" applyBorder="1"/>
    <xf numFmtId="164" fontId="42" fillId="0" borderId="0" xfId="5" applyNumberFormat="1" applyFont="1" applyBorder="1"/>
    <xf numFmtId="0" fontId="42" fillId="0" borderId="0" xfId="6" applyNumberFormat="1" applyFont="1" applyFill="1" applyBorder="1"/>
    <xf numFmtId="0" fontId="42" fillId="0" borderId="0" xfId="7" applyFont="1" applyFill="1" applyBorder="1"/>
    <xf numFmtId="164" fontId="42" fillId="4" borderId="0" xfId="6" applyNumberFormat="1" applyFont="1" applyFill="1" applyBorder="1"/>
    <xf numFmtId="0" fontId="48" fillId="0" borderId="0" xfId="38" applyFont="1" applyFill="1" applyBorder="1" applyAlignment="1">
      <alignment wrapText="1"/>
    </xf>
    <xf numFmtId="0" fontId="42" fillId="0" borderId="0" xfId="6" applyNumberFormat="1" applyFont="1" applyFill="1" applyBorder="1"/>
    <xf numFmtId="0" fontId="42" fillId="0" borderId="0" xfId="5" applyFont="1" applyFill="1" applyBorder="1"/>
    <xf numFmtId="43" fontId="42" fillId="0" borderId="0" xfId="5" applyNumberFormat="1" applyFont="1" applyFill="1" applyBorder="1"/>
    <xf numFmtId="166" fontId="42" fillId="0" borderId="0" xfId="6" applyNumberFormat="1" applyFont="1" applyFill="1" applyBorder="1"/>
    <xf numFmtId="166" fontId="42" fillId="19" borderId="0" xfId="6" applyNumberFormat="1" applyFont="1" applyFill="1" applyBorder="1"/>
    <xf numFmtId="0" fontId="42" fillId="0" borderId="0" xfId="5" applyFont="1" applyBorder="1"/>
    <xf numFmtId="0" fontId="72" fillId="38" borderId="0" xfId="3" applyFont="1" applyFill="1" applyBorder="1" applyAlignment="1">
      <alignment horizontal="center"/>
    </xf>
    <xf numFmtId="44" fontId="42" fillId="0" borderId="0" xfId="381" applyFont="1" applyBorder="1"/>
    <xf numFmtId="44" fontId="40" fillId="0" borderId="0" xfId="381" applyFont="1" applyFill="1" applyBorder="1" applyAlignment="1">
      <alignment horizontal="center" wrapText="1"/>
    </xf>
    <xf numFmtId="44" fontId="42" fillId="0" borderId="0" xfId="381" applyFont="1" applyFill="1" applyBorder="1"/>
    <xf numFmtId="0" fontId="40" fillId="0" borderId="0" xfId="5" applyFont="1" applyBorder="1" applyAlignment="1">
      <alignment horizontal="center"/>
    </xf>
    <xf numFmtId="43" fontId="40" fillId="0" borderId="3" xfId="6" applyNumberFormat="1" applyFont="1" applyFill="1" applyBorder="1"/>
    <xf numFmtId="0" fontId="43" fillId="0" borderId="0" xfId="2463" applyFont="1" applyFill="1" applyBorder="1"/>
    <xf numFmtId="0" fontId="43" fillId="0" borderId="0" xfId="2463" applyNumberFormat="1" applyFont="1" applyFill="1" applyBorder="1" applyAlignment="1">
      <alignment horizontal="right"/>
    </xf>
    <xf numFmtId="0" fontId="46" fillId="0" borderId="2" xfId="2470" applyFont="1" applyFill="1" applyBorder="1"/>
    <xf numFmtId="0" fontId="42" fillId="0" borderId="2" xfId="960" applyFont="1" applyFill="1" applyBorder="1" applyAlignment="1"/>
    <xf numFmtId="164" fontId="42" fillId="0" borderId="0" xfId="6" applyNumberFormat="1" applyFont="1" applyFill="1" applyBorder="1" applyAlignment="1"/>
    <xf numFmtId="44" fontId="42" fillId="0" borderId="0" xfId="5" applyNumberFormat="1" applyFont="1" applyFill="1" applyBorder="1"/>
    <xf numFmtId="169" fontId="42" fillId="0" borderId="0" xfId="4" applyNumberFormat="1" applyFont="1" applyFill="1" applyBorder="1"/>
    <xf numFmtId="169" fontId="42" fillId="0" borderId="0" xfId="5" applyNumberFormat="1" applyFont="1" applyFill="1" applyBorder="1"/>
    <xf numFmtId="168" fontId="42" fillId="0" borderId="0" xfId="4" applyNumberFormat="1" applyFont="1" applyFill="1" applyBorder="1"/>
    <xf numFmtId="43" fontId="42" fillId="0" borderId="0" xfId="6" applyNumberFormat="1" applyFont="1" applyBorder="1" applyAlignment="1">
      <alignment horizontal="center"/>
    </xf>
    <xf numFmtId="170" fontId="42" fillId="5" borderId="0" xfId="4" applyNumberFormat="1" applyFont="1" applyFill="1" applyBorder="1"/>
    <xf numFmtId="164" fontId="40" fillId="19" borderId="1" xfId="6" applyNumberFormat="1" applyFont="1" applyFill="1" applyBorder="1" applyAlignment="1">
      <alignment horizontal="center" wrapText="1"/>
    </xf>
    <xf numFmtId="164" fontId="40" fillId="40" borderId="1" xfId="6" applyNumberFormat="1" applyFont="1" applyFill="1" applyBorder="1" applyAlignment="1">
      <alignment horizontal="center" wrapText="1"/>
    </xf>
    <xf numFmtId="164" fontId="40" fillId="39" borderId="1" xfId="6" applyNumberFormat="1" applyFont="1" applyFill="1" applyBorder="1" applyAlignment="1">
      <alignment horizontal="center" wrapText="1"/>
    </xf>
    <xf numFmtId="43" fontId="42" fillId="19" borderId="0" xfId="6" applyNumberFormat="1" applyFont="1" applyFill="1" applyBorder="1"/>
    <xf numFmtId="43" fontId="42" fillId="40" borderId="0" xfId="6" applyNumberFormat="1" applyFont="1" applyFill="1" applyBorder="1"/>
    <xf numFmtId="43" fontId="40" fillId="19" borderId="3" xfId="6" applyNumberFormat="1" applyFont="1" applyFill="1" applyBorder="1"/>
    <xf numFmtId="43" fontId="40" fillId="40" borderId="3" xfId="6" applyNumberFormat="1" applyFont="1" applyFill="1" applyBorder="1"/>
    <xf numFmtId="170" fontId="42" fillId="0" borderId="0" xfId="4" applyNumberFormat="1" applyFont="1" applyFill="1" applyBorder="1"/>
    <xf numFmtId="10" fontId="40" fillId="5" borderId="1" xfId="5" applyNumberFormat="1" applyFont="1" applyFill="1" applyBorder="1" applyAlignment="1">
      <alignment horizontal="center" wrapText="1"/>
    </xf>
    <xf numFmtId="43" fontId="42" fillId="39" borderId="0" xfId="5" applyNumberFormat="1" applyFont="1" applyFill="1" applyBorder="1"/>
    <xf numFmtId="43" fontId="40" fillId="39" borderId="3" xfId="6" applyNumberFormat="1" applyFont="1" applyFill="1" applyBorder="1"/>
    <xf numFmtId="44" fontId="42" fillId="5" borderId="0" xfId="381" applyFont="1" applyFill="1" applyBorder="1"/>
    <xf numFmtId="44" fontId="42" fillId="5" borderId="0" xfId="5" applyNumberFormat="1" applyFont="1" applyFill="1" applyBorder="1"/>
    <xf numFmtId="164" fontId="42" fillId="5" borderId="0" xfId="6" applyNumberFormat="1" applyFont="1" applyFill="1" applyBorder="1"/>
    <xf numFmtId="0" fontId="42" fillId="0" borderId="0" xfId="21" quotePrefix="1" applyNumberFormat="1" applyFont="1" applyFill="1"/>
    <xf numFmtId="0" fontId="46" fillId="0" borderId="0" xfId="82" applyFont="1" applyFill="1"/>
    <xf numFmtId="0" fontId="43" fillId="0" borderId="0" xfId="3" applyFont="1" applyFill="1" applyBorder="1" applyAlignment="1">
      <alignment wrapText="1"/>
    </xf>
  </cellXfs>
  <cellStyles count="2482">
    <cellStyle name="£Z_x0004_Ç_x0006_^_x0004_" xfId="2"/>
    <cellStyle name="£Z_x0004_Ç_x0006_^_x0004_ 2" xfId="5"/>
    <cellStyle name="£Z_x0004_Ç_x0006_^_x0004_ 2 2" xfId="44"/>
    <cellStyle name="20% - Accent1" xfId="644" builtinId="30" customBuiltin="1"/>
    <cellStyle name="20% - Accent1 2" xfId="61"/>
    <cellStyle name="20% - Accent1 2 10" xfId="2312"/>
    <cellStyle name="20% - Accent1 2 2" xfId="90"/>
    <cellStyle name="20% - Accent1 2 2 2" xfId="189"/>
    <cellStyle name="20% - Accent1 2 2 2 2" xfId="317"/>
    <cellStyle name="20% - Accent1 2 2 2 2 2" xfId="607"/>
    <cellStyle name="20% - Accent1 2 2 2 2 2 2" xfId="1583"/>
    <cellStyle name="20% - Accent1 2 2 2 2 3" xfId="891"/>
    <cellStyle name="20% - Accent1 2 2 2 2 3 2" xfId="1839"/>
    <cellStyle name="20% - Accent1 2 2 2 2 4" xfId="1320"/>
    <cellStyle name="20% - Accent1 2 2 2 3" xfId="485"/>
    <cellStyle name="20% - Accent1 2 2 2 3 2" xfId="1461"/>
    <cellStyle name="20% - Accent1 2 2 2 4" xfId="769"/>
    <cellStyle name="20% - Accent1 2 2 2 4 2" xfId="1717"/>
    <cellStyle name="20% - Accent1 2 2 2 5" xfId="1198"/>
    <cellStyle name="20% - Accent1 2 2 3" xfId="245"/>
    <cellStyle name="20% - Accent1 2 2 3 2" xfId="536"/>
    <cellStyle name="20% - Accent1 2 2 3 2 2" xfId="1512"/>
    <cellStyle name="20% - Accent1 2 2 3 3" xfId="820"/>
    <cellStyle name="20% - Accent1 2 2 3 3 2" xfId="1768"/>
    <cellStyle name="20% - Accent1 2 2 3 4" xfId="1249"/>
    <cellStyle name="20% - Accent1 2 2 4" xfId="413"/>
    <cellStyle name="20% - Accent1 2 2 4 2" xfId="1004"/>
    <cellStyle name="20% - Accent1 2 2 4 2 2" xfId="1946"/>
    <cellStyle name="20% - Accent1 2 2 4 3" xfId="1390"/>
    <cellStyle name="20% - Accent1 2 2 5" xfId="698"/>
    <cellStyle name="20% - Accent1 2 2 5 2" xfId="1646"/>
    <cellStyle name="20% - Accent1 2 2 6" xfId="1127"/>
    <cellStyle name="20% - Accent1 2 2 7" xfId="2044"/>
    <cellStyle name="20% - Accent1 2 2 8" xfId="2192"/>
    <cellStyle name="20% - Accent1 2 2 9" xfId="2334"/>
    <cellStyle name="20% - Accent1 2 3" xfId="159"/>
    <cellStyle name="20% - Accent1 2 3 2" xfId="291"/>
    <cellStyle name="20% - Accent1 2 3 2 2" xfId="581"/>
    <cellStyle name="20% - Accent1 2 3 2 2 2" xfId="1557"/>
    <cellStyle name="20% - Accent1 2 3 2 3" xfId="865"/>
    <cellStyle name="20% - Accent1 2 3 2 3 2" xfId="1813"/>
    <cellStyle name="20% - Accent1 2 3 2 4" xfId="1294"/>
    <cellStyle name="20% - Accent1 2 3 3" xfId="458"/>
    <cellStyle name="20% - Accent1 2 3 3 2" xfId="1038"/>
    <cellStyle name="20% - Accent1 2 3 3 2 2" xfId="1969"/>
    <cellStyle name="20% - Accent1 2 3 3 3" xfId="1435"/>
    <cellStyle name="20% - Accent1 2 3 4" xfId="743"/>
    <cellStyle name="20% - Accent1 2 3 4 2" xfId="1691"/>
    <cellStyle name="20% - Accent1 2 3 5" xfId="1172"/>
    <cellStyle name="20% - Accent1 2 3 6" xfId="2045"/>
    <cellStyle name="20% - Accent1 2 3 7" xfId="2193"/>
    <cellStyle name="20% - Accent1 2 3 8" xfId="2335"/>
    <cellStyle name="20% - Accent1 2 4" xfId="227"/>
    <cellStyle name="20% - Accent1 2 4 2" xfId="519"/>
    <cellStyle name="20% - Accent1 2 4 2 2" xfId="977"/>
    <cellStyle name="20% - Accent1 2 4 2 2 2" xfId="1920"/>
    <cellStyle name="20% - Accent1 2 4 2 3" xfId="1495"/>
    <cellStyle name="20% - Accent1 2 4 3" xfId="803"/>
    <cellStyle name="20% - Accent1 2 4 3 2" xfId="1751"/>
    <cellStyle name="20% - Accent1 2 4 4" xfId="1232"/>
    <cellStyle name="20% - Accent1 2 4 5" xfId="2108"/>
    <cellStyle name="20% - Accent1 2 4 6" xfId="2253"/>
    <cellStyle name="20% - Accent1 2 4 7" xfId="2395"/>
    <cellStyle name="20% - Accent1 2 5" xfId="396"/>
    <cellStyle name="20% - Accent1 2 5 2" xfId="939"/>
    <cellStyle name="20% - Accent1 2 5 2 2" xfId="1885"/>
    <cellStyle name="20% - Accent1 2 5 3" xfId="1373"/>
    <cellStyle name="20% - Accent1 2 6" xfId="681"/>
    <cellStyle name="20% - Accent1 2 6 2" xfId="1629"/>
    <cellStyle name="20% - Accent1 2 7" xfId="1110"/>
    <cellStyle name="20% - Accent1 2 8" xfId="2021"/>
    <cellStyle name="20% - Accent1 2 9" xfId="2170"/>
    <cellStyle name="20% - Accent1 3" xfId="128"/>
    <cellStyle name="20% - Accent1 3 2" xfId="273"/>
    <cellStyle name="20% - Accent1 3 2 2" xfId="563"/>
    <cellStyle name="20% - Accent1 3 2 2 2" xfId="1539"/>
    <cellStyle name="20% - Accent1 3 2 3" xfId="847"/>
    <cellStyle name="20% - Accent1 3 2 3 2" xfId="1795"/>
    <cellStyle name="20% - Accent1 3 2 4" xfId="1276"/>
    <cellStyle name="20% - Accent1 3 3" xfId="440"/>
    <cellStyle name="20% - Accent1 3 3 2" xfId="1417"/>
    <cellStyle name="20% - Accent1 3 4" xfId="725"/>
    <cellStyle name="20% - Accent1 3 4 2" xfId="1673"/>
    <cellStyle name="20% - Accent1 3 5" xfId="1154"/>
    <cellStyle name="20% - Accent1 4" xfId="1603"/>
    <cellStyle name="20% - Accent2" xfId="648" builtinId="34" customBuiltin="1"/>
    <cellStyle name="20% - Accent2 2" xfId="62"/>
    <cellStyle name="20% - Accent2 2 10" xfId="2313"/>
    <cellStyle name="20% - Accent2 2 2" xfId="91"/>
    <cellStyle name="20% - Accent2 2 2 2" xfId="190"/>
    <cellStyle name="20% - Accent2 2 2 2 2" xfId="318"/>
    <cellStyle name="20% - Accent2 2 2 2 2 2" xfId="608"/>
    <cellStyle name="20% - Accent2 2 2 2 2 2 2" xfId="1584"/>
    <cellStyle name="20% - Accent2 2 2 2 2 3" xfId="892"/>
    <cellStyle name="20% - Accent2 2 2 2 2 3 2" xfId="1840"/>
    <cellStyle name="20% - Accent2 2 2 2 2 4" xfId="1321"/>
    <cellStyle name="20% - Accent2 2 2 2 3" xfId="486"/>
    <cellStyle name="20% - Accent2 2 2 2 3 2" xfId="1462"/>
    <cellStyle name="20% - Accent2 2 2 2 4" xfId="770"/>
    <cellStyle name="20% - Accent2 2 2 2 4 2" xfId="1718"/>
    <cellStyle name="20% - Accent2 2 2 2 5" xfId="1199"/>
    <cellStyle name="20% - Accent2 2 2 3" xfId="246"/>
    <cellStyle name="20% - Accent2 2 2 3 2" xfId="537"/>
    <cellStyle name="20% - Accent2 2 2 3 2 2" xfId="1513"/>
    <cellStyle name="20% - Accent2 2 2 3 3" xfId="821"/>
    <cellStyle name="20% - Accent2 2 2 3 3 2" xfId="1769"/>
    <cellStyle name="20% - Accent2 2 2 3 4" xfId="1250"/>
    <cellStyle name="20% - Accent2 2 2 4" xfId="414"/>
    <cellStyle name="20% - Accent2 2 2 4 2" xfId="1005"/>
    <cellStyle name="20% - Accent2 2 2 4 2 2" xfId="1947"/>
    <cellStyle name="20% - Accent2 2 2 4 3" xfId="1391"/>
    <cellStyle name="20% - Accent2 2 2 5" xfId="699"/>
    <cellStyle name="20% - Accent2 2 2 5 2" xfId="1647"/>
    <cellStyle name="20% - Accent2 2 2 6" xfId="1128"/>
    <cellStyle name="20% - Accent2 2 2 7" xfId="2046"/>
    <cellStyle name="20% - Accent2 2 2 8" xfId="2194"/>
    <cellStyle name="20% - Accent2 2 2 9" xfId="2336"/>
    <cellStyle name="20% - Accent2 2 3" xfId="160"/>
    <cellStyle name="20% - Accent2 2 3 2" xfId="292"/>
    <cellStyle name="20% - Accent2 2 3 2 2" xfId="582"/>
    <cellStyle name="20% - Accent2 2 3 2 2 2" xfId="1558"/>
    <cellStyle name="20% - Accent2 2 3 2 3" xfId="866"/>
    <cellStyle name="20% - Accent2 2 3 2 3 2" xfId="1814"/>
    <cellStyle name="20% - Accent2 2 3 2 4" xfId="1295"/>
    <cellStyle name="20% - Accent2 2 3 3" xfId="459"/>
    <cellStyle name="20% - Accent2 2 3 3 2" xfId="1039"/>
    <cellStyle name="20% - Accent2 2 3 3 2 2" xfId="1970"/>
    <cellStyle name="20% - Accent2 2 3 3 3" xfId="1436"/>
    <cellStyle name="20% - Accent2 2 3 4" xfId="744"/>
    <cellStyle name="20% - Accent2 2 3 4 2" xfId="1692"/>
    <cellStyle name="20% - Accent2 2 3 5" xfId="1173"/>
    <cellStyle name="20% - Accent2 2 3 6" xfId="2047"/>
    <cellStyle name="20% - Accent2 2 3 7" xfId="2195"/>
    <cellStyle name="20% - Accent2 2 3 8" xfId="2337"/>
    <cellStyle name="20% - Accent2 2 4" xfId="228"/>
    <cellStyle name="20% - Accent2 2 4 2" xfId="520"/>
    <cellStyle name="20% - Accent2 2 4 2 2" xfId="978"/>
    <cellStyle name="20% - Accent2 2 4 2 2 2" xfId="1921"/>
    <cellStyle name="20% - Accent2 2 4 2 3" xfId="1496"/>
    <cellStyle name="20% - Accent2 2 4 3" xfId="804"/>
    <cellStyle name="20% - Accent2 2 4 3 2" xfId="1752"/>
    <cellStyle name="20% - Accent2 2 4 4" xfId="1233"/>
    <cellStyle name="20% - Accent2 2 4 5" xfId="2109"/>
    <cellStyle name="20% - Accent2 2 4 6" xfId="2254"/>
    <cellStyle name="20% - Accent2 2 4 7" xfId="2396"/>
    <cellStyle name="20% - Accent2 2 5" xfId="397"/>
    <cellStyle name="20% - Accent2 2 5 2" xfId="941"/>
    <cellStyle name="20% - Accent2 2 5 2 2" xfId="1887"/>
    <cellStyle name="20% - Accent2 2 5 3" xfId="1374"/>
    <cellStyle name="20% - Accent2 2 6" xfId="682"/>
    <cellStyle name="20% - Accent2 2 6 2" xfId="1630"/>
    <cellStyle name="20% - Accent2 2 7" xfId="1111"/>
    <cellStyle name="20% - Accent2 2 8" xfId="2022"/>
    <cellStyle name="20% - Accent2 2 9" xfId="2171"/>
    <cellStyle name="20% - Accent2 3" xfId="129"/>
    <cellStyle name="20% - Accent2 3 2" xfId="274"/>
    <cellStyle name="20% - Accent2 3 2 2" xfId="564"/>
    <cellStyle name="20% - Accent2 3 2 2 2" xfId="1540"/>
    <cellStyle name="20% - Accent2 3 2 3" xfId="848"/>
    <cellStyle name="20% - Accent2 3 2 3 2" xfId="1796"/>
    <cellStyle name="20% - Accent2 3 2 4" xfId="1277"/>
    <cellStyle name="20% - Accent2 3 3" xfId="441"/>
    <cellStyle name="20% - Accent2 3 3 2" xfId="1418"/>
    <cellStyle name="20% - Accent2 3 4" xfId="726"/>
    <cellStyle name="20% - Accent2 3 4 2" xfId="1674"/>
    <cellStyle name="20% - Accent2 3 5" xfId="1155"/>
    <cellStyle name="20% - Accent2 4" xfId="1605"/>
    <cellStyle name="20% - Accent3" xfId="652" builtinId="38" customBuiltin="1"/>
    <cellStyle name="20% - Accent3 2" xfId="63"/>
    <cellStyle name="20% - Accent3 2 10" xfId="2314"/>
    <cellStyle name="20% - Accent3 2 2" xfId="92"/>
    <cellStyle name="20% - Accent3 2 2 2" xfId="191"/>
    <cellStyle name="20% - Accent3 2 2 2 2" xfId="319"/>
    <cellStyle name="20% - Accent3 2 2 2 2 2" xfId="609"/>
    <cellStyle name="20% - Accent3 2 2 2 2 2 2" xfId="1585"/>
    <cellStyle name="20% - Accent3 2 2 2 2 3" xfId="893"/>
    <cellStyle name="20% - Accent3 2 2 2 2 3 2" xfId="1841"/>
    <cellStyle name="20% - Accent3 2 2 2 2 4" xfId="1322"/>
    <cellStyle name="20% - Accent3 2 2 2 3" xfId="487"/>
    <cellStyle name="20% - Accent3 2 2 2 3 2" xfId="1463"/>
    <cellStyle name="20% - Accent3 2 2 2 4" xfId="771"/>
    <cellStyle name="20% - Accent3 2 2 2 4 2" xfId="1719"/>
    <cellStyle name="20% - Accent3 2 2 2 5" xfId="1200"/>
    <cellStyle name="20% - Accent3 2 2 3" xfId="247"/>
    <cellStyle name="20% - Accent3 2 2 3 2" xfId="538"/>
    <cellStyle name="20% - Accent3 2 2 3 2 2" xfId="1514"/>
    <cellStyle name="20% - Accent3 2 2 3 3" xfId="822"/>
    <cellStyle name="20% - Accent3 2 2 3 3 2" xfId="1770"/>
    <cellStyle name="20% - Accent3 2 2 3 4" xfId="1251"/>
    <cellStyle name="20% - Accent3 2 2 4" xfId="415"/>
    <cellStyle name="20% - Accent3 2 2 4 2" xfId="1006"/>
    <cellStyle name="20% - Accent3 2 2 4 2 2" xfId="1948"/>
    <cellStyle name="20% - Accent3 2 2 4 3" xfId="1392"/>
    <cellStyle name="20% - Accent3 2 2 5" xfId="700"/>
    <cellStyle name="20% - Accent3 2 2 5 2" xfId="1648"/>
    <cellStyle name="20% - Accent3 2 2 6" xfId="1129"/>
    <cellStyle name="20% - Accent3 2 2 7" xfId="2048"/>
    <cellStyle name="20% - Accent3 2 2 8" xfId="2196"/>
    <cellStyle name="20% - Accent3 2 2 9" xfId="2338"/>
    <cellStyle name="20% - Accent3 2 3" xfId="161"/>
    <cellStyle name="20% - Accent3 2 3 2" xfId="293"/>
    <cellStyle name="20% - Accent3 2 3 2 2" xfId="583"/>
    <cellStyle name="20% - Accent3 2 3 2 2 2" xfId="1559"/>
    <cellStyle name="20% - Accent3 2 3 2 3" xfId="867"/>
    <cellStyle name="20% - Accent3 2 3 2 3 2" xfId="1815"/>
    <cellStyle name="20% - Accent3 2 3 2 4" xfId="1296"/>
    <cellStyle name="20% - Accent3 2 3 3" xfId="460"/>
    <cellStyle name="20% - Accent3 2 3 3 2" xfId="1040"/>
    <cellStyle name="20% - Accent3 2 3 3 2 2" xfId="1971"/>
    <cellStyle name="20% - Accent3 2 3 3 3" xfId="1437"/>
    <cellStyle name="20% - Accent3 2 3 4" xfId="745"/>
    <cellStyle name="20% - Accent3 2 3 4 2" xfId="1693"/>
    <cellStyle name="20% - Accent3 2 3 5" xfId="1174"/>
    <cellStyle name="20% - Accent3 2 3 6" xfId="2049"/>
    <cellStyle name="20% - Accent3 2 3 7" xfId="2197"/>
    <cellStyle name="20% - Accent3 2 3 8" xfId="2339"/>
    <cellStyle name="20% - Accent3 2 4" xfId="229"/>
    <cellStyle name="20% - Accent3 2 4 2" xfId="521"/>
    <cellStyle name="20% - Accent3 2 4 2 2" xfId="979"/>
    <cellStyle name="20% - Accent3 2 4 2 2 2" xfId="1922"/>
    <cellStyle name="20% - Accent3 2 4 2 3" xfId="1497"/>
    <cellStyle name="20% - Accent3 2 4 3" xfId="805"/>
    <cellStyle name="20% - Accent3 2 4 3 2" xfId="1753"/>
    <cellStyle name="20% - Accent3 2 4 4" xfId="1234"/>
    <cellStyle name="20% - Accent3 2 4 5" xfId="2110"/>
    <cellStyle name="20% - Accent3 2 4 6" xfId="2255"/>
    <cellStyle name="20% - Accent3 2 4 7" xfId="2397"/>
    <cellStyle name="20% - Accent3 2 5" xfId="398"/>
    <cellStyle name="20% - Accent3 2 5 2" xfId="943"/>
    <cellStyle name="20% - Accent3 2 5 2 2" xfId="1889"/>
    <cellStyle name="20% - Accent3 2 5 3" xfId="1375"/>
    <cellStyle name="20% - Accent3 2 6" xfId="683"/>
    <cellStyle name="20% - Accent3 2 6 2" xfId="1631"/>
    <cellStyle name="20% - Accent3 2 7" xfId="1112"/>
    <cellStyle name="20% - Accent3 2 8" xfId="2023"/>
    <cellStyle name="20% - Accent3 2 9" xfId="2172"/>
    <cellStyle name="20% - Accent3 3" xfId="130"/>
    <cellStyle name="20% - Accent3 3 2" xfId="275"/>
    <cellStyle name="20% - Accent3 3 2 2" xfId="565"/>
    <cellStyle name="20% - Accent3 3 2 2 2" xfId="1541"/>
    <cellStyle name="20% - Accent3 3 2 3" xfId="849"/>
    <cellStyle name="20% - Accent3 3 2 3 2" xfId="1797"/>
    <cellStyle name="20% - Accent3 3 2 4" xfId="1278"/>
    <cellStyle name="20% - Accent3 3 3" xfId="442"/>
    <cellStyle name="20% - Accent3 3 3 2" xfId="1419"/>
    <cellStyle name="20% - Accent3 3 4" xfId="727"/>
    <cellStyle name="20% - Accent3 3 4 2" xfId="1675"/>
    <cellStyle name="20% - Accent3 3 5" xfId="1156"/>
    <cellStyle name="20% - Accent3 4" xfId="1607"/>
    <cellStyle name="20% - Accent4" xfId="656" builtinId="42" customBuiltin="1"/>
    <cellStyle name="20% - Accent4 2" xfId="64"/>
    <cellStyle name="20% - Accent4 2 10" xfId="2315"/>
    <cellStyle name="20% - Accent4 2 2" xfId="93"/>
    <cellStyle name="20% - Accent4 2 2 2" xfId="192"/>
    <cellStyle name="20% - Accent4 2 2 2 2" xfId="320"/>
    <cellStyle name="20% - Accent4 2 2 2 2 2" xfId="610"/>
    <cellStyle name="20% - Accent4 2 2 2 2 2 2" xfId="1586"/>
    <cellStyle name="20% - Accent4 2 2 2 2 3" xfId="894"/>
    <cellStyle name="20% - Accent4 2 2 2 2 3 2" xfId="1842"/>
    <cellStyle name="20% - Accent4 2 2 2 2 4" xfId="1323"/>
    <cellStyle name="20% - Accent4 2 2 2 3" xfId="488"/>
    <cellStyle name="20% - Accent4 2 2 2 3 2" xfId="1464"/>
    <cellStyle name="20% - Accent4 2 2 2 4" xfId="772"/>
    <cellStyle name="20% - Accent4 2 2 2 4 2" xfId="1720"/>
    <cellStyle name="20% - Accent4 2 2 2 5" xfId="1201"/>
    <cellStyle name="20% - Accent4 2 2 3" xfId="248"/>
    <cellStyle name="20% - Accent4 2 2 3 2" xfId="539"/>
    <cellStyle name="20% - Accent4 2 2 3 2 2" xfId="1515"/>
    <cellStyle name="20% - Accent4 2 2 3 3" xfId="823"/>
    <cellStyle name="20% - Accent4 2 2 3 3 2" xfId="1771"/>
    <cellStyle name="20% - Accent4 2 2 3 4" xfId="1252"/>
    <cellStyle name="20% - Accent4 2 2 4" xfId="416"/>
    <cellStyle name="20% - Accent4 2 2 4 2" xfId="1007"/>
    <cellStyle name="20% - Accent4 2 2 4 2 2" xfId="1949"/>
    <cellStyle name="20% - Accent4 2 2 4 3" xfId="1393"/>
    <cellStyle name="20% - Accent4 2 2 5" xfId="701"/>
    <cellStyle name="20% - Accent4 2 2 5 2" xfId="1649"/>
    <cellStyle name="20% - Accent4 2 2 6" xfId="1130"/>
    <cellStyle name="20% - Accent4 2 2 7" xfId="2050"/>
    <cellStyle name="20% - Accent4 2 2 8" xfId="2198"/>
    <cellStyle name="20% - Accent4 2 2 9" xfId="2340"/>
    <cellStyle name="20% - Accent4 2 3" xfId="162"/>
    <cellStyle name="20% - Accent4 2 3 2" xfId="294"/>
    <cellStyle name="20% - Accent4 2 3 2 2" xfId="584"/>
    <cellStyle name="20% - Accent4 2 3 2 2 2" xfId="1560"/>
    <cellStyle name="20% - Accent4 2 3 2 3" xfId="868"/>
    <cellStyle name="20% - Accent4 2 3 2 3 2" xfId="1816"/>
    <cellStyle name="20% - Accent4 2 3 2 4" xfId="1297"/>
    <cellStyle name="20% - Accent4 2 3 3" xfId="461"/>
    <cellStyle name="20% - Accent4 2 3 3 2" xfId="1041"/>
    <cellStyle name="20% - Accent4 2 3 3 2 2" xfId="1972"/>
    <cellStyle name="20% - Accent4 2 3 3 3" xfId="1438"/>
    <cellStyle name="20% - Accent4 2 3 4" xfId="746"/>
    <cellStyle name="20% - Accent4 2 3 4 2" xfId="1694"/>
    <cellStyle name="20% - Accent4 2 3 5" xfId="1175"/>
    <cellStyle name="20% - Accent4 2 3 6" xfId="2051"/>
    <cellStyle name="20% - Accent4 2 3 7" xfId="2199"/>
    <cellStyle name="20% - Accent4 2 3 8" xfId="2341"/>
    <cellStyle name="20% - Accent4 2 4" xfId="230"/>
    <cellStyle name="20% - Accent4 2 4 2" xfId="522"/>
    <cellStyle name="20% - Accent4 2 4 2 2" xfId="980"/>
    <cellStyle name="20% - Accent4 2 4 2 2 2" xfId="1923"/>
    <cellStyle name="20% - Accent4 2 4 2 3" xfId="1498"/>
    <cellStyle name="20% - Accent4 2 4 3" xfId="806"/>
    <cellStyle name="20% - Accent4 2 4 3 2" xfId="1754"/>
    <cellStyle name="20% - Accent4 2 4 4" xfId="1235"/>
    <cellStyle name="20% - Accent4 2 4 5" xfId="2111"/>
    <cellStyle name="20% - Accent4 2 4 6" xfId="2256"/>
    <cellStyle name="20% - Accent4 2 4 7" xfId="2398"/>
    <cellStyle name="20% - Accent4 2 5" xfId="399"/>
    <cellStyle name="20% - Accent4 2 5 2" xfId="945"/>
    <cellStyle name="20% - Accent4 2 5 2 2" xfId="1891"/>
    <cellStyle name="20% - Accent4 2 5 3" xfId="1376"/>
    <cellStyle name="20% - Accent4 2 6" xfId="684"/>
    <cellStyle name="20% - Accent4 2 6 2" xfId="1632"/>
    <cellStyle name="20% - Accent4 2 7" xfId="1113"/>
    <cellStyle name="20% - Accent4 2 8" xfId="2024"/>
    <cellStyle name="20% - Accent4 2 9" xfId="2173"/>
    <cellStyle name="20% - Accent4 3" xfId="131"/>
    <cellStyle name="20% - Accent4 3 2" xfId="276"/>
    <cellStyle name="20% - Accent4 3 2 2" xfId="566"/>
    <cellStyle name="20% - Accent4 3 2 2 2" xfId="1542"/>
    <cellStyle name="20% - Accent4 3 2 3" xfId="850"/>
    <cellStyle name="20% - Accent4 3 2 3 2" xfId="1798"/>
    <cellStyle name="20% - Accent4 3 2 4" xfId="1279"/>
    <cellStyle name="20% - Accent4 3 3" xfId="443"/>
    <cellStyle name="20% - Accent4 3 3 2" xfId="1420"/>
    <cellStyle name="20% - Accent4 3 4" xfId="728"/>
    <cellStyle name="20% - Accent4 3 4 2" xfId="1676"/>
    <cellStyle name="20% - Accent4 3 5" xfId="1157"/>
    <cellStyle name="20% - Accent4 4" xfId="1609"/>
    <cellStyle name="20% - Accent5" xfId="660" builtinId="46" customBuiltin="1"/>
    <cellStyle name="20% - Accent5 2" xfId="65"/>
    <cellStyle name="20% - Accent5 2 10" xfId="2316"/>
    <cellStyle name="20% - Accent5 2 2" xfId="94"/>
    <cellStyle name="20% - Accent5 2 2 2" xfId="193"/>
    <cellStyle name="20% - Accent5 2 2 2 2" xfId="321"/>
    <cellStyle name="20% - Accent5 2 2 2 2 2" xfId="611"/>
    <cellStyle name="20% - Accent5 2 2 2 2 2 2" xfId="1587"/>
    <cellStyle name="20% - Accent5 2 2 2 2 3" xfId="895"/>
    <cellStyle name="20% - Accent5 2 2 2 2 3 2" xfId="1843"/>
    <cellStyle name="20% - Accent5 2 2 2 2 4" xfId="1324"/>
    <cellStyle name="20% - Accent5 2 2 2 3" xfId="489"/>
    <cellStyle name="20% - Accent5 2 2 2 3 2" xfId="1465"/>
    <cellStyle name="20% - Accent5 2 2 2 4" xfId="773"/>
    <cellStyle name="20% - Accent5 2 2 2 4 2" xfId="1721"/>
    <cellStyle name="20% - Accent5 2 2 2 5" xfId="1202"/>
    <cellStyle name="20% - Accent5 2 2 3" xfId="249"/>
    <cellStyle name="20% - Accent5 2 2 3 2" xfId="540"/>
    <cellStyle name="20% - Accent5 2 2 3 2 2" xfId="1516"/>
    <cellStyle name="20% - Accent5 2 2 3 3" xfId="824"/>
    <cellStyle name="20% - Accent5 2 2 3 3 2" xfId="1772"/>
    <cellStyle name="20% - Accent5 2 2 3 4" xfId="1253"/>
    <cellStyle name="20% - Accent5 2 2 4" xfId="417"/>
    <cellStyle name="20% - Accent5 2 2 4 2" xfId="1008"/>
    <cellStyle name="20% - Accent5 2 2 4 2 2" xfId="1950"/>
    <cellStyle name="20% - Accent5 2 2 4 3" xfId="1394"/>
    <cellStyle name="20% - Accent5 2 2 5" xfId="702"/>
    <cellStyle name="20% - Accent5 2 2 5 2" xfId="1650"/>
    <cellStyle name="20% - Accent5 2 2 6" xfId="1131"/>
    <cellStyle name="20% - Accent5 2 2 7" xfId="2052"/>
    <cellStyle name="20% - Accent5 2 2 8" xfId="2200"/>
    <cellStyle name="20% - Accent5 2 2 9" xfId="2342"/>
    <cellStyle name="20% - Accent5 2 3" xfId="163"/>
    <cellStyle name="20% - Accent5 2 3 2" xfId="295"/>
    <cellStyle name="20% - Accent5 2 3 2 2" xfId="585"/>
    <cellStyle name="20% - Accent5 2 3 2 2 2" xfId="1561"/>
    <cellStyle name="20% - Accent5 2 3 2 3" xfId="869"/>
    <cellStyle name="20% - Accent5 2 3 2 3 2" xfId="1817"/>
    <cellStyle name="20% - Accent5 2 3 2 4" xfId="1298"/>
    <cellStyle name="20% - Accent5 2 3 3" xfId="462"/>
    <cellStyle name="20% - Accent5 2 3 3 2" xfId="1042"/>
    <cellStyle name="20% - Accent5 2 3 3 2 2" xfId="1973"/>
    <cellStyle name="20% - Accent5 2 3 3 3" xfId="1439"/>
    <cellStyle name="20% - Accent5 2 3 4" xfId="747"/>
    <cellStyle name="20% - Accent5 2 3 4 2" xfId="1695"/>
    <cellStyle name="20% - Accent5 2 3 5" xfId="1176"/>
    <cellStyle name="20% - Accent5 2 3 6" xfId="2053"/>
    <cellStyle name="20% - Accent5 2 3 7" xfId="2201"/>
    <cellStyle name="20% - Accent5 2 3 8" xfId="2343"/>
    <cellStyle name="20% - Accent5 2 4" xfId="231"/>
    <cellStyle name="20% - Accent5 2 4 2" xfId="523"/>
    <cellStyle name="20% - Accent5 2 4 2 2" xfId="981"/>
    <cellStyle name="20% - Accent5 2 4 2 2 2" xfId="1924"/>
    <cellStyle name="20% - Accent5 2 4 2 3" xfId="1499"/>
    <cellStyle name="20% - Accent5 2 4 3" xfId="807"/>
    <cellStyle name="20% - Accent5 2 4 3 2" xfId="1755"/>
    <cellStyle name="20% - Accent5 2 4 4" xfId="1236"/>
    <cellStyle name="20% - Accent5 2 4 5" xfId="2112"/>
    <cellStyle name="20% - Accent5 2 4 6" xfId="2257"/>
    <cellStyle name="20% - Accent5 2 4 7" xfId="2399"/>
    <cellStyle name="20% - Accent5 2 5" xfId="400"/>
    <cellStyle name="20% - Accent5 2 5 2" xfId="947"/>
    <cellStyle name="20% - Accent5 2 5 2 2" xfId="1893"/>
    <cellStyle name="20% - Accent5 2 5 3" xfId="1377"/>
    <cellStyle name="20% - Accent5 2 6" xfId="685"/>
    <cellStyle name="20% - Accent5 2 6 2" xfId="1633"/>
    <cellStyle name="20% - Accent5 2 7" xfId="1114"/>
    <cellStyle name="20% - Accent5 2 8" xfId="2025"/>
    <cellStyle name="20% - Accent5 2 9" xfId="2174"/>
    <cellStyle name="20% - Accent5 3" xfId="132"/>
    <cellStyle name="20% - Accent5 3 2" xfId="277"/>
    <cellStyle name="20% - Accent5 3 2 2" xfId="567"/>
    <cellStyle name="20% - Accent5 3 2 2 2" xfId="1543"/>
    <cellStyle name="20% - Accent5 3 2 3" xfId="851"/>
    <cellStyle name="20% - Accent5 3 2 3 2" xfId="1799"/>
    <cellStyle name="20% - Accent5 3 2 4" xfId="1280"/>
    <cellStyle name="20% - Accent5 3 3" xfId="444"/>
    <cellStyle name="20% - Accent5 3 3 2" xfId="1421"/>
    <cellStyle name="20% - Accent5 3 4" xfId="729"/>
    <cellStyle name="20% - Accent5 3 4 2" xfId="1677"/>
    <cellStyle name="20% - Accent5 3 5" xfId="1158"/>
    <cellStyle name="20% - Accent5 4" xfId="1611"/>
    <cellStyle name="20% - Accent6" xfId="664" builtinId="50" customBuiltin="1"/>
    <cellStyle name="20% - Accent6 2" xfId="66"/>
    <cellStyle name="20% - Accent6 2 10" xfId="2317"/>
    <cellStyle name="20% - Accent6 2 2" xfId="95"/>
    <cellStyle name="20% - Accent6 2 2 2" xfId="194"/>
    <cellStyle name="20% - Accent6 2 2 2 2" xfId="322"/>
    <cellStyle name="20% - Accent6 2 2 2 2 2" xfId="612"/>
    <cellStyle name="20% - Accent6 2 2 2 2 2 2" xfId="1588"/>
    <cellStyle name="20% - Accent6 2 2 2 2 3" xfId="896"/>
    <cellStyle name="20% - Accent6 2 2 2 2 3 2" xfId="1844"/>
    <cellStyle name="20% - Accent6 2 2 2 2 4" xfId="1325"/>
    <cellStyle name="20% - Accent6 2 2 2 3" xfId="490"/>
    <cellStyle name="20% - Accent6 2 2 2 3 2" xfId="1466"/>
    <cellStyle name="20% - Accent6 2 2 2 4" xfId="774"/>
    <cellStyle name="20% - Accent6 2 2 2 4 2" xfId="1722"/>
    <cellStyle name="20% - Accent6 2 2 2 5" xfId="1203"/>
    <cellStyle name="20% - Accent6 2 2 3" xfId="250"/>
    <cellStyle name="20% - Accent6 2 2 3 2" xfId="541"/>
    <cellStyle name="20% - Accent6 2 2 3 2 2" xfId="1517"/>
    <cellStyle name="20% - Accent6 2 2 3 3" xfId="825"/>
    <cellStyle name="20% - Accent6 2 2 3 3 2" xfId="1773"/>
    <cellStyle name="20% - Accent6 2 2 3 4" xfId="1254"/>
    <cellStyle name="20% - Accent6 2 2 4" xfId="418"/>
    <cellStyle name="20% - Accent6 2 2 4 2" xfId="1009"/>
    <cellStyle name="20% - Accent6 2 2 4 2 2" xfId="1951"/>
    <cellStyle name="20% - Accent6 2 2 4 3" xfId="1395"/>
    <cellStyle name="20% - Accent6 2 2 5" xfId="703"/>
    <cellStyle name="20% - Accent6 2 2 5 2" xfId="1651"/>
    <cellStyle name="20% - Accent6 2 2 6" xfId="1132"/>
    <cellStyle name="20% - Accent6 2 2 7" xfId="2054"/>
    <cellStyle name="20% - Accent6 2 2 8" xfId="2202"/>
    <cellStyle name="20% - Accent6 2 2 9" xfId="2344"/>
    <cellStyle name="20% - Accent6 2 3" xfId="164"/>
    <cellStyle name="20% - Accent6 2 3 2" xfId="296"/>
    <cellStyle name="20% - Accent6 2 3 2 2" xfId="586"/>
    <cellStyle name="20% - Accent6 2 3 2 2 2" xfId="1562"/>
    <cellStyle name="20% - Accent6 2 3 2 3" xfId="870"/>
    <cellStyle name="20% - Accent6 2 3 2 3 2" xfId="1818"/>
    <cellStyle name="20% - Accent6 2 3 2 4" xfId="1299"/>
    <cellStyle name="20% - Accent6 2 3 3" xfId="463"/>
    <cellStyle name="20% - Accent6 2 3 3 2" xfId="1043"/>
    <cellStyle name="20% - Accent6 2 3 3 2 2" xfId="1974"/>
    <cellStyle name="20% - Accent6 2 3 3 3" xfId="1440"/>
    <cellStyle name="20% - Accent6 2 3 4" xfId="748"/>
    <cellStyle name="20% - Accent6 2 3 4 2" xfId="1696"/>
    <cellStyle name="20% - Accent6 2 3 5" xfId="1177"/>
    <cellStyle name="20% - Accent6 2 3 6" xfId="2055"/>
    <cellStyle name="20% - Accent6 2 3 7" xfId="2203"/>
    <cellStyle name="20% - Accent6 2 3 8" xfId="2345"/>
    <cellStyle name="20% - Accent6 2 4" xfId="232"/>
    <cellStyle name="20% - Accent6 2 4 2" xfId="524"/>
    <cellStyle name="20% - Accent6 2 4 2 2" xfId="982"/>
    <cellStyle name="20% - Accent6 2 4 2 2 2" xfId="1925"/>
    <cellStyle name="20% - Accent6 2 4 2 3" xfId="1500"/>
    <cellStyle name="20% - Accent6 2 4 3" xfId="808"/>
    <cellStyle name="20% - Accent6 2 4 3 2" xfId="1756"/>
    <cellStyle name="20% - Accent6 2 4 4" xfId="1237"/>
    <cellStyle name="20% - Accent6 2 4 5" xfId="2113"/>
    <cellStyle name="20% - Accent6 2 4 6" xfId="2258"/>
    <cellStyle name="20% - Accent6 2 4 7" xfId="2400"/>
    <cellStyle name="20% - Accent6 2 5" xfId="401"/>
    <cellStyle name="20% - Accent6 2 5 2" xfId="949"/>
    <cellStyle name="20% - Accent6 2 5 2 2" xfId="1895"/>
    <cellStyle name="20% - Accent6 2 5 3" xfId="1378"/>
    <cellStyle name="20% - Accent6 2 6" xfId="686"/>
    <cellStyle name="20% - Accent6 2 6 2" xfId="1634"/>
    <cellStyle name="20% - Accent6 2 7" xfId="1115"/>
    <cellStyle name="20% - Accent6 2 8" xfId="2026"/>
    <cellStyle name="20% - Accent6 2 9" xfId="2175"/>
    <cellStyle name="20% - Accent6 3" xfId="133"/>
    <cellStyle name="20% - Accent6 3 2" xfId="278"/>
    <cellStyle name="20% - Accent6 3 2 2" xfId="568"/>
    <cellStyle name="20% - Accent6 3 2 2 2" xfId="1544"/>
    <cellStyle name="20% - Accent6 3 2 3" xfId="852"/>
    <cellStyle name="20% - Accent6 3 2 3 2" xfId="1800"/>
    <cellStyle name="20% - Accent6 3 2 4" xfId="1281"/>
    <cellStyle name="20% - Accent6 3 3" xfId="445"/>
    <cellStyle name="20% - Accent6 3 3 2" xfId="1422"/>
    <cellStyle name="20% - Accent6 3 4" xfId="730"/>
    <cellStyle name="20% - Accent6 3 4 2" xfId="1678"/>
    <cellStyle name="20% - Accent6 3 5" xfId="1159"/>
    <cellStyle name="20% - Accent6 4" xfId="1613"/>
    <cellStyle name="40% - Accent1" xfId="645" builtinId="31" customBuiltin="1"/>
    <cellStyle name="40% - Accent1 2" xfId="67"/>
    <cellStyle name="40% - Accent1 2 10" xfId="2318"/>
    <cellStyle name="40% - Accent1 2 2" xfId="96"/>
    <cellStyle name="40% - Accent1 2 2 2" xfId="195"/>
    <cellStyle name="40% - Accent1 2 2 2 2" xfId="323"/>
    <cellStyle name="40% - Accent1 2 2 2 2 2" xfId="613"/>
    <cellStyle name="40% - Accent1 2 2 2 2 2 2" xfId="1589"/>
    <cellStyle name="40% - Accent1 2 2 2 2 3" xfId="897"/>
    <cellStyle name="40% - Accent1 2 2 2 2 3 2" xfId="1845"/>
    <cellStyle name="40% - Accent1 2 2 2 2 4" xfId="1326"/>
    <cellStyle name="40% - Accent1 2 2 2 3" xfId="491"/>
    <cellStyle name="40% - Accent1 2 2 2 3 2" xfId="1467"/>
    <cellStyle name="40% - Accent1 2 2 2 4" xfId="775"/>
    <cellStyle name="40% - Accent1 2 2 2 4 2" xfId="1723"/>
    <cellStyle name="40% - Accent1 2 2 2 5" xfId="1204"/>
    <cellStyle name="40% - Accent1 2 2 3" xfId="251"/>
    <cellStyle name="40% - Accent1 2 2 3 2" xfId="542"/>
    <cellStyle name="40% - Accent1 2 2 3 2 2" xfId="1518"/>
    <cellStyle name="40% - Accent1 2 2 3 3" xfId="826"/>
    <cellStyle name="40% - Accent1 2 2 3 3 2" xfId="1774"/>
    <cellStyle name="40% - Accent1 2 2 3 4" xfId="1255"/>
    <cellStyle name="40% - Accent1 2 2 4" xfId="419"/>
    <cellStyle name="40% - Accent1 2 2 4 2" xfId="1010"/>
    <cellStyle name="40% - Accent1 2 2 4 2 2" xfId="1952"/>
    <cellStyle name="40% - Accent1 2 2 4 3" xfId="1396"/>
    <cellStyle name="40% - Accent1 2 2 5" xfId="704"/>
    <cellStyle name="40% - Accent1 2 2 5 2" xfId="1652"/>
    <cellStyle name="40% - Accent1 2 2 6" xfId="1133"/>
    <cellStyle name="40% - Accent1 2 2 7" xfId="2056"/>
    <cellStyle name="40% - Accent1 2 2 8" xfId="2204"/>
    <cellStyle name="40% - Accent1 2 2 9" xfId="2346"/>
    <cellStyle name="40% - Accent1 2 3" xfId="165"/>
    <cellStyle name="40% - Accent1 2 3 2" xfId="297"/>
    <cellStyle name="40% - Accent1 2 3 2 2" xfId="587"/>
    <cellStyle name="40% - Accent1 2 3 2 2 2" xfId="1563"/>
    <cellStyle name="40% - Accent1 2 3 2 3" xfId="871"/>
    <cellStyle name="40% - Accent1 2 3 2 3 2" xfId="1819"/>
    <cellStyle name="40% - Accent1 2 3 2 4" xfId="1300"/>
    <cellStyle name="40% - Accent1 2 3 3" xfId="464"/>
    <cellStyle name="40% - Accent1 2 3 3 2" xfId="1044"/>
    <cellStyle name="40% - Accent1 2 3 3 2 2" xfId="1975"/>
    <cellStyle name="40% - Accent1 2 3 3 3" xfId="1441"/>
    <cellStyle name="40% - Accent1 2 3 4" xfId="749"/>
    <cellStyle name="40% - Accent1 2 3 4 2" xfId="1697"/>
    <cellStyle name="40% - Accent1 2 3 5" xfId="1178"/>
    <cellStyle name="40% - Accent1 2 3 6" xfId="2057"/>
    <cellStyle name="40% - Accent1 2 3 7" xfId="2205"/>
    <cellStyle name="40% - Accent1 2 3 8" xfId="2347"/>
    <cellStyle name="40% - Accent1 2 4" xfId="233"/>
    <cellStyle name="40% - Accent1 2 4 2" xfId="525"/>
    <cellStyle name="40% - Accent1 2 4 2 2" xfId="983"/>
    <cellStyle name="40% - Accent1 2 4 2 2 2" xfId="1926"/>
    <cellStyle name="40% - Accent1 2 4 2 3" xfId="1501"/>
    <cellStyle name="40% - Accent1 2 4 3" xfId="809"/>
    <cellStyle name="40% - Accent1 2 4 3 2" xfId="1757"/>
    <cellStyle name="40% - Accent1 2 4 4" xfId="1238"/>
    <cellStyle name="40% - Accent1 2 4 5" xfId="2114"/>
    <cellStyle name="40% - Accent1 2 4 6" xfId="2259"/>
    <cellStyle name="40% - Accent1 2 4 7" xfId="2401"/>
    <cellStyle name="40% - Accent1 2 5" xfId="402"/>
    <cellStyle name="40% - Accent1 2 5 2" xfId="940"/>
    <cellStyle name="40% - Accent1 2 5 2 2" xfId="1886"/>
    <cellStyle name="40% - Accent1 2 5 3" xfId="1379"/>
    <cellStyle name="40% - Accent1 2 6" xfId="687"/>
    <cellStyle name="40% - Accent1 2 6 2" xfId="1635"/>
    <cellStyle name="40% - Accent1 2 7" xfId="1116"/>
    <cellStyle name="40% - Accent1 2 8" xfId="2027"/>
    <cellStyle name="40% - Accent1 2 9" xfId="2176"/>
    <cellStyle name="40% - Accent1 3" xfId="134"/>
    <cellStyle name="40% - Accent1 3 2" xfId="279"/>
    <cellStyle name="40% - Accent1 3 2 2" xfId="569"/>
    <cellStyle name="40% - Accent1 3 2 2 2" xfId="1545"/>
    <cellStyle name="40% - Accent1 3 2 3" xfId="853"/>
    <cellStyle name="40% - Accent1 3 2 3 2" xfId="1801"/>
    <cellStyle name="40% - Accent1 3 2 4" xfId="1282"/>
    <cellStyle name="40% - Accent1 3 3" xfId="446"/>
    <cellStyle name="40% - Accent1 3 3 2" xfId="1423"/>
    <cellStyle name="40% - Accent1 3 4" xfId="731"/>
    <cellStyle name="40% - Accent1 3 4 2" xfId="1679"/>
    <cellStyle name="40% - Accent1 3 5" xfId="1160"/>
    <cellStyle name="40% - Accent1 4" xfId="1604"/>
    <cellStyle name="40% - Accent2" xfId="649" builtinId="35" customBuiltin="1"/>
    <cellStyle name="40% - Accent2 2" xfId="68"/>
    <cellStyle name="40% - Accent2 2 10" xfId="2319"/>
    <cellStyle name="40% - Accent2 2 2" xfId="97"/>
    <cellStyle name="40% - Accent2 2 2 2" xfId="196"/>
    <cellStyle name="40% - Accent2 2 2 2 2" xfId="324"/>
    <cellStyle name="40% - Accent2 2 2 2 2 2" xfId="614"/>
    <cellStyle name="40% - Accent2 2 2 2 2 2 2" xfId="1590"/>
    <cellStyle name="40% - Accent2 2 2 2 2 3" xfId="898"/>
    <cellStyle name="40% - Accent2 2 2 2 2 3 2" xfId="1846"/>
    <cellStyle name="40% - Accent2 2 2 2 2 4" xfId="1327"/>
    <cellStyle name="40% - Accent2 2 2 2 3" xfId="492"/>
    <cellStyle name="40% - Accent2 2 2 2 3 2" xfId="1468"/>
    <cellStyle name="40% - Accent2 2 2 2 4" xfId="776"/>
    <cellStyle name="40% - Accent2 2 2 2 4 2" xfId="1724"/>
    <cellStyle name="40% - Accent2 2 2 2 5" xfId="1205"/>
    <cellStyle name="40% - Accent2 2 2 3" xfId="252"/>
    <cellStyle name="40% - Accent2 2 2 3 2" xfId="543"/>
    <cellStyle name="40% - Accent2 2 2 3 2 2" xfId="1519"/>
    <cellStyle name="40% - Accent2 2 2 3 3" xfId="827"/>
    <cellStyle name="40% - Accent2 2 2 3 3 2" xfId="1775"/>
    <cellStyle name="40% - Accent2 2 2 3 4" xfId="1256"/>
    <cellStyle name="40% - Accent2 2 2 4" xfId="420"/>
    <cellStyle name="40% - Accent2 2 2 4 2" xfId="1011"/>
    <cellStyle name="40% - Accent2 2 2 4 2 2" xfId="1953"/>
    <cellStyle name="40% - Accent2 2 2 4 3" xfId="1397"/>
    <cellStyle name="40% - Accent2 2 2 5" xfId="705"/>
    <cellStyle name="40% - Accent2 2 2 5 2" xfId="1653"/>
    <cellStyle name="40% - Accent2 2 2 6" xfId="1134"/>
    <cellStyle name="40% - Accent2 2 2 7" xfId="2058"/>
    <cellStyle name="40% - Accent2 2 2 8" xfId="2206"/>
    <cellStyle name="40% - Accent2 2 2 9" xfId="2348"/>
    <cellStyle name="40% - Accent2 2 3" xfId="166"/>
    <cellStyle name="40% - Accent2 2 3 2" xfId="298"/>
    <cellStyle name="40% - Accent2 2 3 2 2" xfId="588"/>
    <cellStyle name="40% - Accent2 2 3 2 2 2" xfId="1564"/>
    <cellStyle name="40% - Accent2 2 3 2 3" xfId="872"/>
    <cellStyle name="40% - Accent2 2 3 2 3 2" xfId="1820"/>
    <cellStyle name="40% - Accent2 2 3 2 4" xfId="1301"/>
    <cellStyle name="40% - Accent2 2 3 3" xfId="465"/>
    <cellStyle name="40% - Accent2 2 3 3 2" xfId="1045"/>
    <cellStyle name="40% - Accent2 2 3 3 2 2" xfId="1976"/>
    <cellStyle name="40% - Accent2 2 3 3 3" xfId="1442"/>
    <cellStyle name="40% - Accent2 2 3 4" xfId="750"/>
    <cellStyle name="40% - Accent2 2 3 4 2" xfId="1698"/>
    <cellStyle name="40% - Accent2 2 3 5" xfId="1179"/>
    <cellStyle name="40% - Accent2 2 3 6" xfId="2059"/>
    <cellStyle name="40% - Accent2 2 3 7" xfId="2207"/>
    <cellStyle name="40% - Accent2 2 3 8" xfId="2349"/>
    <cellStyle name="40% - Accent2 2 4" xfId="234"/>
    <cellStyle name="40% - Accent2 2 4 2" xfId="526"/>
    <cellStyle name="40% - Accent2 2 4 2 2" xfId="984"/>
    <cellStyle name="40% - Accent2 2 4 2 2 2" xfId="1927"/>
    <cellStyle name="40% - Accent2 2 4 2 3" xfId="1502"/>
    <cellStyle name="40% - Accent2 2 4 3" xfId="810"/>
    <cellStyle name="40% - Accent2 2 4 3 2" xfId="1758"/>
    <cellStyle name="40% - Accent2 2 4 4" xfId="1239"/>
    <cellStyle name="40% - Accent2 2 4 5" xfId="2115"/>
    <cellStyle name="40% - Accent2 2 4 6" xfId="2260"/>
    <cellStyle name="40% - Accent2 2 4 7" xfId="2402"/>
    <cellStyle name="40% - Accent2 2 5" xfId="403"/>
    <cellStyle name="40% - Accent2 2 5 2" xfId="942"/>
    <cellStyle name="40% - Accent2 2 5 2 2" xfId="1888"/>
    <cellStyle name="40% - Accent2 2 5 3" xfId="1380"/>
    <cellStyle name="40% - Accent2 2 6" xfId="688"/>
    <cellStyle name="40% - Accent2 2 6 2" xfId="1636"/>
    <cellStyle name="40% - Accent2 2 7" xfId="1117"/>
    <cellStyle name="40% - Accent2 2 8" xfId="2028"/>
    <cellStyle name="40% - Accent2 2 9" xfId="2177"/>
    <cellStyle name="40% - Accent2 3" xfId="135"/>
    <cellStyle name="40% - Accent2 3 2" xfId="280"/>
    <cellStyle name="40% - Accent2 3 2 2" xfId="570"/>
    <cellStyle name="40% - Accent2 3 2 2 2" xfId="1546"/>
    <cellStyle name="40% - Accent2 3 2 3" xfId="854"/>
    <cellStyle name="40% - Accent2 3 2 3 2" xfId="1802"/>
    <cellStyle name="40% - Accent2 3 2 4" xfId="1283"/>
    <cellStyle name="40% - Accent2 3 3" xfId="447"/>
    <cellStyle name="40% - Accent2 3 3 2" xfId="1424"/>
    <cellStyle name="40% - Accent2 3 4" xfId="732"/>
    <cellStyle name="40% - Accent2 3 4 2" xfId="1680"/>
    <cellStyle name="40% - Accent2 3 5" xfId="1161"/>
    <cellStyle name="40% - Accent2 4" xfId="1606"/>
    <cellStyle name="40% - Accent3" xfId="653" builtinId="39" customBuiltin="1"/>
    <cellStyle name="40% - Accent3 2" xfId="69"/>
    <cellStyle name="40% - Accent3 2 10" xfId="2320"/>
    <cellStyle name="40% - Accent3 2 2" xfId="98"/>
    <cellStyle name="40% - Accent3 2 2 2" xfId="197"/>
    <cellStyle name="40% - Accent3 2 2 2 2" xfId="325"/>
    <cellStyle name="40% - Accent3 2 2 2 2 2" xfId="615"/>
    <cellStyle name="40% - Accent3 2 2 2 2 2 2" xfId="1591"/>
    <cellStyle name="40% - Accent3 2 2 2 2 3" xfId="899"/>
    <cellStyle name="40% - Accent3 2 2 2 2 3 2" xfId="1847"/>
    <cellStyle name="40% - Accent3 2 2 2 2 4" xfId="1328"/>
    <cellStyle name="40% - Accent3 2 2 2 3" xfId="493"/>
    <cellStyle name="40% - Accent3 2 2 2 3 2" xfId="1469"/>
    <cellStyle name="40% - Accent3 2 2 2 4" xfId="777"/>
    <cellStyle name="40% - Accent3 2 2 2 4 2" xfId="1725"/>
    <cellStyle name="40% - Accent3 2 2 2 5" xfId="1206"/>
    <cellStyle name="40% - Accent3 2 2 3" xfId="253"/>
    <cellStyle name="40% - Accent3 2 2 3 2" xfId="544"/>
    <cellStyle name="40% - Accent3 2 2 3 2 2" xfId="1520"/>
    <cellStyle name="40% - Accent3 2 2 3 3" xfId="828"/>
    <cellStyle name="40% - Accent3 2 2 3 3 2" xfId="1776"/>
    <cellStyle name="40% - Accent3 2 2 3 4" xfId="1257"/>
    <cellStyle name="40% - Accent3 2 2 4" xfId="421"/>
    <cellStyle name="40% - Accent3 2 2 4 2" xfId="1012"/>
    <cellStyle name="40% - Accent3 2 2 4 2 2" xfId="1954"/>
    <cellStyle name="40% - Accent3 2 2 4 3" xfId="1398"/>
    <cellStyle name="40% - Accent3 2 2 5" xfId="706"/>
    <cellStyle name="40% - Accent3 2 2 5 2" xfId="1654"/>
    <cellStyle name="40% - Accent3 2 2 6" xfId="1135"/>
    <cellStyle name="40% - Accent3 2 2 7" xfId="2060"/>
    <cellStyle name="40% - Accent3 2 2 8" xfId="2208"/>
    <cellStyle name="40% - Accent3 2 2 9" xfId="2350"/>
    <cellStyle name="40% - Accent3 2 3" xfId="167"/>
    <cellStyle name="40% - Accent3 2 3 2" xfId="299"/>
    <cellStyle name="40% - Accent3 2 3 2 2" xfId="589"/>
    <cellStyle name="40% - Accent3 2 3 2 2 2" xfId="1565"/>
    <cellStyle name="40% - Accent3 2 3 2 3" xfId="873"/>
    <cellStyle name="40% - Accent3 2 3 2 3 2" xfId="1821"/>
    <cellStyle name="40% - Accent3 2 3 2 4" xfId="1302"/>
    <cellStyle name="40% - Accent3 2 3 3" xfId="466"/>
    <cellStyle name="40% - Accent3 2 3 3 2" xfId="1046"/>
    <cellStyle name="40% - Accent3 2 3 3 2 2" xfId="1977"/>
    <cellStyle name="40% - Accent3 2 3 3 3" xfId="1443"/>
    <cellStyle name="40% - Accent3 2 3 4" xfId="751"/>
    <cellStyle name="40% - Accent3 2 3 4 2" xfId="1699"/>
    <cellStyle name="40% - Accent3 2 3 5" xfId="1180"/>
    <cellStyle name="40% - Accent3 2 3 6" xfId="2061"/>
    <cellStyle name="40% - Accent3 2 3 7" xfId="2209"/>
    <cellStyle name="40% - Accent3 2 3 8" xfId="2351"/>
    <cellStyle name="40% - Accent3 2 4" xfId="235"/>
    <cellStyle name="40% - Accent3 2 4 2" xfId="527"/>
    <cellStyle name="40% - Accent3 2 4 2 2" xfId="985"/>
    <cellStyle name="40% - Accent3 2 4 2 2 2" xfId="1928"/>
    <cellStyle name="40% - Accent3 2 4 2 3" xfId="1503"/>
    <cellStyle name="40% - Accent3 2 4 3" xfId="811"/>
    <cellStyle name="40% - Accent3 2 4 3 2" xfId="1759"/>
    <cellStyle name="40% - Accent3 2 4 4" xfId="1240"/>
    <cellStyle name="40% - Accent3 2 4 5" xfId="2116"/>
    <cellStyle name="40% - Accent3 2 4 6" xfId="2261"/>
    <cellStyle name="40% - Accent3 2 4 7" xfId="2403"/>
    <cellStyle name="40% - Accent3 2 5" xfId="404"/>
    <cellStyle name="40% - Accent3 2 5 2" xfId="944"/>
    <cellStyle name="40% - Accent3 2 5 2 2" xfId="1890"/>
    <cellStyle name="40% - Accent3 2 5 3" xfId="1381"/>
    <cellStyle name="40% - Accent3 2 6" xfId="689"/>
    <cellStyle name="40% - Accent3 2 6 2" xfId="1637"/>
    <cellStyle name="40% - Accent3 2 7" xfId="1118"/>
    <cellStyle name="40% - Accent3 2 8" xfId="2029"/>
    <cellStyle name="40% - Accent3 2 9" xfId="2178"/>
    <cellStyle name="40% - Accent3 3" xfId="136"/>
    <cellStyle name="40% - Accent3 3 2" xfId="281"/>
    <cellStyle name="40% - Accent3 3 2 2" xfId="571"/>
    <cellStyle name="40% - Accent3 3 2 2 2" xfId="1547"/>
    <cellStyle name="40% - Accent3 3 2 3" xfId="855"/>
    <cellStyle name="40% - Accent3 3 2 3 2" xfId="1803"/>
    <cellStyle name="40% - Accent3 3 2 4" xfId="1284"/>
    <cellStyle name="40% - Accent3 3 3" xfId="448"/>
    <cellStyle name="40% - Accent3 3 3 2" xfId="1425"/>
    <cellStyle name="40% - Accent3 3 4" xfId="733"/>
    <cellStyle name="40% - Accent3 3 4 2" xfId="1681"/>
    <cellStyle name="40% - Accent3 3 5" xfId="1162"/>
    <cellStyle name="40% - Accent3 4" xfId="1608"/>
    <cellStyle name="40% - Accent4" xfId="657" builtinId="43" customBuiltin="1"/>
    <cellStyle name="40% - Accent4 2" xfId="70"/>
    <cellStyle name="40% - Accent4 2 10" xfId="2321"/>
    <cellStyle name="40% - Accent4 2 2" xfId="99"/>
    <cellStyle name="40% - Accent4 2 2 2" xfId="198"/>
    <cellStyle name="40% - Accent4 2 2 2 2" xfId="326"/>
    <cellStyle name="40% - Accent4 2 2 2 2 2" xfId="616"/>
    <cellStyle name="40% - Accent4 2 2 2 2 2 2" xfId="1592"/>
    <cellStyle name="40% - Accent4 2 2 2 2 3" xfId="900"/>
    <cellStyle name="40% - Accent4 2 2 2 2 3 2" xfId="1848"/>
    <cellStyle name="40% - Accent4 2 2 2 2 4" xfId="1329"/>
    <cellStyle name="40% - Accent4 2 2 2 3" xfId="494"/>
    <cellStyle name="40% - Accent4 2 2 2 3 2" xfId="1470"/>
    <cellStyle name="40% - Accent4 2 2 2 4" xfId="778"/>
    <cellStyle name="40% - Accent4 2 2 2 4 2" xfId="1726"/>
    <cellStyle name="40% - Accent4 2 2 2 5" xfId="1207"/>
    <cellStyle name="40% - Accent4 2 2 3" xfId="254"/>
    <cellStyle name="40% - Accent4 2 2 3 2" xfId="545"/>
    <cellStyle name="40% - Accent4 2 2 3 2 2" xfId="1521"/>
    <cellStyle name="40% - Accent4 2 2 3 3" xfId="829"/>
    <cellStyle name="40% - Accent4 2 2 3 3 2" xfId="1777"/>
    <cellStyle name="40% - Accent4 2 2 3 4" xfId="1258"/>
    <cellStyle name="40% - Accent4 2 2 4" xfId="422"/>
    <cellStyle name="40% - Accent4 2 2 4 2" xfId="1013"/>
    <cellStyle name="40% - Accent4 2 2 4 2 2" xfId="1955"/>
    <cellStyle name="40% - Accent4 2 2 4 3" xfId="1399"/>
    <cellStyle name="40% - Accent4 2 2 5" xfId="707"/>
    <cellStyle name="40% - Accent4 2 2 5 2" xfId="1655"/>
    <cellStyle name="40% - Accent4 2 2 6" xfId="1136"/>
    <cellStyle name="40% - Accent4 2 2 7" xfId="2062"/>
    <cellStyle name="40% - Accent4 2 2 8" xfId="2210"/>
    <cellStyle name="40% - Accent4 2 2 9" xfId="2352"/>
    <cellStyle name="40% - Accent4 2 3" xfId="168"/>
    <cellStyle name="40% - Accent4 2 3 2" xfId="300"/>
    <cellStyle name="40% - Accent4 2 3 2 2" xfId="590"/>
    <cellStyle name="40% - Accent4 2 3 2 2 2" xfId="1566"/>
    <cellStyle name="40% - Accent4 2 3 2 3" xfId="874"/>
    <cellStyle name="40% - Accent4 2 3 2 3 2" xfId="1822"/>
    <cellStyle name="40% - Accent4 2 3 2 4" xfId="1303"/>
    <cellStyle name="40% - Accent4 2 3 3" xfId="467"/>
    <cellStyle name="40% - Accent4 2 3 3 2" xfId="1047"/>
    <cellStyle name="40% - Accent4 2 3 3 2 2" xfId="1978"/>
    <cellStyle name="40% - Accent4 2 3 3 3" xfId="1444"/>
    <cellStyle name="40% - Accent4 2 3 4" xfId="752"/>
    <cellStyle name="40% - Accent4 2 3 4 2" xfId="1700"/>
    <cellStyle name="40% - Accent4 2 3 5" xfId="1181"/>
    <cellStyle name="40% - Accent4 2 3 6" xfId="2063"/>
    <cellStyle name="40% - Accent4 2 3 7" xfId="2211"/>
    <cellStyle name="40% - Accent4 2 3 8" xfId="2353"/>
    <cellStyle name="40% - Accent4 2 4" xfId="236"/>
    <cellStyle name="40% - Accent4 2 4 2" xfId="528"/>
    <cellStyle name="40% - Accent4 2 4 2 2" xfId="986"/>
    <cellStyle name="40% - Accent4 2 4 2 2 2" xfId="1929"/>
    <cellStyle name="40% - Accent4 2 4 2 3" xfId="1504"/>
    <cellStyle name="40% - Accent4 2 4 3" xfId="812"/>
    <cellStyle name="40% - Accent4 2 4 3 2" xfId="1760"/>
    <cellStyle name="40% - Accent4 2 4 4" xfId="1241"/>
    <cellStyle name="40% - Accent4 2 4 5" xfId="2117"/>
    <cellStyle name="40% - Accent4 2 4 6" xfId="2262"/>
    <cellStyle name="40% - Accent4 2 4 7" xfId="2404"/>
    <cellStyle name="40% - Accent4 2 5" xfId="405"/>
    <cellStyle name="40% - Accent4 2 5 2" xfId="946"/>
    <cellStyle name="40% - Accent4 2 5 2 2" xfId="1892"/>
    <cellStyle name="40% - Accent4 2 5 3" xfId="1382"/>
    <cellStyle name="40% - Accent4 2 6" xfId="690"/>
    <cellStyle name="40% - Accent4 2 6 2" xfId="1638"/>
    <cellStyle name="40% - Accent4 2 7" xfId="1119"/>
    <cellStyle name="40% - Accent4 2 8" xfId="2030"/>
    <cellStyle name="40% - Accent4 2 9" xfId="2179"/>
    <cellStyle name="40% - Accent4 3" xfId="137"/>
    <cellStyle name="40% - Accent4 3 2" xfId="282"/>
    <cellStyle name="40% - Accent4 3 2 2" xfId="572"/>
    <cellStyle name="40% - Accent4 3 2 2 2" xfId="1548"/>
    <cellStyle name="40% - Accent4 3 2 3" xfId="856"/>
    <cellStyle name="40% - Accent4 3 2 3 2" xfId="1804"/>
    <cellStyle name="40% - Accent4 3 2 4" xfId="1285"/>
    <cellStyle name="40% - Accent4 3 3" xfId="449"/>
    <cellStyle name="40% - Accent4 3 3 2" xfId="1426"/>
    <cellStyle name="40% - Accent4 3 4" xfId="734"/>
    <cellStyle name="40% - Accent4 3 4 2" xfId="1682"/>
    <cellStyle name="40% - Accent4 3 5" xfId="1163"/>
    <cellStyle name="40% - Accent4 4" xfId="1610"/>
    <cellStyle name="40% - Accent5" xfId="661" builtinId="47" customBuiltin="1"/>
    <cellStyle name="40% - Accent5 2" xfId="71"/>
    <cellStyle name="40% - Accent5 2 10" xfId="2322"/>
    <cellStyle name="40% - Accent5 2 2" xfId="100"/>
    <cellStyle name="40% - Accent5 2 2 2" xfId="199"/>
    <cellStyle name="40% - Accent5 2 2 2 2" xfId="327"/>
    <cellStyle name="40% - Accent5 2 2 2 2 2" xfId="617"/>
    <cellStyle name="40% - Accent5 2 2 2 2 2 2" xfId="1593"/>
    <cellStyle name="40% - Accent5 2 2 2 2 3" xfId="901"/>
    <cellStyle name="40% - Accent5 2 2 2 2 3 2" xfId="1849"/>
    <cellStyle name="40% - Accent5 2 2 2 2 4" xfId="1330"/>
    <cellStyle name="40% - Accent5 2 2 2 3" xfId="495"/>
    <cellStyle name="40% - Accent5 2 2 2 3 2" xfId="1471"/>
    <cellStyle name="40% - Accent5 2 2 2 4" xfId="779"/>
    <cellStyle name="40% - Accent5 2 2 2 4 2" xfId="1727"/>
    <cellStyle name="40% - Accent5 2 2 2 5" xfId="1208"/>
    <cellStyle name="40% - Accent5 2 2 3" xfId="255"/>
    <cellStyle name="40% - Accent5 2 2 3 2" xfId="546"/>
    <cellStyle name="40% - Accent5 2 2 3 2 2" xfId="1522"/>
    <cellStyle name="40% - Accent5 2 2 3 3" xfId="830"/>
    <cellStyle name="40% - Accent5 2 2 3 3 2" xfId="1778"/>
    <cellStyle name="40% - Accent5 2 2 3 4" xfId="1259"/>
    <cellStyle name="40% - Accent5 2 2 4" xfId="423"/>
    <cellStyle name="40% - Accent5 2 2 4 2" xfId="1014"/>
    <cellStyle name="40% - Accent5 2 2 4 2 2" xfId="1956"/>
    <cellStyle name="40% - Accent5 2 2 4 3" xfId="1400"/>
    <cellStyle name="40% - Accent5 2 2 5" xfId="708"/>
    <cellStyle name="40% - Accent5 2 2 5 2" xfId="1656"/>
    <cellStyle name="40% - Accent5 2 2 6" xfId="1137"/>
    <cellStyle name="40% - Accent5 2 2 7" xfId="2064"/>
    <cellStyle name="40% - Accent5 2 2 8" xfId="2212"/>
    <cellStyle name="40% - Accent5 2 2 9" xfId="2354"/>
    <cellStyle name="40% - Accent5 2 3" xfId="169"/>
    <cellStyle name="40% - Accent5 2 3 2" xfId="301"/>
    <cellStyle name="40% - Accent5 2 3 2 2" xfId="591"/>
    <cellStyle name="40% - Accent5 2 3 2 2 2" xfId="1567"/>
    <cellStyle name="40% - Accent5 2 3 2 3" xfId="875"/>
    <cellStyle name="40% - Accent5 2 3 2 3 2" xfId="1823"/>
    <cellStyle name="40% - Accent5 2 3 2 4" xfId="1304"/>
    <cellStyle name="40% - Accent5 2 3 3" xfId="468"/>
    <cellStyle name="40% - Accent5 2 3 3 2" xfId="1048"/>
    <cellStyle name="40% - Accent5 2 3 3 2 2" xfId="1979"/>
    <cellStyle name="40% - Accent5 2 3 3 3" xfId="1445"/>
    <cellStyle name="40% - Accent5 2 3 4" xfId="753"/>
    <cellStyle name="40% - Accent5 2 3 4 2" xfId="1701"/>
    <cellStyle name="40% - Accent5 2 3 5" xfId="1182"/>
    <cellStyle name="40% - Accent5 2 3 6" xfId="2065"/>
    <cellStyle name="40% - Accent5 2 3 7" xfId="2213"/>
    <cellStyle name="40% - Accent5 2 3 8" xfId="2355"/>
    <cellStyle name="40% - Accent5 2 4" xfId="237"/>
    <cellStyle name="40% - Accent5 2 4 2" xfId="529"/>
    <cellStyle name="40% - Accent5 2 4 2 2" xfId="987"/>
    <cellStyle name="40% - Accent5 2 4 2 2 2" xfId="1930"/>
    <cellStyle name="40% - Accent5 2 4 2 3" xfId="1505"/>
    <cellStyle name="40% - Accent5 2 4 3" xfId="813"/>
    <cellStyle name="40% - Accent5 2 4 3 2" xfId="1761"/>
    <cellStyle name="40% - Accent5 2 4 4" xfId="1242"/>
    <cellStyle name="40% - Accent5 2 4 5" xfId="2118"/>
    <cellStyle name="40% - Accent5 2 4 6" xfId="2263"/>
    <cellStyle name="40% - Accent5 2 4 7" xfId="2405"/>
    <cellStyle name="40% - Accent5 2 5" xfId="406"/>
    <cellStyle name="40% - Accent5 2 5 2" xfId="948"/>
    <cellStyle name="40% - Accent5 2 5 2 2" xfId="1894"/>
    <cellStyle name="40% - Accent5 2 5 3" xfId="1383"/>
    <cellStyle name="40% - Accent5 2 6" xfId="691"/>
    <cellStyle name="40% - Accent5 2 6 2" xfId="1639"/>
    <cellStyle name="40% - Accent5 2 7" xfId="1120"/>
    <cellStyle name="40% - Accent5 2 8" xfId="2031"/>
    <cellStyle name="40% - Accent5 2 9" xfId="2180"/>
    <cellStyle name="40% - Accent5 3" xfId="138"/>
    <cellStyle name="40% - Accent5 3 2" xfId="283"/>
    <cellStyle name="40% - Accent5 3 2 2" xfId="573"/>
    <cellStyle name="40% - Accent5 3 2 2 2" xfId="1549"/>
    <cellStyle name="40% - Accent5 3 2 3" xfId="857"/>
    <cellStyle name="40% - Accent5 3 2 3 2" xfId="1805"/>
    <cellStyle name="40% - Accent5 3 2 4" xfId="1286"/>
    <cellStyle name="40% - Accent5 3 3" xfId="450"/>
    <cellStyle name="40% - Accent5 3 3 2" xfId="1427"/>
    <cellStyle name="40% - Accent5 3 4" xfId="735"/>
    <cellStyle name="40% - Accent5 3 4 2" xfId="1683"/>
    <cellStyle name="40% - Accent5 3 5" xfId="1164"/>
    <cellStyle name="40% - Accent5 4" xfId="1612"/>
    <cellStyle name="40% - Accent6" xfId="665" builtinId="51" customBuiltin="1"/>
    <cellStyle name="40% - Accent6 2" xfId="72"/>
    <cellStyle name="40% - Accent6 2 10" xfId="2323"/>
    <cellStyle name="40% - Accent6 2 2" xfId="101"/>
    <cellStyle name="40% - Accent6 2 2 2" xfId="200"/>
    <cellStyle name="40% - Accent6 2 2 2 2" xfId="328"/>
    <cellStyle name="40% - Accent6 2 2 2 2 2" xfId="618"/>
    <cellStyle name="40% - Accent6 2 2 2 2 2 2" xfId="1594"/>
    <cellStyle name="40% - Accent6 2 2 2 2 3" xfId="902"/>
    <cellStyle name="40% - Accent6 2 2 2 2 3 2" xfId="1850"/>
    <cellStyle name="40% - Accent6 2 2 2 2 4" xfId="1331"/>
    <cellStyle name="40% - Accent6 2 2 2 3" xfId="496"/>
    <cellStyle name="40% - Accent6 2 2 2 3 2" xfId="1472"/>
    <cellStyle name="40% - Accent6 2 2 2 4" xfId="780"/>
    <cellStyle name="40% - Accent6 2 2 2 4 2" xfId="1728"/>
    <cellStyle name="40% - Accent6 2 2 2 5" xfId="1209"/>
    <cellStyle name="40% - Accent6 2 2 3" xfId="256"/>
    <cellStyle name="40% - Accent6 2 2 3 2" xfId="547"/>
    <cellStyle name="40% - Accent6 2 2 3 2 2" xfId="1523"/>
    <cellStyle name="40% - Accent6 2 2 3 3" xfId="831"/>
    <cellStyle name="40% - Accent6 2 2 3 3 2" xfId="1779"/>
    <cellStyle name="40% - Accent6 2 2 3 4" xfId="1260"/>
    <cellStyle name="40% - Accent6 2 2 4" xfId="424"/>
    <cellStyle name="40% - Accent6 2 2 4 2" xfId="1015"/>
    <cellStyle name="40% - Accent6 2 2 4 2 2" xfId="1957"/>
    <cellStyle name="40% - Accent6 2 2 4 3" xfId="1401"/>
    <cellStyle name="40% - Accent6 2 2 5" xfId="709"/>
    <cellStyle name="40% - Accent6 2 2 5 2" xfId="1657"/>
    <cellStyle name="40% - Accent6 2 2 6" xfId="1138"/>
    <cellStyle name="40% - Accent6 2 2 7" xfId="2066"/>
    <cellStyle name="40% - Accent6 2 2 8" xfId="2214"/>
    <cellStyle name="40% - Accent6 2 2 9" xfId="2356"/>
    <cellStyle name="40% - Accent6 2 3" xfId="170"/>
    <cellStyle name="40% - Accent6 2 3 2" xfId="302"/>
    <cellStyle name="40% - Accent6 2 3 2 2" xfId="592"/>
    <cellStyle name="40% - Accent6 2 3 2 2 2" xfId="1568"/>
    <cellStyle name="40% - Accent6 2 3 2 3" xfId="876"/>
    <cellStyle name="40% - Accent6 2 3 2 3 2" xfId="1824"/>
    <cellStyle name="40% - Accent6 2 3 2 4" xfId="1305"/>
    <cellStyle name="40% - Accent6 2 3 3" xfId="469"/>
    <cellStyle name="40% - Accent6 2 3 3 2" xfId="1049"/>
    <cellStyle name="40% - Accent6 2 3 3 2 2" xfId="1980"/>
    <cellStyle name="40% - Accent6 2 3 3 3" xfId="1446"/>
    <cellStyle name="40% - Accent6 2 3 4" xfId="754"/>
    <cellStyle name="40% - Accent6 2 3 4 2" xfId="1702"/>
    <cellStyle name="40% - Accent6 2 3 5" xfId="1183"/>
    <cellStyle name="40% - Accent6 2 3 6" xfId="2067"/>
    <cellStyle name="40% - Accent6 2 3 7" xfId="2215"/>
    <cellStyle name="40% - Accent6 2 3 8" xfId="2357"/>
    <cellStyle name="40% - Accent6 2 4" xfId="238"/>
    <cellStyle name="40% - Accent6 2 4 2" xfId="530"/>
    <cellStyle name="40% - Accent6 2 4 2 2" xfId="988"/>
    <cellStyle name="40% - Accent6 2 4 2 2 2" xfId="1931"/>
    <cellStyle name="40% - Accent6 2 4 2 3" xfId="1506"/>
    <cellStyle name="40% - Accent6 2 4 3" xfId="814"/>
    <cellStyle name="40% - Accent6 2 4 3 2" xfId="1762"/>
    <cellStyle name="40% - Accent6 2 4 4" xfId="1243"/>
    <cellStyle name="40% - Accent6 2 4 5" xfId="2119"/>
    <cellStyle name="40% - Accent6 2 4 6" xfId="2264"/>
    <cellStyle name="40% - Accent6 2 4 7" xfId="2406"/>
    <cellStyle name="40% - Accent6 2 5" xfId="407"/>
    <cellStyle name="40% - Accent6 2 5 2" xfId="950"/>
    <cellStyle name="40% - Accent6 2 5 2 2" xfId="1896"/>
    <cellStyle name="40% - Accent6 2 5 3" xfId="1384"/>
    <cellStyle name="40% - Accent6 2 6" xfId="692"/>
    <cellStyle name="40% - Accent6 2 6 2" xfId="1640"/>
    <cellStyle name="40% - Accent6 2 7" xfId="1121"/>
    <cellStyle name="40% - Accent6 2 8" xfId="2032"/>
    <cellStyle name="40% - Accent6 2 9" xfId="2181"/>
    <cellStyle name="40% - Accent6 3" xfId="139"/>
    <cellStyle name="40% - Accent6 3 2" xfId="284"/>
    <cellStyle name="40% - Accent6 3 2 2" xfId="574"/>
    <cellStyle name="40% - Accent6 3 2 2 2" xfId="1550"/>
    <cellStyle name="40% - Accent6 3 2 3" xfId="858"/>
    <cellStyle name="40% - Accent6 3 2 3 2" xfId="1806"/>
    <cellStyle name="40% - Accent6 3 2 4" xfId="1287"/>
    <cellStyle name="40% - Accent6 3 3" xfId="451"/>
    <cellStyle name="40% - Accent6 3 3 2" xfId="1428"/>
    <cellStyle name="40% - Accent6 3 4" xfId="736"/>
    <cellStyle name="40% - Accent6 3 4 2" xfId="1684"/>
    <cellStyle name="40% - Accent6 3 5" xfId="1165"/>
    <cellStyle name="40% - Accent6 4" xfId="1614"/>
    <cellStyle name="60% - Accent1" xfId="646" builtinId="32" customBuiltin="1"/>
    <cellStyle name="60% - Accent2" xfId="650" builtinId="36" customBuiltin="1"/>
    <cellStyle name="60% - Accent3" xfId="654" builtinId="40" customBuiltin="1"/>
    <cellStyle name="60% - Accent4" xfId="658" builtinId="44" customBuiltin="1"/>
    <cellStyle name="60% - Accent5" xfId="662" builtinId="48" customBuiltin="1"/>
    <cellStyle name="60% - Accent6" xfId="666" builtinId="52" customBuiltin="1"/>
    <cellStyle name="Accent1" xfId="643" builtinId="29" customBuiltin="1"/>
    <cellStyle name="Accent2" xfId="647" builtinId="33" customBuiltin="1"/>
    <cellStyle name="Accent3" xfId="651" builtinId="37" customBuiltin="1"/>
    <cellStyle name="Accent4" xfId="655" builtinId="41" customBuiltin="1"/>
    <cellStyle name="Accent5" xfId="659" builtinId="45" customBuiltin="1"/>
    <cellStyle name="Accent6" xfId="663" builtinId="49" customBuiltin="1"/>
    <cellStyle name="Bad" xfId="633" builtinId="27" customBuiltin="1"/>
    <cellStyle name="Calculation" xfId="637" builtinId="22" customBuiltin="1"/>
    <cellStyle name="Check Cell" xfId="639" builtinId="23" customBuiltin="1"/>
    <cellStyle name="Comma" xfId="1" builtinId="3"/>
    <cellStyle name="Comma 10" xfId="81"/>
    <cellStyle name="Comma 10 2" xfId="114"/>
    <cellStyle name="Comma 10 2 2" xfId="1051"/>
    <cellStyle name="Comma 10 2 2 2" xfId="2105"/>
    <cellStyle name="Comma 10 3" xfId="363"/>
    <cellStyle name="Comma 10 4" xfId="956"/>
    <cellStyle name="Comma 11" xfId="338"/>
    <cellStyle name="Comma 11 2" xfId="378"/>
    <cellStyle name="Comma 11 2 2" xfId="927"/>
    <cellStyle name="Comma 11 2 2 2" xfId="1875"/>
    <cellStyle name="Comma 11 2 3" xfId="1356"/>
    <cellStyle name="Comma 11 3" xfId="1050"/>
    <cellStyle name="Comma 11 3 2" xfId="1981"/>
    <cellStyle name="Comma 11 4" xfId="912"/>
    <cellStyle name="Comma 11 4 2" xfId="1860"/>
    <cellStyle name="Comma 11 5" xfId="1341"/>
    <cellStyle name="Comma 11 6" xfId="2068"/>
    <cellStyle name="Comma 11 7" xfId="2216"/>
    <cellStyle name="Comma 11 8" xfId="2358"/>
    <cellStyle name="Comma 12" xfId="374"/>
    <cellStyle name="Comma 12 2" xfId="1080"/>
    <cellStyle name="Comma 12 2 2" xfId="2006"/>
    <cellStyle name="Comma 12 3" xfId="923"/>
    <cellStyle name="Comma 12 3 2" xfId="1871"/>
    <cellStyle name="Comma 12 4" xfId="1352"/>
    <cellStyle name="Comma 12 5" xfId="2120"/>
    <cellStyle name="Comma 12 6" xfId="2265"/>
    <cellStyle name="Comma 12 7" xfId="2407"/>
    <cellStyle name="Comma 13" xfId="1095"/>
    <cellStyle name="Comma 13 2" xfId="2121"/>
    <cellStyle name="Comma 13 3" xfId="2266"/>
    <cellStyle name="Comma 13 4" xfId="2408"/>
    <cellStyle name="Comma 14" xfId="1091"/>
    <cellStyle name="Comma 14 2" xfId="2104"/>
    <cellStyle name="Comma 14 3" xfId="2250"/>
    <cellStyle name="Comma 14 4" xfId="2392"/>
    <cellStyle name="Comma 14 5" xfId="2445"/>
    <cellStyle name="Comma 14 6" xfId="2457"/>
    <cellStyle name="Comma 14 7" xfId="2467"/>
    <cellStyle name="Comma 15" xfId="2039"/>
    <cellStyle name="Comma 16" xfId="2187"/>
    <cellStyle name="Comma 17" xfId="2329"/>
    <cellStyle name="Comma 18" xfId="2460"/>
    <cellStyle name="Comma 19" xfId="2481"/>
    <cellStyle name="Comma 2" xfId="6"/>
    <cellStyle name="Comma 2 2" xfId="9"/>
    <cellStyle name="Comma 2 3" xfId="19"/>
    <cellStyle name="Comma 2 3 2" xfId="24"/>
    <cellStyle name="Comma 2 3 2 2" xfId="45"/>
    <cellStyle name="Comma 2 4" xfId="33"/>
    <cellStyle name="Comma 2 5" xfId="116"/>
    <cellStyle name="Comma 2 6" xfId="117"/>
    <cellStyle name="Comma 3" xfId="10"/>
    <cellStyle name="Comma 4" xfId="11"/>
    <cellStyle name="Comma 4 2" xfId="2452"/>
    <cellStyle name="Comma 5" xfId="17"/>
    <cellStyle name="Comma 5 2" xfId="36"/>
    <cellStyle name="Comma 5 2 2" xfId="147"/>
    <cellStyle name="Comma 5 3" xfId="43"/>
    <cellStyle name="Comma 6" xfId="26"/>
    <cellStyle name="Comma 6 2" xfId="148"/>
    <cellStyle name="Comma 7" xfId="31"/>
    <cellStyle name="Comma 7 2" xfId="149"/>
    <cellStyle name="Comma 8" xfId="42"/>
    <cellStyle name="Comma 8 10" xfId="2308"/>
    <cellStyle name="Comma 8 2" xfId="51"/>
    <cellStyle name="Comma 8 2 2" xfId="187"/>
    <cellStyle name="Comma 8 2 2 2" xfId="315"/>
    <cellStyle name="Comma 8 2 2 2 2" xfId="605"/>
    <cellStyle name="Comma 8 2 2 2 2 2" xfId="1581"/>
    <cellStyle name="Comma 8 2 2 2 3" xfId="889"/>
    <cellStyle name="Comma 8 2 2 2 3 2" xfId="1837"/>
    <cellStyle name="Comma 8 2 2 2 4" xfId="1318"/>
    <cellStyle name="Comma 8 2 2 3" xfId="483"/>
    <cellStyle name="Comma 8 2 2 3 2" xfId="1053"/>
    <cellStyle name="Comma 8 2 2 3 2 2" xfId="1982"/>
    <cellStyle name="Comma 8 2 2 3 3" xfId="1459"/>
    <cellStyle name="Comma 8 2 2 4" xfId="767"/>
    <cellStyle name="Comma 8 2 2 4 2" xfId="1715"/>
    <cellStyle name="Comma 8 2 2 5" xfId="1196"/>
    <cellStyle name="Comma 8 2 2 6" xfId="2070"/>
    <cellStyle name="Comma 8 2 2 7" xfId="2218"/>
    <cellStyle name="Comma 8 2 2 8" xfId="2360"/>
    <cellStyle name="Comma 8 2 3" xfId="217"/>
    <cellStyle name="Comma 8 2 3 2" xfId="509"/>
    <cellStyle name="Comma 8 2 3 2 2" xfId="1002"/>
    <cellStyle name="Comma 8 2 3 2 2 2" xfId="1944"/>
    <cellStyle name="Comma 8 2 3 2 3" xfId="1485"/>
    <cellStyle name="Comma 8 2 3 3" xfId="793"/>
    <cellStyle name="Comma 8 2 3 3 2" xfId="1741"/>
    <cellStyle name="Comma 8 2 3 4" xfId="1222"/>
    <cellStyle name="Comma 8 2 3 5" xfId="2123"/>
    <cellStyle name="Comma 8 2 3 6" xfId="2267"/>
    <cellStyle name="Comma 8 2 3 7" xfId="2409"/>
    <cellStyle name="Comma 8 2 4" xfId="386"/>
    <cellStyle name="Comma 8 2 4 2" xfId="957"/>
    <cellStyle name="Comma 8 2 4 2 2" xfId="1902"/>
    <cellStyle name="Comma 8 2 4 3" xfId="1363"/>
    <cellStyle name="Comma 8 2 5" xfId="671"/>
    <cellStyle name="Comma 8 2 5 2" xfId="1619"/>
    <cellStyle name="Comma 8 2 6" xfId="1100"/>
    <cellStyle name="Comma 8 2 7" xfId="2069"/>
    <cellStyle name="Comma 8 2 8" xfId="2217"/>
    <cellStyle name="Comma 8 2 9" xfId="2359"/>
    <cellStyle name="Comma 8 3" xfId="54"/>
    <cellStyle name="Comma 8 3 2" xfId="220"/>
    <cellStyle name="Comma 8 3 2 2" xfId="512"/>
    <cellStyle name="Comma 8 3 2 2 2" xfId="1054"/>
    <cellStyle name="Comma 8 3 2 2 2 2" xfId="1983"/>
    <cellStyle name="Comma 8 3 2 2 3" xfId="1488"/>
    <cellStyle name="Comma 8 3 2 3" xfId="796"/>
    <cellStyle name="Comma 8 3 2 3 2" xfId="1744"/>
    <cellStyle name="Comma 8 3 2 4" xfId="1225"/>
    <cellStyle name="Comma 8 3 2 5" xfId="2124"/>
    <cellStyle name="Comma 8 3 2 6" xfId="2268"/>
    <cellStyle name="Comma 8 3 2 7" xfId="2410"/>
    <cellStyle name="Comma 8 3 3" xfId="389"/>
    <cellStyle name="Comma 8 3 3 2" xfId="958"/>
    <cellStyle name="Comma 8 3 3 2 2" xfId="1903"/>
    <cellStyle name="Comma 8 3 3 3" xfId="1366"/>
    <cellStyle name="Comma 8 3 4" xfId="674"/>
    <cellStyle name="Comma 8 3 4 2" xfId="1622"/>
    <cellStyle name="Comma 8 3 5" xfId="1103"/>
    <cellStyle name="Comma 8 3 6" xfId="2071"/>
    <cellStyle name="Comma 8 3 7" xfId="2219"/>
    <cellStyle name="Comma 8 3 8" xfId="2361"/>
    <cellStyle name="Comma 8 4" xfId="59"/>
    <cellStyle name="Comma 8 4 2" xfId="225"/>
    <cellStyle name="Comma 8 4 2 2" xfId="517"/>
    <cellStyle name="Comma 8 4 2 2 2" xfId="1055"/>
    <cellStyle name="Comma 8 4 2 2 2 2" xfId="1984"/>
    <cellStyle name="Comma 8 4 2 2 3" xfId="1493"/>
    <cellStyle name="Comma 8 4 2 3" xfId="801"/>
    <cellStyle name="Comma 8 4 2 3 2" xfId="1749"/>
    <cellStyle name="Comma 8 4 2 4" xfId="1230"/>
    <cellStyle name="Comma 8 4 2 5" xfId="2125"/>
    <cellStyle name="Comma 8 4 2 6" xfId="2269"/>
    <cellStyle name="Comma 8 4 2 7" xfId="2411"/>
    <cellStyle name="Comma 8 4 3" xfId="394"/>
    <cellStyle name="Comma 8 4 3 2" xfId="963"/>
    <cellStyle name="Comma 8 4 3 2 2" xfId="1907"/>
    <cellStyle name="Comma 8 4 3 3" xfId="1371"/>
    <cellStyle name="Comma 8 4 4" xfId="679"/>
    <cellStyle name="Comma 8 4 4 2" xfId="1627"/>
    <cellStyle name="Comma 8 4 5" xfId="1108"/>
    <cellStyle name="Comma 8 4 6" xfId="2072"/>
    <cellStyle name="Comma 8 4 7" xfId="2220"/>
    <cellStyle name="Comma 8 4 8" xfId="2362"/>
    <cellStyle name="Comma 8 5" xfId="115"/>
    <cellStyle name="Comma 8 5 2" xfId="268"/>
    <cellStyle name="Comma 8 5 2 2" xfId="558"/>
    <cellStyle name="Comma 8 5 2 2 2" xfId="1534"/>
    <cellStyle name="Comma 8 5 2 3" xfId="842"/>
    <cellStyle name="Comma 8 5 2 3 2" xfId="1790"/>
    <cellStyle name="Comma 8 5 2 4" xfId="1271"/>
    <cellStyle name="Comma 8 5 3" xfId="435"/>
    <cellStyle name="Comma 8 5 3 2" xfId="1052"/>
    <cellStyle name="Comma 8 5 3 3" xfId="1412"/>
    <cellStyle name="Comma 8 5 4" xfId="720"/>
    <cellStyle name="Comma 8 5 4 2" xfId="1668"/>
    <cellStyle name="Comma 8 5 5" xfId="1149"/>
    <cellStyle name="Comma 8 6" xfId="157"/>
    <cellStyle name="Comma 8 6 2" xfId="289"/>
    <cellStyle name="Comma 8 6 2 2" xfId="579"/>
    <cellStyle name="Comma 8 6 2 2 2" xfId="1555"/>
    <cellStyle name="Comma 8 6 2 3" xfId="863"/>
    <cellStyle name="Comma 8 6 2 3 2" xfId="1811"/>
    <cellStyle name="Comma 8 6 2 4" xfId="1292"/>
    <cellStyle name="Comma 8 6 3" xfId="456"/>
    <cellStyle name="Comma 8 6 3 2" xfId="975"/>
    <cellStyle name="Comma 8 6 3 2 2" xfId="1918"/>
    <cellStyle name="Comma 8 6 3 3" xfId="1433"/>
    <cellStyle name="Comma 8 6 4" xfId="741"/>
    <cellStyle name="Comma 8 6 4 2" xfId="1689"/>
    <cellStyle name="Comma 8 6 5" xfId="1170"/>
    <cellStyle name="Comma 8 6 6" xfId="2126"/>
    <cellStyle name="Comma 8 6 7" xfId="2270"/>
    <cellStyle name="Comma 8 6 8" xfId="2412"/>
    <cellStyle name="Comma 8 7" xfId="955"/>
    <cellStyle name="Comma 8 7 2" xfId="1901"/>
    <cellStyle name="Comma 8 8" xfId="2017"/>
    <cellStyle name="Comma 8 9" xfId="2166"/>
    <cellStyle name="Comma 9" xfId="52"/>
    <cellStyle name="Comma 9 10" xfId="2309"/>
    <cellStyle name="Comma 9 2" xfId="56"/>
    <cellStyle name="Comma 9 2 2" xfId="207"/>
    <cellStyle name="Comma 9 2 2 2" xfId="335"/>
    <cellStyle name="Comma 9 2 2 2 2" xfId="625"/>
    <cellStyle name="Comma 9 2 2 2 2 2" xfId="1601"/>
    <cellStyle name="Comma 9 2 2 2 3" xfId="909"/>
    <cellStyle name="Comma 9 2 2 2 3 2" xfId="1857"/>
    <cellStyle name="Comma 9 2 2 2 4" xfId="1338"/>
    <cellStyle name="Comma 9 2 2 3" xfId="503"/>
    <cellStyle name="Comma 9 2 2 3 2" xfId="1057"/>
    <cellStyle name="Comma 9 2 2 3 2 2" xfId="1986"/>
    <cellStyle name="Comma 9 2 2 3 3" xfId="1479"/>
    <cellStyle name="Comma 9 2 2 4" xfId="787"/>
    <cellStyle name="Comma 9 2 2 4 2" xfId="1735"/>
    <cellStyle name="Comma 9 2 2 5" xfId="1216"/>
    <cellStyle name="Comma 9 2 2 6" xfId="2074"/>
    <cellStyle name="Comma 9 2 2 7" xfId="2222"/>
    <cellStyle name="Comma 9 2 2 8" xfId="2364"/>
    <cellStyle name="Comma 9 2 3" xfId="222"/>
    <cellStyle name="Comma 9 2 3 2" xfId="514"/>
    <cellStyle name="Comma 9 2 3 2 2" xfId="1022"/>
    <cellStyle name="Comma 9 2 3 2 2 2" xfId="1964"/>
    <cellStyle name="Comma 9 2 3 2 3" xfId="1490"/>
    <cellStyle name="Comma 9 2 3 3" xfId="798"/>
    <cellStyle name="Comma 9 2 3 3 2" xfId="1746"/>
    <cellStyle name="Comma 9 2 3 4" xfId="1227"/>
    <cellStyle name="Comma 9 2 3 5" xfId="2127"/>
    <cellStyle name="Comma 9 2 3 6" xfId="2271"/>
    <cellStyle name="Comma 9 2 3 7" xfId="2413"/>
    <cellStyle name="Comma 9 2 4" xfId="391"/>
    <cellStyle name="Comma 9 2 4 2" xfId="964"/>
    <cellStyle name="Comma 9 2 4 2 2" xfId="1908"/>
    <cellStyle name="Comma 9 2 4 3" xfId="1368"/>
    <cellStyle name="Comma 9 2 5" xfId="676"/>
    <cellStyle name="Comma 9 2 5 2" xfId="1624"/>
    <cellStyle name="Comma 9 2 6" xfId="1105"/>
    <cellStyle name="Comma 9 2 7" xfId="2073"/>
    <cellStyle name="Comma 9 2 8" xfId="2221"/>
    <cellStyle name="Comma 9 2 9" xfId="2363"/>
    <cellStyle name="Comma 9 3" xfId="179"/>
    <cellStyle name="Comma 9 3 2" xfId="309"/>
    <cellStyle name="Comma 9 3 2 2" xfId="599"/>
    <cellStyle name="Comma 9 3 2 2 2" xfId="1575"/>
    <cellStyle name="Comma 9 3 2 3" xfId="883"/>
    <cellStyle name="Comma 9 3 2 3 2" xfId="1831"/>
    <cellStyle name="Comma 9 3 2 4" xfId="1312"/>
    <cellStyle name="Comma 9 3 3" xfId="476"/>
    <cellStyle name="Comma 9 3 3 2" xfId="1056"/>
    <cellStyle name="Comma 9 3 3 2 2" xfId="1985"/>
    <cellStyle name="Comma 9 3 3 3" xfId="1453"/>
    <cellStyle name="Comma 9 3 4" xfId="761"/>
    <cellStyle name="Comma 9 3 4 2" xfId="1709"/>
    <cellStyle name="Comma 9 3 5" xfId="1190"/>
    <cellStyle name="Comma 9 3 6" xfId="2075"/>
    <cellStyle name="Comma 9 3 7" xfId="2223"/>
    <cellStyle name="Comma 9 3 8" xfId="2365"/>
    <cellStyle name="Comma 9 4" xfId="218"/>
    <cellStyle name="Comma 9 4 2" xfId="510"/>
    <cellStyle name="Comma 9 4 2 2" xfId="996"/>
    <cellStyle name="Comma 9 4 2 2 2" xfId="1938"/>
    <cellStyle name="Comma 9 4 2 3" xfId="1486"/>
    <cellStyle name="Comma 9 4 3" xfId="794"/>
    <cellStyle name="Comma 9 4 3 2" xfId="1742"/>
    <cellStyle name="Comma 9 4 4" xfId="1223"/>
    <cellStyle name="Comma 9 4 5" xfId="2128"/>
    <cellStyle name="Comma 9 4 6" xfId="2272"/>
    <cellStyle name="Comma 9 4 7" xfId="2414"/>
    <cellStyle name="Comma 9 5" xfId="387"/>
    <cellStyle name="Comma 9 5 2" xfId="959"/>
    <cellStyle name="Comma 9 5 2 2" xfId="1904"/>
    <cellStyle name="Comma 9 5 3" xfId="1364"/>
    <cellStyle name="Comma 9 6" xfId="672"/>
    <cellStyle name="Comma 9 6 2" xfId="1620"/>
    <cellStyle name="Comma 9 7" xfId="1101"/>
    <cellStyle name="Comma 9 8" xfId="2018"/>
    <cellStyle name="Comma 9 9" xfId="2167"/>
    <cellStyle name="Currency" xfId="381" builtinId="4"/>
    <cellStyle name="Currency 10" xfId="2454"/>
    <cellStyle name="Currency 11" xfId="2461"/>
    <cellStyle name="Currency 12" xfId="2478"/>
    <cellStyle name="Currency 2" xfId="89"/>
    <cellStyle name="Currency 2 2" xfId="181"/>
    <cellStyle name="Currency 2 2 2" xfId="311"/>
    <cellStyle name="Currency 2 2 2 2" xfId="601"/>
    <cellStyle name="Currency 2 2 2 2 2" xfId="1577"/>
    <cellStyle name="Currency 2 2 2 3" xfId="885"/>
    <cellStyle name="Currency 2 2 2 3 2" xfId="1833"/>
    <cellStyle name="Currency 2 2 2 4" xfId="1314"/>
    <cellStyle name="Currency 2 2 3" xfId="478"/>
    <cellStyle name="Currency 2 2 3 2" xfId="1455"/>
    <cellStyle name="Currency 2 2 4" xfId="763"/>
    <cellStyle name="Currency 2 2 4 2" xfId="1711"/>
    <cellStyle name="Currency 2 2 5" xfId="1093"/>
    <cellStyle name="Currency 2 2 6" xfId="1192"/>
    <cellStyle name="Currency 2 3" xfId="998"/>
    <cellStyle name="Currency 2 3 2" xfId="1940"/>
    <cellStyle name="Currency 3" xfId="243"/>
    <cellStyle name="Currency 3 2" xfId="379"/>
    <cellStyle name="Currency 3 2 2" xfId="928"/>
    <cellStyle name="Currency 3 2 2 2" xfId="1876"/>
    <cellStyle name="Currency 3 2 3" xfId="1357"/>
    <cellStyle name="Currency 3 3" xfId="1081"/>
    <cellStyle name="Currency 3 3 2" xfId="2007"/>
    <cellStyle name="Currency 3 4" xfId="2129"/>
    <cellStyle name="Currency 3 5" xfId="2273"/>
    <cellStyle name="Currency 3 6" xfId="2415"/>
    <cellStyle name="Currency 4" xfId="362"/>
    <cellStyle name="Currency 4 2" xfId="377"/>
    <cellStyle name="Currency 4 2 2" xfId="926"/>
    <cellStyle name="Currency 4 2 2 2" xfId="1874"/>
    <cellStyle name="Currency 4 2 3" xfId="1355"/>
    <cellStyle name="Currency 4 3" xfId="1082"/>
    <cellStyle name="Currency 4 3 2" xfId="2008"/>
    <cellStyle name="Currency 4 4" xfId="917"/>
    <cellStyle name="Currency 4 4 2" xfId="1865"/>
    <cellStyle name="Currency 4 5" xfId="1346"/>
    <cellStyle name="Currency 4 6" xfId="2130"/>
    <cellStyle name="Currency 4 7" xfId="2274"/>
    <cellStyle name="Currency 4 8" xfId="2416"/>
    <cellStyle name="Currency 4 9" xfId="2453"/>
    <cellStyle name="Currency 5" xfId="375"/>
    <cellStyle name="Currency 5 2" xfId="924"/>
    <cellStyle name="Currency 5 2 2" xfId="1872"/>
    <cellStyle name="Currency 5 3" xfId="1353"/>
    <cellStyle name="Currency 5 4" xfId="2131"/>
    <cellStyle name="Currency 5 5" xfId="2275"/>
    <cellStyle name="Currency 5 6" xfId="2417"/>
    <cellStyle name="Currency 6" xfId="930"/>
    <cellStyle name="Currency 6 2" xfId="1092"/>
    <cellStyle name="Currency 6 3" xfId="2106"/>
    <cellStyle name="Currency 6 4" xfId="2251"/>
    <cellStyle name="Currency 6 5" xfId="2393"/>
    <cellStyle name="Currency 6 6" xfId="2446"/>
    <cellStyle name="Currency 6 7" xfId="2458"/>
    <cellStyle name="Currency 6 8" xfId="2468"/>
    <cellStyle name="Currency 7" xfId="2011"/>
    <cellStyle name="Currency 8" xfId="2161"/>
    <cellStyle name="Currency 9" xfId="2303"/>
    <cellStyle name="Explanatory Text" xfId="641" builtinId="53" customBuiltin="1"/>
    <cellStyle name="Good" xfId="632" builtinId="26" customBuiltin="1"/>
    <cellStyle name="Heading 1" xfId="628" builtinId="16" customBuiltin="1"/>
    <cellStyle name="Heading 2" xfId="629" builtinId="17" customBuiltin="1"/>
    <cellStyle name="Heading 3" xfId="630" builtinId="18" customBuiltin="1"/>
    <cellStyle name="Heading 4" xfId="631" builtinId="19" customBuiltin="1"/>
    <cellStyle name="Input" xfId="635" builtinId="20" customBuiltin="1"/>
    <cellStyle name="Linked Cell" xfId="638" builtinId="24" customBuiltin="1"/>
    <cellStyle name="Neutral" xfId="634" builtinId="28" customBuiltin="1"/>
    <cellStyle name="Normal" xfId="0" builtinId="0"/>
    <cellStyle name="Normal - Style1" xfId="12"/>
    <cellStyle name="Normal 10" xfId="58"/>
    <cellStyle name="Normal 10 10" xfId="2311"/>
    <cellStyle name="Normal 10 2" xfId="118"/>
    <cellStyle name="Normal 10 2 2" xfId="364"/>
    <cellStyle name="Normal 10 2 2 2" xfId="1058"/>
    <cellStyle name="Normal 10 2 2 2 2" xfId="1987"/>
    <cellStyle name="Normal 10 2 2 3" xfId="918"/>
    <cellStyle name="Normal 10 2 2 3 2" xfId="1866"/>
    <cellStyle name="Normal 10 2 2 4" xfId="1347"/>
    <cellStyle name="Normal 10 2 2 5" xfId="2132"/>
    <cellStyle name="Normal 10 2 2 6" xfId="2276"/>
    <cellStyle name="Normal 10 2 2 7" xfId="2418"/>
    <cellStyle name="Normal 10 2 3" xfId="2076"/>
    <cellStyle name="Normal 10 2 4" xfId="2224"/>
    <cellStyle name="Normal 10 2 5" xfId="2366"/>
    <cellStyle name="Normal 10 3" xfId="119"/>
    <cellStyle name="Normal 10 3 2" xfId="269"/>
    <cellStyle name="Normal 10 3 2 2" xfId="559"/>
    <cellStyle name="Normal 10 3 2 2 2" xfId="1535"/>
    <cellStyle name="Normal 10 3 2 3" xfId="843"/>
    <cellStyle name="Normal 10 3 2 3 2" xfId="1791"/>
    <cellStyle name="Normal 10 3 2 4" xfId="1272"/>
    <cellStyle name="Normal 10 3 3" xfId="436"/>
    <cellStyle name="Normal 10 3 3 2" xfId="1083"/>
    <cellStyle name="Normal 10 3 3 2 2" xfId="2009"/>
    <cellStyle name="Normal 10 3 3 3" xfId="1413"/>
    <cellStyle name="Normal 10 3 4" xfId="721"/>
    <cellStyle name="Normal 10 3 4 2" xfId="1669"/>
    <cellStyle name="Normal 10 3 5" xfId="1150"/>
    <cellStyle name="Normal 10 3 6" xfId="2133"/>
    <cellStyle name="Normal 10 3 7" xfId="2277"/>
    <cellStyle name="Normal 10 3 8" xfId="2419"/>
    <cellStyle name="Normal 10 4" xfId="224"/>
    <cellStyle name="Normal 10 4 2" xfId="516"/>
    <cellStyle name="Normal 10 4 2 2" xfId="1492"/>
    <cellStyle name="Normal 10 4 3" xfId="800"/>
    <cellStyle name="Normal 10 4 3 2" xfId="1748"/>
    <cellStyle name="Normal 10 4 4" xfId="1229"/>
    <cellStyle name="Normal 10 5" xfId="393"/>
    <cellStyle name="Normal 10 5 2" xfId="1370"/>
    <cellStyle name="Normal 10 6" xfId="678"/>
    <cellStyle name="Normal 10 6 2" xfId="1626"/>
    <cellStyle name="Normal 10 7" xfId="1107"/>
    <cellStyle name="Normal 10 8" xfId="2020"/>
    <cellStyle name="Normal 10 9" xfId="2169"/>
    <cellStyle name="Normal 11" xfId="73"/>
    <cellStyle name="Normal 11 2" xfId="120"/>
    <cellStyle name="Normal 12" xfId="74"/>
    <cellStyle name="Normal 12 2" xfId="140"/>
    <cellStyle name="Normal 13" xfId="80"/>
    <cellStyle name="Normal 13 2" xfId="121"/>
    <cellStyle name="Normal 13 3" xfId="180"/>
    <cellStyle name="Normal 13 3 2" xfId="310"/>
    <cellStyle name="Normal 13 3 2 2" xfId="600"/>
    <cellStyle name="Normal 13 3 2 2 2" xfId="1576"/>
    <cellStyle name="Normal 13 3 2 3" xfId="884"/>
    <cellStyle name="Normal 13 3 2 3 2" xfId="1832"/>
    <cellStyle name="Normal 13 3 2 4" xfId="1313"/>
    <cellStyle name="Normal 13 3 3" xfId="477"/>
    <cellStyle name="Normal 13 3 3 2" xfId="997"/>
    <cellStyle name="Normal 13 3 3 2 2" xfId="1939"/>
    <cellStyle name="Normal 13 3 3 3" xfId="1454"/>
    <cellStyle name="Normal 13 3 4" xfId="762"/>
    <cellStyle name="Normal 13 3 4 2" xfId="1710"/>
    <cellStyle name="Normal 13 3 5" xfId="1191"/>
    <cellStyle name="Normal 13 3 6" xfId="2134"/>
    <cellStyle name="Normal 13 3 7" xfId="2278"/>
    <cellStyle name="Normal 13 3 8" xfId="2420"/>
    <cellStyle name="Normal 13 4" xfId="244"/>
    <cellStyle name="Normal 13 4 2" xfId="535"/>
    <cellStyle name="Normal 13 4 2 2" xfId="1078"/>
    <cellStyle name="Normal 13 4 2 2 2" xfId="2004"/>
    <cellStyle name="Normal 13 4 2 3" xfId="1511"/>
    <cellStyle name="Normal 13 4 3" xfId="819"/>
    <cellStyle name="Normal 13 4 3 2" xfId="1767"/>
    <cellStyle name="Normal 13 4 4" xfId="1248"/>
    <cellStyle name="Normal 13 4 5" xfId="2135"/>
    <cellStyle name="Normal 13 4 6" xfId="2279"/>
    <cellStyle name="Normal 13 4 7" xfId="2421"/>
    <cellStyle name="Normal 13 5" xfId="412"/>
    <cellStyle name="Normal 13 5 2" xfId="960"/>
    <cellStyle name="Normal 13 5 3" xfId="1389"/>
    <cellStyle name="Normal 13 6" xfId="697"/>
    <cellStyle name="Normal 13 6 2" xfId="1645"/>
    <cellStyle name="Normal 13 7" xfId="1126"/>
    <cellStyle name="Normal 14" xfId="82"/>
    <cellStyle name="Normal 14 2" xfId="339"/>
    <cellStyle name="Normal 15" xfId="83"/>
    <cellStyle name="Normal 15 2" xfId="340"/>
    <cellStyle name="Normal 16" xfId="84"/>
    <cellStyle name="Normal 16 2" xfId="365"/>
    <cellStyle name="Normal 16 3" xfId="967"/>
    <cellStyle name="Normal 16 3 2" xfId="1911"/>
    <cellStyle name="Normal 17" xfId="85"/>
    <cellStyle name="Normal 17 2" xfId="366"/>
    <cellStyle name="Normal 17 3" xfId="968"/>
    <cellStyle name="Normal 17 3 2" xfId="1912"/>
    <cellStyle name="Normal 18" xfId="86"/>
    <cellStyle name="Normal 18 2" xfId="367"/>
    <cellStyle name="Normal 18 3" xfId="969"/>
    <cellStyle name="Normal 18 3 2" xfId="1913"/>
    <cellStyle name="Normal 19" xfId="87"/>
    <cellStyle name="Normal 19 2" xfId="368"/>
    <cellStyle name="Normal 19 3" xfId="970"/>
    <cellStyle name="Normal 19 3 2" xfId="1914"/>
    <cellStyle name="Normal 2" xfId="3"/>
    <cellStyle name="Normal 2 10" xfId="2463"/>
    <cellStyle name="Normal 2 10 2" xfId="2474"/>
    <cellStyle name="Normal 2 11" xfId="2473"/>
    <cellStyle name="Normal 2 12" xfId="2480"/>
    <cellStyle name="Normal 2 2" xfId="21"/>
    <cellStyle name="Normal 2 2 2" xfId="46"/>
    <cellStyle name="Normal 2 2 3" xfId="47"/>
    <cellStyle name="Normal 2 2 3 10" xfId="2016"/>
    <cellStyle name="Normal 2 2 3 11" xfId="2165"/>
    <cellStyle name="Normal 2 2 3 12" xfId="2307"/>
    <cellStyle name="Normal 2 2 3 2" xfId="55"/>
    <cellStyle name="Normal 2 2 3 2 2" xfId="188"/>
    <cellStyle name="Normal 2 2 3 2 2 2" xfId="316"/>
    <cellStyle name="Normal 2 2 3 2 2 2 2" xfId="606"/>
    <cellStyle name="Normal 2 2 3 2 2 2 2 2" xfId="1077"/>
    <cellStyle name="Normal 2 2 3 2 2 2 2 2 2" xfId="2003"/>
    <cellStyle name="Normal 2 2 3 2 2 2 2 3" xfId="1582"/>
    <cellStyle name="Normal 2 2 3 2 2 2 3" xfId="890"/>
    <cellStyle name="Normal 2 2 3 2 2 2 3 2" xfId="1838"/>
    <cellStyle name="Normal 2 2 3 2 2 2 4" xfId="1319"/>
    <cellStyle name="Normal 2 2 3 2 2 2 5" xfId="2136"/>
    <cellStyle name="Normal 2 2 3 2 2 2 6" xfId="2280"/>
    <cellStyle name="Normal 2 2 3 2 2 2 7" xfId="2422"/>
    <cellStyle name="Normal 2 2 3 2 2 3" xfId="484"/>
    <cellStyle name="Normal 2 2 3 2 2 3 2" xfId="1061"/>
    <cellStyle name="Normal 2 2 3 2 2 3 2 2" xfId="1990"/>
    <cellStyle name="Normal 2 2 3 2 2 3 3" xfId="1460"/>
    <cellStyle name="Normal 2 2 3 2 2 4" xfId="768"/>
    <cellStyle name="Normal 2 2 3 2 2 4 2" xfId="1716"/>
    <cellStyle name="Normal 2 2 3 2 2 5" xfId="1197"/>
    <cellStyle name="Normal 2 2 3 2 2 6" xfId="2043"/>
    <cellStyle name="Normal 2 2 3 2 2 7" xfId="2191"/>
    <cellStyle name="Normal 2 2 3 2 2 8" xfId="2333"/>
    <cellStyle name="Normal 2 2 3 2 3" xfId="221"/>
    <cellStyle name="Normal 2 2 3 2 3 2" xfId="513"/>
    <cellStyle name="Normal 2 2 3 2 3 2 2" xfId="1003"/>
    <cellStyle name="Normal 2 2 3 2 3 2 2 2" xfId="1945"/>
    <cellStyle name="Normal 2 2 3 2 3 2 3" xfId="1489"/>
    <cellStyle name="Normal 2 2 3 2 3 3" xfId="797"/>
    <cellStyle name="Normal 2 2 3 2 3 3 2" xfId="1745"/>
    <cellStyle name="Normal 2 2 3 2 3 4" xfId="1226"/>
    <cellStyle name="Normal 2 2 3 2 3 5" xfId="2137"/>
    <cellStyle name="Normal 2 2 3 2 3 6" xfId="2281"/>
    <cellStyle name="Normal 2 2 3 2 3 7" xfId="2423"/>
    <cellStyle name="Normal 2 2 3 2 4" xfId="390"/>
    <cellStyle name="Normal 2 2 3 2 4 2" xfId="961"/>
    <cellStyle name="Normal 2 2 3 2 4 2 2" xfId="1905"/>
    <cellStyle name="Normal 2 2 3 2 4 3" xfId="1367"/>
    <cellStyle name="Normal 2 2 3 2 5" xfId="675"/>
    <cellStyle name="Normal 2 2 3 2 5 2" xfId="1623"/>
    <cellStyle name="Normal 2 2 3 2 6" xfId="1104"/>
    <cellStyle name="Normal 2 2 3 2 7" xfId="2078"/>
    <cellStyle name="Normal 2 2 3 2 8" xfId="2225"/>
    <cellStyle name="Normal 2 2 3 2 9" xfId="2367"/>
    <cellStyle name="Normal 2 2 3 3" xfId="60"/>
    <cellStyle name="Normal 2 2 3 3 2" xfId="226"/>
    <cellStyle name="Normal 2 2 3 3 2 2" xfId="518"/>
    <cellStyle name="Normal 2 2 3 3 2 2 2" xfId="1062"/>
    <cellStyle name="Normal 2 2 3 3 2 2 2 2" xfId="1991"/>
    <cellStyle name="Normal 2 2 3 3 2 2 3" xfId="1494"/>
    <cellStyle name="Normal 2 2 3 3 2 3" xfId="802"/>
    <cellStyle name="Normal 2 2 3 3 2 3 2" xfId="1750"/>
    <cellStyle name="Normal 2 2 3 3 2 4" xfId="1231"/>
    <cellStyle name="Normal 2 2 3 3 2 5" xfId="2138"/>
    <cellStyle name="Normal 2 2 3 3 2 6" xfId="2282"/>
    <cellStyle name="Normal 2 2 3 3 2 7" xfId="2424"/>
    <cellStyle name="Normal 2 2 3 3 3" xfId="395"/>
    <cellStyle name="Normal 2 2 3 3 3 2" xfId="965"/>
    <cellStyle name="Normal 2 2 3 3 3 2 2" xfId="1909"/>
    <cellStyle name="Normal 2 2 3 3 3 3" xfId="1372"/>
    <cellStyle name="Normal 2 2 3 3 4" xfId="680"/>
    <cellStyle name="Normal 2 2 3 3 4 2" xfId="1628"/>
    <cellStyle name="Normal 2 2 3 3 5" xfId="1109"/>
    <cellStyle name="Normal 2 2 3 3 6" xfId="2079"/>
    <cellStyle name="Normal 2 2 3 3 7" xfId="2226"/>
    <cellStyle name="Normal 2 2 3 3 8" xfId="2368"/>
    <cellStyle name="Normal 2 2 3 4" xfId="141"/>
    <cellStyle name="Normal 2 2 3 4 2" xfId="285"/>
    <cellStyle name="Normal 2 2 3 4 2 2" xfId="575"/>
    <cellStyle name="Normal 2 2 3 4 2 2 2" xfId="1551"/>
    <cellStyle name="Normal 2 2 3 4 2 3" xfId="859"/>
    <cellStyle name="Normal 2 2 3 4 2 3 2" xfId="1807"/>
    <cellStyle name="Normal 2 2 3 4 2 4" xfId="1288"/>
    <cellStyle name="Normal 2 2 3 4 3" xfId="452"/>
    <cellStyle name="Normal 2 2 3 4 3 2" xfId="1060"/>
    <cellStyle name="Normal 2 2 3 4 3 2 2" xfId="1989"/>
    <cellStyle name="Normal 2 2 3 4 3 3" xfId="1429"/>
    <cellStyle name="Normal 2 2 3 4 4" xfId="737"/>
    <cellStyle name="Normal 2 2 3 4 4 2" xfId="1685"/>
    <cellStyle name="Normal 2 2 3 4 5" xfId="1166"/>
    <cellStyle name="Normal 2 2 3 4 6" xfId="2080"/>
    <cellStyle name="Normal 2 2 3 4 7" xfId="2227"/>
    <cellStyle name="Normal 2 2 3 4 8" xfId="2369"/>
    <cellStyle name="Normal 2 2 3 5" xfId="158"/>
    <cellStyle name="Normal 2 2 3 5 2" xfId="290"/>
    <cellStyle name="Normal 2 2 3 5 2 2" xfId="580"/>
    <cellStyle name="Normal 2 2 3 5 2 2 2" xfId="1556"/>
    <cellStyle name="Normal 2 2 3 5 2 3" xfId="864"/>
    <cellStyle name="Normal 2 2 3 5 2 3 2" xfId="1812"/>
    <cellStyle name="Normal 2 2 3 5 2 4" xfId="1293"/>
    <cellStyle name="Normal 2 2 3 5 3" xfId="457"/>
    <cellStyle name="Normal 2 2 3 5 3 2" xfId="976"/>
    <cellStyle name="Normal 2 2 3 5 3 2 2" xfId="1919"/>
    <cellStyle name="Normal 2 2 3 5 3 3" xfId="1434"/>
    <cellStyle name="Normal 2 2 3 5 4" xfId="742"/>
    <cellStyle name="Normal 2 2 3 5 4 2" xfId="1690"/>
    <cellStyle name="Normal 2 2 3 5 5" xfId="1171"/>
    <cellStyle name="Normal 2 2 3 5 6" xfId="2139"/>
    <cellStyle name="Normal 2 2 3 5 7" xfId="2283"/>
    <cellStyle name="Normal 2 2 3 5 8" xfId="2425"/>
    <cellStyle name="Normal 2 2 3 6" xfId="215"/>
    <cellStyle name="Normal 2 2 3 6 2" xfId="507"/>
    <cellStyle name="Normal 2 2 3 6 2 2" xfId="1483"/>
    <cellStyle name="Normal 2 2 3 6 3" xfId="791"/>
    <cellStyle name="Normal 2 2 3 6 3 2" xfId="1739"/>
    <cellStyle name="Normal 2 2 3 6 4" xfId="1220"/>
    <cellStyle name="Normal 2 2 3 7" xfId="384"/>
    <cellStyle name="Normal 2 2 3 7 2" xfId="951"/>
    <cellStyle name="Normal 2 2 3 7 2 2" xfId="1897"/>
    <cellStyle name="Normal 2 2 3 7 3" xfId="1361"/>
    <cellStyle name="Normal 2 2 3 8" xfId="669"/>
    <cellStyle name="Normal 2 2 3 8 2" xfId="1617"/>
    <cellStyle name="Normal 2 2 3 9" xfId="1098"/>
    <cellStyle name="Normal 2 2 4" xfId="102"/>
    <cellStyle name="Normal 2 2 4 2" xfId="184"/>
    <cellStyle name="Normal 2 2 4 2 2" xfId="312"/>
    <cellStyle name="Normal 2 2 4 2 2 2" xfId="602"/>
    <cellStyle name="Normal 2 2 4 2 2 2 2" xfId="1578"/>
    <cellStyle name="Normal 2 2 4 2 2 3" xfId="886"/>
    <cellStyle name="Normal 2 2 4 2 2 3 2" xfId="1834"/>
    <cellStyle name="Normal 2 2 4 2 2 4" xfId="1315"/>
    <cellStyle name="Normal 2 2 4 2 3" xfId="480"/>
    <cellStyle name="Normal 2 2 4 2 3 2" xfId="1456"/>
    <cellStyle name="Normal 2 2 4 2 4" xfId="764"/>
    <cellStyle name="Normal 2 2 4 2 4 2" xfId="1712"/>
    <cellStyle name="Normal 2 2 4 2 5" xfId="1193"/>
    <cellStyle name="Normal 2 2 4 3" xfId="257"/>
    <cellStyle name="Normal 2 2 4 3 2" xfId="548"/>
    <cellStyle name="Normal 2 2 4 3 2 2" xfId="1524"/>
    <cellStyle name="Normal 2 2 4 3 3" xfId="832"/>
    <cellStyle name="Normal 2 2 4 3 3 2" xfId="1780"/>
    <cellStyle name="Normal 2 2 4 3 4" xfId="1261"/>
    <cellStyle name="Normal 2 2 4 4" xfId="425"/>
    <cellStyle name="Normal 2 2 4 4 2" xfId="999"/>
    <cellStyle name="Normal 2 2 4 4 2 2" xfId="1941"/>
    <cellStyle name="Normal 2 2 4 4 3" xfId="1402"/>
    <cellStyle name="Normal 2 2 4 5" xfId="710"/>
    <cellStyle name="Normal 2 2 4 5 2" xfId="1658"/>
    <cellStyle name="Normal 2 2 4 6" xfId="1139"/>
    <cellStyle name="Normal 2 2 4 7" xfId="2081"/>
    <cellStyle name="Normal 2 2 4 8" xfId="2228"/>
    <cellStyle name="Normal 2 2 4 9" xfId="2370"/>
    <cellStyle name="Normal 2 2 5" xfId="145"/>
    <cellStyle name="Normal 2 2 5 2" xfId="286"/>
    <cellStyle name="Normal 2 2 5 2 2" xfId="576"/>
    <cellStyle name="Normal 2 2 5 2 2 2" xfId="1552"/>
    <cellStyle name="Normal 2 2 5 2 3" xfId="860"/>
    <cellStyle name="Normal 2 2 5 2 3 2" xfId="1808"/>
    <cellStyle name="Normal 2 2 5 2 4" xfId="1289"/>
    <cellStyle name="Normal 2 2 5 3" xfId="453"/>
    <cellStyle name="Normal 2 2 5 3 2" xfId="972"/>
    <cellStyle name="Normal 2 2 5 3 2 2" xfId="1915"/>
    <cellStyle name="Normal 2 2 5 3 3" xfId="1430"/>
    <cellStyle name="Normal 2 2 5 4" xfId="738"/>
    <cellStyle name="Normal 2 2 5 4 2" xfId="1686"/>
    <cellStyle name="Normal 2 2 5 5" xfId="1167"/>
    <cellStyle name="Normal 2 2 5 6" xfId="2140"/>
    <cellStyle name="Normal 2 2 5 7" xfId="2284"/>
    <cellStyle name="Normal 2 2 5 8" xfId="2426"/>
    <cellStyle name="Normal 2 2 6" xfId="932"/>
    <cellStyle name="Normal 2 2 6 2" xfId="1878"/>
    <cellStyle name="Normal 2 3" xfId="34"/>
    <cellStyle name="Normal 2 3 10" xfId="2305"/>
    <cellStyle name="Normal 2 3 2" xfId="103"/>
    <cellStyle name="Normal 2 3 2 2" xfId="185"/>
    <cellStyle name="Normal 2 3 2 2 2" xfId="313"/>
    <cellStyle name="Normal 2 3 2 2 2 2" xfId="603"/>
    <cellStyle name="Normal 2 3 2 2 2 2 2" xfId="1579"/>
    <cellStyle name="Normal 2 3 2 2 2 3" xfId="887"/>
    <cellStyle name="Normal 2 3 2 2 2 3 2" xfId="1835"/>
    <cellStyle name="Normal 2 3 2 2 2 4" xfId="1316"/>
    <cellStyle name="Normal 2 3 2 2 3" xfId="481"/>
    <cellStyle name="Normal 2 3 2 2 3 2" xfId="1457"/>
    <cellStyle name="Normal 2 3 2 2 4" xfId="765"/>
    <cellStyle name="Normal 2 3 2 2 4 2" xfId="1713"/>
    <cellStyle name="Normal 2 3 2 2 5" xfId="1194"/>
    <cellStyle name="Normal 2 3 2 3" xfId="258"/>
    <cellStyle name="Normal 2 3 2 3 2" xfId="549"/>
    <cellStyle name="Normal 2 3 2 3 2 2" xfId="1525"/>
    <cellStyle name="Normal 2 3 2 3 3" xfId="833"/>
    <cellStyle name="Normal 2 3 2 3 3 2" xfId="1781"/>
    <cellStyle name="Normal 2 3 2 3 4" xfId="1262"/>
    <cellStyle name="Normal 2 3 2 4" xfId="426"/>
    <cellStyle name="Normal 2 3 2 4 2" xfId="1000"/>
    <cellStyle name="Normal 2 3 2 4 2 2" xfId="1942"/>
    <cellStyle name="Normal 2 3 2 4 3" xfId="1403"/>
    <cellStyle name="Normal 2 3 2 5" xfId="711"/>
    <cellStyle name="Normal 2 3 2 5 2" xfId="1659"/>
    <cellStyle name="Normal 2 3 2 6" xfId="1140"/>
    <cellStyle name="Normal 2 3 2 7" xfId="2082"/>
    <cellStyle name="Normal 2 3 2 8" xfId="2229"/>
    <cellStyle name="Normal 2 3 2 9" xfId="2371"/>
    <cellStyle name="Normal 2 3 3" xfId="150"/>
    <cellStyle name="Normal 2 3 3 2" xfId="287"/>
    <cellStyle name="Normal 2 3 3 2 2" xfId="577"/>
    <cellStyle name="Normal 2 3 3 2 2 2" xfId="1553"/>
    <cellStyle name="Normal 2 3 3 2 3" xfId="861"/>
    <cellStyle name="Normal 2 3 3 2 3 2" xfId="1809"/>
    <cellStyle name="Normal 2 3 3 2 4" xfId="1290"/>
    <cellStyle name="Normal 2 3 3 3" xfId="454"/>
    <cellStyle name="Normal 2 3 3 3 2" xfId="1063"/>
    <cellStyle name="Normal 2 3 3 3 2 2" xfId="1992"/>
    <cellStyle name="Normal 2 3 3 3 3" xfId="1431"/>
    <cellStyle name="Normal 2 3 3 4" xfId="739"/>
    <cellStyle name="Normal 2 3 3 4 2" xfId="1687"/>
    <cellStyle name="Normal 2 3 3 5" xfId="1168"/>
    <cellStyle name="Normal 2 3 3 6" xfId="2083"/>
    <cellStyle name="Normal 2 3 3 7" xfId="2230"/>
    <cellStyle name="Normal 2 3 3 8" xfId="2372"/>
    <cellStyle name="Normal 2 3 4" xfId="213"/>
    <cellStyle name="Normal 2 3 4 2" xfId="506"/>
    <cellStyle name="Normal 2 3 4 2 2" xfId="973"/>
    <cellStyle name="Normal 2 3 4 2 2 2" xfId="1916"/>
    <cellStyle name="Normal 2 3 4 2 3" xfId="1482"/>
    <cellStyle name="Normal 2 3 4 3" xfId="790"/>
    <cellStyle name="Normal 2 3 4 3 2" xfId="1738"/>
    <cellStyle name="Normal 2 3 4 4" xfId="1219"/>
    <cellStyle name="Normal 2 3 4 5" xfId="2141"/>
    <cellStyle name="Normal 2 3 4 6" xfId="2285"/>
    <cellStyle name="Normal 2 3 4 7" xfId="2427"/>
    <cellStyle name="Normal 2 3 5" xfId="383"/>
    <cellStyle name="Normal 2 3 5 2" xfId="934"/>
    <cellStyle name="Normal 2 3 5 2 2" xfId="1880"/>
    <cellStyle name="Normal 2 3 5 3" xfId="1360"/>
    <cellStyle name="Normal 2 3 6" xfId="668"/>
    <cellStyle name="Normal 2 3 6 2" xfId="1616"/>
    <cellStyle name="Normal 2 3 7" xfId="1097"/>
    <cellStyle name="Normal 2 3 8" xfId="2014"/>
    <cellStyle name="Normal 2 3 9" xfId="2163"/>
    <cellStyle name="Normal 2 4" xfId="48"/>
    <cellStyle name="Normal 2 4 2" xfId="104"/>
    <cellStyle name="Normal 2 4 2 2" xfId="201"/>
    <cellStyle name="Normal 2 4 2 2 2" xfId="329"/>
    <cellStyle name="Normal 2 4 2 2 2 2" xfId="619"/>
    <cellStyle name="Normal 2 4 2 2 2 2 2" xfId="1595"/>
    <cellStyle name="Normal 2 4 2 2 2 3" xfId="903"/>
    <cellStyle name="Normal 2 4 2 2 2 3 2" xfId="1851"/>
    <cellStyle name="Normal 2 4 2 2 2 4" xfId="1332"/>
    <cellStyle name="Normal 2 4 2 2 3" xfId="497"/>
    <cellStyle name="Normal 2 4 2 2 3 2" xfId="1473"/>
    <cellStyle name="Normal 2 4 2 2 4" xfId="781"/>
    <cellStyle name="Normal 2 4 2 2 4 2" xfId="1729"/>
    <cellStyle name="Normal 2 4 2 2 5" xfId="1210"/>
    <cellStyle name="Normal 2 4 2 3" xfId="259"/>
    <cellStyle name="Normal 2 4 2 3 2" xfId="550"/>
    <cellStyle name="Normal 2 4 2 3 2 2" xfId="1526"/>
    <cellStyle name="Normal 2 4 2 3 3" xfId="834"/>
    <cellStyle name="Normal 2 4 2 3 3 2" xfId="1782"/>
    <cellStyle name="Normal 2 4 2 3 4" xfId="1263"/>
    <cellStyle name="Normal 2 4 2 4" xfId="427"/>
    <cellStyle name="Normal 2 4 2 4 2" xfId="1016"/>
    <cellStyle name="Normal 2 4 2 4 2 2" xfId="1958"/>
    <cellStyle name="Normal 2 4 2 4 3" xfId="1404"/>
    <cellStyle name="Normal 2 4 2 5" xfId="712"/>
    <cellStyle name="Normal 2 4 2 5 2" xfId="1660"/>
    <cellStyle name="Normal 2 4 2 6" xfId="1141"/>
    <cellStyle name="Normal 2 4 2 7" xfId="2084"/>
    <cellStyle name="Normal 2 4 2 8" xfId="2231"/>
    <cellStyle name="Normal 2 4 2 9" xfId="2373"/>
    <cellStyle name="Normal 2 4 3" xfId="171"/>
    <cellStyle name="Normal 2 4 3 2" xfId="303"/>
    <cellStyle name="Normal 2 4 3 2 2" xfId="593"/>
    <cellStyle name="Normal 2 4 3 2 2 2" xfId="1569"/>
    <cellStyle name="Normal 2 4 3 2 3" xfId="877"/>
    <cellStyle name="Normal 2 4 3 2 3 2" xfId="1825"/>
    <cellStyle name="Normal 2 4 3 2 4" xfId="1306"/>
    <cellStyle name="Normal 2 4 3 3" xfId="470"/>
    <cellStyle name="Normal 2 4 3 3 2" xfId="1064"/>
    <cellStyle name="Normal 2 4 3 3 3" xfId="1447"/>
    <cellStyle name="Normal 2 4 3 4" xfId="755"/>
    <cellStyle name="Normal 2 4 3 4 2" xfId="1703"/>
    <cellStyle name="Normal 2 4 3 5" xfId="1184"/>
    <cellStyle name="Normal 2 4 4" xfId="369"/>
    <cellStyle name="Normal 2 4 4 2" xfId="989"/>
    <cellStyle name="Normal 2 4 4 2 2" xfId="1932"/>
    <cellStyle name="Normal 2 4 4 3" xfId="919"/>
    <cellStyle name="Normal 2 4 4 3 2" xfId="1867"/>
    <cellStyle name="Normal 2 4 4 4" xfId="1348"/>
    <cellStyle name="Normal 2 4 4 5" xfId="2142"/>
    <cellStyle name="Normal 2 4 4 6" xfId="2286"/>
    <cellStyle name="Normal 2 4 4 7" xfId="2428"/>
    <cellStyle name="Normal 2 4 5" xfId="935"/>
    <cellStyle name="Normal 2 4 5 2" xfId="1881"/>
    <cellStyle name="Normal 2 5" xfId="122"/>
    <cellStyle name="Normal 2 5 2" xfId="270"/>
    <cellStyle name="Normal 2 5 2 2" xfId="560"/>
    <cellStyle name="Normal 2 5 2 2 2" xfId="1059"/>
    <cellStyle name="Normal 2 5 2 2 2 2" xfId="1988"/>
    <cellStyle name="Normal 2 5 2 2 3" xfId="1536"/>
    <cellStyle name="Normal 2 5 2 3" xfId="844"/>
    <cellStyle name="Normal 2 5 2 3 2" xfId="1792"/>
    <cellStyle name="Normal 2 5 2 4" xfId="1273"/>
    <cellStyle name="Normal 2 5 2 5" xfId="2143"/>
    <cellStyle name="Normal 2 5 2 6" xfId="2287"/>
    <cellStyle name="Normal 2 5 2 7" xfId="2429"/>
    <cellStyle name="Normal 2 5 3" xfId="370"/>
    <cellStyle name="Normal 2 5 3 2" xfId="1076"/>
    <cellStyle name="Normal 2 5 3 2 2" xfId="2002"/>
    <cellStyle name="Normal 2 5 3 3" xfId="920"/>
    <cellStyle name="Normal 2 5 3 3 2" xfId="1868"/>
    <cellStyle name="Normal 2 5 3 4" xfId="1349"/>
    <cellStyle name="Normal 2 5 3 5" xfId="2144"/>
    <cellStyle name="Normal 2 5 3 6" xfId="2288"/>
    <cellStyle name="Normal 2 5 3 7" xfId="2430"/>
    <cellStyle name="Normal 2 5 4" xfId="437"/>
    <cellStyle name="Normal 2 5 4 2" xfId="954"/>
    <cellStyle name="Normal 2 5 4 2 2" xfId="1900"/>
    <cellStyle name="Normal 2 5 4 3" xfId="1414"/>
    <cellStyle name="Normal 2 5 5" xfId="722"/>
    <cellStyle name="Normal 2 5 5 2" xfId="1670"/>
    <cellStyle name="Normal 2 5 6" xfId="1151"/>
    <cellStyle name="Normal 2 5 7" xfId="2042"/>
    <cellStyle name="Normal 2 5 8" xfId="2190"/>
    <cellStyle name="Normal 2 5 9" xfId="2332"/>
    <cellStyle name="Normal 2 6" xfId="212"/>
    <cellStyle name="Normal 2 6 2" xfId="505"/>
    <cellStyle name="Normal 2 6 2 2" xfId="1481"/>
    <cellStyle name="Normal 2 6 3" xfId="789"/>
    <cellStyle name="Normal 2 6 3 2" xfId="1737"/>
    <cellStyle name="Normal 2 6 4" xfId="1218"/>
    <cellStyle name="Normal 2 7" xfId="382"/>
    <cellStyle name="Normal 2 7 2" xfId="1359"/>
    <cellStyle name="Normal 2 8" xfId="667"/>
    <cellStyle name="Normal 2 8 2" xfId="1615"/>
    <cellStyle name="Normal 2 9" xfId="1096"/>
    <cellStyle name="Normal 20" xfId="88"/>
    <cellStyle name="Normal 20 2" xfId="371"/>
    <cellStyle name="Normal 20 3" xfId="971"/>
    <cellStyle name="Normal 21" xfId="105"/>
    <cellStyle name="Normal 21 2" xfId="183"/>
    <cellStyle name="Normal 21 2 2" xfId="479"/>
    <cellStyle name="Normal 21 3" xfId="260"/>
    <cellStyle name="Normal 22" xfId="106"/>
    <cellStyle name="Normal 22 2" xfId="208"/>
    <cellStyle name="Normal 22 2 2" xfId="336"/>
    <cellStyle name="Normal 22 2 2 2" xfId="626"/>
    <cellStyle name="Normal 22 2 2 2 2" xfId="1602"/>
    <cellStyle name="Normal 22 2 2 3" xfId="910"/>
    <cellStyle name="Normal 22 2 2 3 2" xfId="1858"/>
    <cellStyle name="Normal 22 2 2 4" xfId="1339"/>
    <cellStyle name="Normal 22 2 3" xfId="504"/>
    <cellStyle name="Normal 22 2 3 2" xfId="1480"/>
    <cellStyle name="Normal 22 2 4" xfId="788"/>
    <cellStyle name="Normal 22 2 4 2" xfId="1736"/>
    <cellStyle name="Normal 22 2 5" xfId="1217"/>
    <cellStyle name="Normal 22 3" xfId="261"/>
    <cellStyle name="Normal 22 3 2" xfId="551"/>
    <cellStyle name="Normal 22 3 2 2" xfId="1527"/>
    <cellStyle name="Normal 22 3 3" xfId="835"/>
    <cellStyle name="Normal 22 3 3 2" xfId="1783"/>
    <cellStyle name="Normal 22 3 4" xfId="1264"/>
    <cellStyle name="Normal 22 4" xfId="428"/>
    <cellStyle name="Normal 22 4 2" xfId="1023"/>
    <cellStyle name="Normal 22 4 2 2" xfId="1965"/>
    <cellStyle name="Normal 22 4 3" xfId="1405"/>
    <cellStyle name="Normal 22 5" xfId="713"/>
    <cellStyle name="Normal 22 5 2" xfId="1661"/>
    <cellStyle name="Normal 22 6" xfId="1142"/>
    <cellStyle name="Normal 22 7" xfId="2040"/>
    <cellStyle name="Normal 22 8" xfId="2188"/>
    <cellStyle name="Normal 22 9" xfId="2330"/>
    <cellStyle name="Normal 23" xfId="123"/>
    <cellStyle name="Normal 23 2" xfId="271"/>
    <cellStyle name="Normal 23 2 2" xfId="561"/>
    <cellStyle name="Normal 23 2 2 2" xfId="1537"/>
    <cellStyle name="Normal 23 2 3" xfId="845"/>
    <cellStyle name="Normal 23 2 3 2" xfId="1793"/>
    <cellStyle name="Normal 23 2 4" xfId="1274"/>
    <cellStyle name="Normal 23 3" xfId="438"/>
    <cellStyle name="Normal 23 3 2" xfId="1024"/>
    <cellStyle name="Normal 23 3 3" xfId="1415"/>
    <cellStyle name="Normal 23 4" xfId="723"/>
    <cellStyle name="Normal 23 4 2" xfId="1671"/>
    <cellStyle name="Normal 23 5" xfId="1152"/>
    <cellStyle name="Normal 24" xfId="124"/>
    <cellStyle name="Normal 24 2" xfId="272"/>
    <cellStyle name="Normal 24 2 2" xfId="562"/>
    <cellStyle name="Normal 24 2 2 2" xfId="1538"/>
    <cellStyle name="Normal 24 2 3" xfId="846"/>
    <cellStyle name="Normal 24 2 3 2" xfId="1794"/>
    <cellStyle name="Normal 24 2 4" xfId="1275"/>
    <cellStyle name="Normal 24 3" xfId="439"/>
    <cellStyle name="Normal 24 3 2" xfId="1025"/>
    <cellStyle name="Normal 24 3 3" xfId="1416"/>
    <cellStyle name="Normal 24 4" xfId="724"/>
    <cellStyle name="Normal 24 4 2" xfId="1672"/>
    <cellStyle name="Normal 24 5" xfId="1153"/>
    <cellStyle name="Normal 25" xfId="144"/>
    <cellStyle name="Normal 25 2" xfId="380"/>
    <cellStyle name="Normal 25 2 2" xfId="929"/>
    <cellStyle name="Normal 25 2 2 2" xfId="1877"/>
    <cellStyle name="Normal 25 2 3" xfId="1358"/>
    <cellStyle name="Normal 25 3" xfId="1026"/>
    <cellStyle name="Normal 26" xfId="182"/>
    <cellStyle name="Normal 26 2" xfId="1027"/>
    <cellStyle name="Normal 27" xfId="210"/>
    <cellStyle name="Normal 27 2" xfId="1028"/>
    <cellStyle name="Normal 28" xfId="155"/>
    <cellStyle name="Normal 28 2" xfId="1029"/>
    <cellStyle name="Normal 29" xfId="178"/>
    <cellStyle name="Normal 29 2" xfId="1030"/>
    <cellStyle name="Normal 3" xfId="13"/>
    <cellStyle name="Normal 3 2" xfId="18"/>
    <cellStyle name="Normal 3 2 2" xfId="25"/>
    <cellStyle name="Normal 3 2 2 2" xfId="49"/>
    <cellStyle name="Normal 3 3" xfId="75"/>
    <cellStyle name="Normal 3 3 10" xfId="2324"/>
    <cellStyle name="Normal 3 3 2" xfId="107"/>
    <cellStyle name="Normal 3 3 2 2" xfId="202"/>
    <cellStyle name="Normal 3 3 2 2 2" xfId="330"/>
    <cellStyle name="Normal 3 3 2 2 2 2" xfId="620"/>
    <cellStyle name="Normal 3 3 2 2 2 2 2" xfId="1596"/>
    <cellStyle name="Normal 3 3 2 2 2 3" xfId="904"/>
    <cellStyle name="Normal 3 3 2 2 2 3 2" xfId="1852"/>
    <cellStyle name="Normal 3 3 2 2 2 4" xfId="1333"/>
    <cellStyle name="Normal 3 3 2 2 3" xfId="498"/>
    <cellStyle name="Normal 3 3 2 2 3 2" xfId="1474"/>
    <cellStyle name="Normal 3 3 2 2 4" xfId="782"/>
    <cellStyle name="Normal 3 3 2 2 4 2" xfId="1730"/>
    <cellStyle name="Normal 3 3 2 2 5" xfId="1211"/>
    <cellStyle name="Normal 3 3 2 3" xfId="262"/>
    <cellStyle name="Normal 3 3 2 3 2" xfId="552"/>
    <cellStyle name="Normal 3 3 2 3 2 2" xfId="1528"/>
    <cellStyle name="Normal 3 3 2 3 3" xfId="836"/>
    <cellStyle name="Normal 3 3 2 3 3 2" xfId="1784"/>
    <cellStyle name="Normal 3 3 2 3 4" xfId="1265"/>
    <cellStyle name="Normal 3 3 2 4" xfId="429"/>
    <cellStyle name="Normal 3 3 2 4 2" xfId="1017"/>
    <cellStyle name="Normal 3 3 2 4 2 2" xfId="1959"/>
    <cellStyle name="Normal 3 3 2 4 3" xfId="1406"/>
    <cellStyle name="Normal 3 3 2 5" xfId="714"/>
    <cellStyle name="Normal 3 3 2 5 2" xfId="1662"/>
    <cellStyle name="Normal 3 3 2 6" xfId="1143"/>
    <cellStyle name="Normal 3 3 2 7" xfId="2085"/>
    <cellStyle name="Normal 3 3 2 8" xfId="2232"/>
    <cellStyle name="Normal 3 3 2 9" xfId="2374"/>
    <cellStyle name="Normal 3 3 3" xfId="172"/>
    <cellStyle name="Normal 3 3 3 2" xfId="304"/>
    <cellStyle name="Normal 3 3 3 2 2" xfId="594"/>
    <cellStyle name="Normal 3 3 3 2 2 2" xfId="1570"/>
    <cellStyle name="Normal 3 3 3 2 3" xfId="878"/>
    <cellStyle name="Normal 3 3 3 2 3 2" xfId="1826"/>
    <cellStyle name="Normal 3 3 3 2 4" xfId="1307"/>
    <cellStyle name="Normal 3 3 3 3" xfId="471"/>
    <cellStyle name="Normal 3 3 3 3 2" xfId="1065"/>
    <cellStyle name="Normal 3 3 3 3 2 2" xfId="1993"/>
    <cellStyle name="Normal 3 3 3 3 3" xfId="1448"/>
    <cellStyle name="Normal 3 3 3 4" xfId="756"/>
    <cellStyle name="Normal 3 3 3 4 2" xfId="1704"/>
    <cellStyle name="Normal 3 3 3 5" xfId="1185"/>
    <cellStyle name="Normal 3 3 3 6" xfId="2086"/>
    <cellStyle name="Normal 3 3 3 7" xfId="2233"/>
    <cellStyle name="Normal 3 3 3 8" xfId="2375"/>
    <cellStyle name="Normal 3 3 4" xfId="239"/>
    <cellStyle name="Normal 3 3 4 2" xfId="531"/>
    <cellStyle name="Normal 3 3 4 2 2" xfId="990"/>
    <cellStyle name="Normal 3 3 4 2 2 2" xfId="1933"/>
    <cellStyle name="Normal 3 3 4 2 3" xfId="1507"/>
    <cellStyle name="Normal 3 3 4 3" xfId="815"/>
    <cellStyle name="Normal 3 3 4 3 2" xfId="1763"/>
    <cellStyle name="Normal 3 3 4 4" xfId="1244"/>
    <cellStyle name="Normal 3 3 4 5" xfId="2145"/>
    <cellStyle name="Normal 3 3 4 6" xfId="2289"/>
    <cellStyle name="Normal 3 3 4 7" xfId="2431"/>
    <cellStyle name="Normal 3 3 5" xfId="408"/>
    <cellStyle name="Normal 3 3 5 2" xfId="937"/>
    <cellStyle name="Normal 3 3 5 2 2" xfId="1883"/>
    <cellStyle name="Normal 3 3 5 3" xfId="1385"/>
    <cellStyle name="Normal 3 3 6" xfId="693"/>
    <cellStyle name="Normal 3 3 6 2" xfId="1641"/>
    <cellStyle name="Normal 3 3 7" xfId="1122"/>
    <cellStyle name="Normal 3 3 8" xfId="2034"/>
    <cellStyle name="Normal 3 3 9" xfId="2182"/>
    <cellStyle name="Normal 30" xfId="211"/>
    <cellStyle name="Normal 30 2" xfId="1031"/>
    <cellStyle name="Normal 31" xfId="174"/>
    <cellStyle name="Normal 31 2" xfId="1032"/>
    <cellStyle name="Normal 32" xfId="209"/>
    <cellStyle name="Normal 32 2" xfId="1033"/>
    <cellStyle name="Normal 33" xfId="337"/>
    <cellStyle name="Normal 33 2" xfId="1034"/>
    <cellStyle name="Normal 33 3" xfId="911"/>
    <cellStyle name="Normal 33 3 2" xfId="1859"/>
    <cellStyle name="Normal 33 4" xfId="1340"/>
    <cellStyle name="Normal 34" xfId="341"/>
    <cellStyle name="Normal 34 2" xfId="1085"/>
    <cellStyle name="Normal 35" xfId="342"/>
    <cellStyle name="Normal 35 2" xfId="1086"/>
    <cellStyle name="Normal 36" xfId="343"/>
    <cellStyle name="Normal 36 2" xfId="1087"/>
    <cellStyle name="Normal 37" xfId="344"/>
    <cellStyle name="Normal 37 2" xfId="1088"/>
    <cellStyle name="Normal 38" xfId="345"/>
    <cellStyle name="Normal 39" xfId="346"/>
    <cellStyle name="Normal 4" xfId="14"/>
    <cellStyle name="Normal 4 2" xfId="15"/>
    <cellStyle name="Normal 4 3" xfId="37"/>
    <cellStyle name="Normal 4 3 2" xfId="142"/>
    <cellStyle name="Normal 40" xfId="347"/>
    <cellStyle name="Normal 41" xfId="348"/>
    <cellStyle name="Normal 42" xfId="349"/>
    <cellStyle name="Normal 43" xfId="350"/>
    <cellStyle name="Normal 44" xfId="351"/>
    <cellStyle name="Normal 45" xfId="352"/>
    <cellStyle name="Normal 46" xfId="353"/>
    <cellStyle name="Normal 47" xfId="354"/>
    <cellStyle name="Normal 48" xfId="355"/>
    <cellStyle name="Normal 49" xfId="356"/>
    <cellStyle name="Normal 49 2" xfId="1035"/>
    <cellStyle name="Normal 49 2 2" xfId="1966"/>
    <cellStyle name="Normal 49 3" xfId="913"/>
    <cellStyle name="Normal 49 3 2" xfId="1861"/>
    <cellStyle name="Normal 49 4" xfId="1342"/>
    <cellStyle name="Normal 49 5" xfId="2087"/>
    <cellStyle name="Normal 49 6" xfId="2234"/>
    <cellStyle name="Normal 49 7" xfId="2376"/>
    <cellStyle name="Normal 5" xfId="16"/>
    <cellStyle name="Normal 5 2" xfId="76"/>
    <cellStyle name="Normal 50" xfId="357"/>
    <cellStyle name="Normal 50 2" xfId="1036"/>
    <cellStyle name="Normal 50 2 2" xfId="1967"/>
    <cellStyle name="Normal 50 3" xfId="914"/>
    <cellStyle name="Normal 50 3 2" xfId="1862"/>
    <cellStyle name="Normal 50 4" xfId="1343"/>
    <cellStyle name="Normal 50 5" xfId="2088"/>
    <cellStyle name="Normal 50 6" xfId="2235"/>
    <cellStyle name="Normal 50 7" xfId="2377"/>
    <cellStyle name="Normal 51" xfId="358"/>
    <cellStyle name="Normal 52" xfId="359"/>
    <cellStyle name="Normal 53" xfId="360"/>
    <cellStyle name="Normal 53 2" xfId="372"/>
    <cellStyle name="Normal 53 2 2" xfId="1075"/>
    <cellStyle name="Normal 53 2 2 2" xfId="2001"/>
    <cellStyle name="Normal 53 2 3" xfId="921"/>
    <cellStyle name="Normal 53 2 3 2" xfId="1869"/>
    <cellStyle name="Normal 53 2 4" xfId="1350"/>
    <cellStyle name="Normal 53 2 5" xfId="2146"/>
    <cellStyle name="Normal 53 2 6" xfId="2290"/>
    <cellStyle name="Normal 53 2 7" xfId="2432"/>
    <cellStyle name="Normal 53 3" xfId="1037"/>
    <cellStyle name="Normal 53 3 2" xfId="1968"/>
    <cellStyle name="Normal 53 4" xfId="915"/>
    <cellStyle name="Normal 53 4 2" xfId="1863"/>
    <cellStyle name="Normal 53 5" xfId="1344"/>
    <cellStyle name="Normal 53 6" xfId="2041"/>
    <cellStyle name="Normal 53 7" xfId="2189"/>
    <cellStyle name="Normal 53 8" xfId="2331"/>
    <cellStyle name="Normal 54" xfId="361"/>
    <cellStyle name="Normal 54 2" xfId="1074"/>
    <cellStyle name="Normal 54 2 2" xfId="2000"/>
    <cellStyle name="Normal 54 3" xfId="916"/>
    <cellStyle name="Normal 54 3 2" xfId="1864"/>
    <cellStyle name="Normal 54 4" xfId="1345"/>
    <cellStyle name="Normal 54 5" xfId="2089"/>
    <cellStyle name="Normal 54 6" xfId="2236"/>
    <cellStyle name="Normal 54 7" xfId="2378"/>
    <cellStyle name="Normal 55" xfId="376"/>
    <cellStyle name="Normal 55 2" xfId="1079"/>
    <cellStyle name="Normal 55 2 2" xfId="2005"/>
    <cellStyle name="Normal 55 3" xfId="925"/>
    <cellStyle name="Normal 55 3 2" xfId="1873"/>
    <cellStyle name="Normal 55 4" xfId="1354"/>
    <cellStyle name="Normal 55 5" xfId="2147"/>
    <cellStyle name="Normal 55 6" xfId="2291"/>
    <cellStyle name="Normal 55 7" xfId="2433"/>
    <cellStyle name="Normal 56" xfId="931"/>
    <cellStyle name="Normal 56 2" xfId="1084"/>
    <cellStyle name="Normal 56 3" xfId="2148"/>
    <cellStyle name="Normal 56 4" xfId="2292"/>
    <cellStyle name="Normal 56 5" xfId="2434"/>
    <cellStyle name="Normal 56 6" xfId="2448"/>
    <cellStyle name="Normal 56 7" xfId="2450"/>
    <cellStyle name="Normal 56 8" xfId="2451"/>
    <cellStyle name="Normal 56 9" xfId="2464"/>
    <cellStyle name="Normal 57" xfId="1089"/>
    <cellStyle name="Normal 58" xfId="1094"/>
    <cellStyle name="Normal 58 2" xfId="2107"/>
    <cellStyle name="Normal 58 3" xfId="2252"/>
    <cellStyle name="Normal 58 4" xfId="2394"/>
    <cellStyle name="Normal 58 5" xfId="2447"/>
    <cellStyle name="Normal 58 6" xfId="2449"/>
    <cellStyle name="Normal 58 7" xfId="2459"/>
    <cellStyle name="Normal 58 8" xfId="2470"/>
    <cellStyle name="Normal 58 8 2" xfId="2475"/>
    <cellStyle name="Normal 59" xfId="2010"/>
    <cellStyle name="Normal 6" xfId="20"/>
    <cellStyle name="Normal 6 2" xfId="35"/>
    <cellStyle name="Normal 6 2 2" xfId="151"/>
    <cellStyle name="Normal 6 3" xfId="40"/>
    <cellStyle name="Normal 6 3 2" xfId="108"/>
    <cellStyle name="Normal 6 3 2 2" xfId="203"/>
    <cellStyle name="Normal 6 3 2 2 2" xfId="331"/>
    <cellStyle name="Normal 6 3 2 2 2 2" xfId="621"/>
    <cellStyle name="Normal 6 3 2 2 2 2 2" xfId="1597"/>
    <cellStyle name="Normal 6 3 2 2 2 3" xfId="905"/>
    <cellStyle name="Normal 6 3 2 2 2 3 2" xfId="1853"/>
    <cellStyle name="Normal 6 3 2 2 2 4" xfId="1334"/>
    <cellStyle name="Normal 6 3 2 2 3" xfId="499"/>
    <cellStyle name="Normal 6 3 2 2 3 2" xfId="1475"/>
    <cellStyle name="Normal 6 3 2 2 4" xfId="783"/>
    <cellStyle name="Normal 6 3 2 2 4 2" xfId="1731"/>
    <cellStyle name="Normal 6 3 2 2 5" xfId="1212"/>
    <cellStyle name="Normal 6 3 2 3" xfId="263"/>
    <cellStyle name="Normal 6 3 2 3 2" xfId="553"/>
    <cellStyle name="Normal 6 3 2 3 2 2" xfId="1529"/>
    <cellStyle name="Normal 6 3 2 3 3" xfId="837"/>
    <cellStyle name="Normal 6 3 2 3 3 2" xfId="1785"/>
    <cellStyle name="Normal 6 3 2 3 4" xfId="1266"/>
    <cellStyle name="Normal 6 3 2 4" xfId="430"/>
    <cellStyle name="Normal 6 3 2 4 2" xfId="1018"/>
    <cellStyle name="Normal 6 3 2 4 2 2" xfId="1960"/>
    <cellStyle name="Normal 6 3 2 4 3" xfId="1407"/>
    <cellStyle name="Normal 6 3 2 5" xfId="715"/>
    <cellStyle name="Normal 6 3 2 5 2" xfId="1663"/>
    <cellStyle name="Normal 6 3 2 6" xfId="1144"/>
    <cellStyle name="Normal 6 3 2 7" xfId="2090"/>
    <cellStyle name="Normal 6 3 2 8" xfId="2237"/>
    <cellStyle name="Normal 6 3 2 9" xfId="2379"/>
    <cellStyle name="Normal 6 3 3" xfId="173"/>
    <cellStyle name="Normal 6 3 3 2" xfId="305"/>
    <cellStyle name="Normal 6 3 3 2 2" xfId="595"/>
    <cellStyle name="Normal 6 3 3 2 2 2" xfId="1571"/>
    <cellStyle name="Normal 6 3 3 2 3" xfId="879"/>
    <cellStyle name="Normal 6 3 3 2 3 2" xfId="1827"/>
    <cellStyle name="Normal 6 3 3 2 4" xfId="1308"/>
    <cellStyle name="Normal 6 3 3 3" xfId="472"/>
    <cellStyle name="Normal 6 3 3 3 2" xfId="1066"/>
    <cellStyle name="Normal 6 3 3 3 3" xfId="1449"/>
    <cellStyle name="Normal 6 3 3 4" xfId="757"/>
    <cellStyle name="Normal 6 3 3 4 2" xfId="1705"/>
    <cellStyle name="Normal 6 3 3 5" xfId="1186"/>
    <cellStyle name="Normal 6 3 4" xfId="373"/>
    <cellStyle name="Normal 6 3 4 2" xfId="991"/>
    <cellStyle name="Normal 6 3 4 2 2" xfId="1934"/>
    <cellStyle name="Normal 6 3 4 3" xfId="922"/>
    <cellStyle name="Normal 6 3 4 3 2" xfId="1870"/>
    <cellStyle name="Normal 6 3 4 4" xfId="1351"/>
    <cellStyle name="Normal 6 3 4 5" xfId="2149"/>
    <cellStyle name="Normal 6 3 4 6" xfId="2293"/>
    <cellStyle name="Normal 6 3 4 7" xfId="2435"/>
    <cellStyle name="Normal 6 3 5" xfId="953"/>
    <cellStyle name="Normal 6 3 5 2" xfId="1899"/>
    <cellStyle name="Normal 6 3 6" xfId="2035"/>
    <cellStyle name="Normal 6 3 7" xfId="2183"/>
    <cellStyle name="Normal 6 3 8" xfId="2325"/>
    <cellStyle name="Normal 6 4" xfId="2479"/>
    <cellStyle name="Normal 60" xfId="2102"/>
    <cellStyle name="Normal 61" xfId="2157"/>
    <cellStyle name="Normal 62" xfId="2158"/>
    <cellStyle name="Normal 63" xfId="2156"/>
    <cellStyle name="Normal 64" xfId="2033"/>
    <cellStyle name="Normal 65" xfId="2077"/>
    <cellStyle name="Normal 66" xfId="2159"/>
    <cellStyle name="Normal 67" xfId="2122"/>
    <cellStyle name="Normal 68" xfId="2093"/>
    <cellStyle name="Normal 69" xfId="2160"/>
    <cellStyle name="Normal 7" xfId="27"/>
    <cellStyle name="Normal 7 2" xfId="152"/>
    <cellStyle name="Normal 70" xfId="2248"/>
    <cellStyle name="Normal 71" xfId="2300"/>
    <cellStyle name="Normal 72" xfId="2301"/>
    <cellStyle name="Normal 73" xfId="2302"/>
    <cellStyle name="Normal 74" xfId="2390"/>
    <cellStyle name="Normal 75" xfId="2442"/>
    <cellStyle name="Normal 76" xfId="2443"/>
    <cellStyle name="Normal 77" xfId="2462"/>
    <cellStyle name="Normal 78" xfId="2469"/>
    <cellStyle name="Normal 79" xfId="2472"/>
    <cellStyle name="Normal 8" xfId="30"/>
    <cellStyle name="Normal 8 2" xfId="146"/>
    <cellStyle name="Normal 80" xfId="2476"/>
    <cellStyle name="Normal 9" xfId="39"/>
    <cellStyle name="Normal 9 2" xfId="53"/>
    <cellStyle name="Normal 9 2 2" xfId="219"/>
    <cellStyle name="Normal 9 2 2 2" xfId="511"/>
    <cellStyle name="Normal 9 2 2 2 2" xfId="1068"/>
    <cellStyle name="Normal 9 2 2 2 2 2" xfId="1994"/>
    <cellStyle name="Normal 9 2 2 2 3" xfId="1487"/>
    <cellStyle name="Normal 9 2 2 3" xfId="795"/>
    <cellStyle name="Normal 9 2 2 3 2" xfId="1743"/>
    <cellStyle name="Normal 9 2 2 4" xfId="1224"/>
    <cellStyle name="Normal 9 2 2 5" xfId="2150"/>
    <cellStyle name="Normal 9 2 2 6" xfId="2294"/>
    <cellStyle name="Normal 9 2 2 7" xfId="2436"/>
    <cellStyle name="Normal 9 2 3" xfId="388"/>
    <cellStyle name="Normal 9 2 3 2" xfId="962"/>
    <cellStyle name="Normal 9 2 3 2 2" xfId="1906"/>
    <cellStyle name="Normal 9 2 3 3" xfId="1365"/>
    <cellStyle name="Normal 9 2 4" xfId="673"/>
    <cellStyle name="Normal 9 2 4 2" xfId="1621"/>
    <cellStyle name="Normal 9 2 5" xfId="1102"/>
    <cellStyle name="Normal 9 2 6" xfId="2091"/>
    <cellStyle name="Normal 9 2 7" xfId="2238"/>
    <cellStyle name="Normal 9 2 8" xfId="2380"/>
    <cellStyle name="Normal 9 3" xfId="57"/>
    <cellStyle name="Normal 9 3 2" xfId="223"/>
    <cellStyle name="Normal 9 3 2 2" xfId="515"/>
    <cellStyle name="Normal 9 3 2 2 2" xfId="1069"/>
    <cellStyle name="Normal 9 3 2 2 2 2" xfId="1995"/>
    <cellStyle name="Normal 9 3 2 2 3" xfId="1491"/>
    <cellStyle name="Normal 9 3 2 3" xfId="799"/>
    <cellStyle name="Normal 9 3 2 3 2" xfId="1747"/>
    <cellStyle name="Normal 9 3 2 4" xfId="1228"/>
    <cellStyle name="Normal 9 3 2 5" xfId="2151"/>
    <cellStyle name="Normal 9 3 2 6" xfId="2295"/>
    <cellStyle name="Normal 9 3 2 7" xfId="2437"/>
    <cellStyle name="Normal 9 3 3" xfId="392"/>
    <cellStyle name="Normal 9 3 3 2" xfId="966"/>
    <cellStyle name="Normal 9 3 3 2 2" xfId="1910"/>
    <cellStyle name="Normal 9 3 3 3" xfId="1369"/>
    <cellStyle name="Normal 9 3 4" xfId="677"/>
    <cellStyle name="Normal 9 3 4 2" xfId="1625"/>
    <cellStyle name="Normal 9 3 5" xfId="1106"/>
    <cellStyle name="Normal 9 3 6" xfId="2092"/>
    <cellStyle name="Normal 9 3 7" xfId="2239"/>
    <cellStyle name="Normal 9 3 8" xfId="2381"/>
    <cellStyle name="Normal 9 4" xfId="143"/>
    <cellStyle name="Normal 9 4 2" xfId="1067"/>
    <cellStyle name="Normal 9 5" xfId="214"/>
    <cellStyle name="Normal 9 5 2" xfId="992"/>
    <cellStyle name="Normal 9 6" xfId="2019"/>
    <cellStyle name="Normal 9 7" xfId="2168"/>
    <cellStyle name="Normal 9 8" xfId="2310"/>
    <cellStyle name="Normal_prov fee mcare #s" xfId="7"/>
    <cellStyle name="Normal_Sheet1" xfId="29"/>
    <cellStyle name="Normal_Sheet1 2" xfId="38"/>
    <cellStyle name="Note 2" xfId="50"/>
    <cellStyle name="Note 2 10" xfId="2015"/>
    <cellStyle name="Note 2 11" xfId="2164"/>
    <cellStyle name="Note 2 12" xfId="2306"/>
    <cellStyle name="Note 2 2" xfId="77"/>
    <cellStyle name="Note 2 2 10" xfId="2326"/>
    <cellStyle name="Note 2 2 2" xfId="109"/>
    <cellStyle name="Note 2 2 2 2" xfId="204"/>
    <cellStyle name="Note 2 2 2 2 2" xfId="332"/>
    <cellStyle name="Note 2 2 2 2 2 2" xfId="622"/>
    <cellStyle name="Note 2 2 2 2 2 2 2" xfId="1598"/>
    <cellStyle name="Note 2 2 2 2 2 3" xfId="906"/>
    <cellStyle name="Note 2 2 2 2 2 3 2" xfId="1854"/>
    <cellStyle name="Note 2 2 2 2 2 4" xfId="1335"/>
    <cellStyle name="Note 2 2 2 2 3" xfId="500"/>
    <cellStyle name="Note 2 2 2 2 3 2" xfId="1476"/>
    <cellStyle name="Note 2 2 2 2 4" xfId="784"/>
    <cellStyle name="Note 2 2 2 2 4 2" xfId="1732"/>
    <cellStyle name="Note 2 2 2 2 5" xfId="1213"/>
    <cellStyle name="Note 2 2 2 3" xfId="264"/>
    <cellStyle name="Note 2 2 2 3 2" xfId="554"/>
    <cellStyle name="Note 2 2 2 3 2 2" xfId="1530"/>
    <cellStyle name="Note 2 2 2 3 3" xfId="838"/>
    <cellStyle name="Note 2 2 2 3 3 2" xfId="1786"/>
    <cellStyle name="Note 2 2 2 3 4" xfId="1267"/>
    <cellStyle name="Note 2 2 2 4" xfId="431"/>
    <cellStyle name="Note 2 2 2 4 2" xfId="1019"/>
    <cellStyle name="Note 2 2 2 4 2 2" xfId="1961"/>
    <cellStyle name="Note 2 2 2 4 3" xfId="1408"/>
    <cellStyle name="Note 2 2 2 5" xfId="716"/>
    <cellStyle name="Note 2 2 2 5 2" xfId="1664"/>
    <cellStyle name="Note 2 2 2 6" xfId="1145"/>
    <cellStyle name="Note 2 2 2 7" xfId="2094"/>
    <cellStyle name="Note 2 2 2 8" xfId="2240"/>
    <cellStyle name="Note 2 2 2 9" xfId="2382"/>
    <cellStyle name="Note 2 2 3" xfId="175"/>
    <cellStyle name="Note 2 2 3 2" xfId="306"/>
    <cellStyle name="Note 2 2 3 2 2" xfId="596"/>
    <cellStyle name="Note 2 2 3 2 2 2" xfId="1572"/>
    <cellStyle name="Note 2 2 3 2 3" xfId="880"/>
    <cellStyle name="Note 2 2 3 2 3 2" xfId="1828"/>
    <cellStyle name="Note 2 2 3 2 4" xfId="1309"/>
    <cellStyle name="Note 2 2 3 3" xfId="473"/>
    <cellStyle name="Note 2 2 3 3 2" xfId="1071"/>
    <cellStyle name="Note 2 2 3 3 2 2" xfId="1997"/>
    <cellStyle name="Note 2 2 3 3 3" xfId="1450"/>
    <cellStyle name="Note 2 2 3 4" xfId="758"/>
    <cellStyle name="Note 2 2 3 4 2" xfId="1706"/>
    <cellStyle name="Note 2 2 3 5" xfId="1187"/>
    <cellStyle name="Note 2 2 3 6" xfId="2095"/>
    <cellStyle name="Note 2 2 3 7" xfId="2241"/>
    <cellStyle name="Note 2 2 3 8" xfId="2383"/>
    <cellStyle name="Note 2 2 4" xfId="240"/>
    <cellStyle name="Note 2 2 4 2" xfId="532"/>
    <cellStyle name="Note 2 2 4 2 2" xfId="993"/>
    <cellStyle name="Note 2 2 4 2 2 2" xfId="1935"/>
    <cellStyle name="Note 2 2 4 2 3" xfId="1508"/>
    <cellStyle name="Note 2 2 4 3" xfId="816"/>
    <cellStyle name="Note 2 2 4 3 2" xfId="1764"/>
    <cellStyle name="Note 2 2 4 4" xfId="1245"/>
    <cellStyle name="Note 2 2 4 5" xfId="2152"/>
    <cellStyle name="Note 2 2 4 6" xfId="2296"/>
    <cellStyle name="Note 2 2 4 7" xfId="2438"/>
    <cellStyle name="Note 2 2 5" xfId="409"/>
    <cellStyle name="Note 2 2 5 2" xfId="952"/>
    <cellStyle name="Note 2 2 5 2 2" xfId="1898"/>
    <cellStyle name="Note 2 2 5 3" xfId="1386"/>
    <cellStyle name="Note 2 2 6" xfId="694"/>
    <cellStyle name="Note 2 2 6 2" xfId="1642"/>
    <cellStyle name="Note 2 2 7" xfId="1123"/>
    <cellStyle name="Note 2 2 8" xfId="2036"/>
    <cellStyle name="Note 2 2 9" xfId="2184"/>
    <cellStyle name="Note 2 3" xfId="78"/>
    <cellStyle name="Note 2 3 10" xfId="2327"/>
    <cellStyle name="Note 2 3 2" xfId="110"/>
    <cellStyle name="Note 2 3 2 2" xfId="205"/>
    <cellStyle name="Note 2 3 2 2 2" xfId="333"/>
    <cellStyle name="Note 2 3 2 2 2 2" xfId="623"/>
    <cellStyle name="Note 2 3 2 2 2 2 2" xfId="1599"/>
    <cellStyle name="Note 2 3 2 2 2 3" xfId="907"/>
    <cellStyle name="Note 2 3 2 2 2 3 2" xfId="1855"/>
    <cellStyle name="Note 2 3 2 2 2 4" xfId="1336"/>
    <cellStyle name="Note 2 3 2 2 3" xfId="501"/>
    <cellStyle name="Note 2 3 2 2 3 2" xfId="1477"/>
    <cellStyle name="Note 2 3 2 2 4" xfId="785"/>
    <cellStyle name="Note 2 3 2 2 4 2" xfId="1733"/>
    <cellStyle name="Note 2 3 2 2 5" xfId="1214"/>
    <cellStyle name="Note 2 3 2 3" xfId="265"/>
    <cellStyle name="Note 2 3 2 3 2" xfId="555"/>
    <cellStyle name="Note 2 3 2 3 2 2" xfId="1531"/>
    <cellStyle name="Note 2 3 2 3 3" xfId="839"/>
    <cellStyle name="Note 2 3 2 3 3 2" xfId="1787"/>
    <cellStyle name="Note 2 3 2 3 4" xfId="1268"/>
    <cellStyle name="Note 2 3 2 4" xfId="432"/>
    <cellStyle name="Note 2 3 2 4 2" xfId="1020"/>
    <cellStyle name="Note 2 3 2 4 2 2" xfId="1962"/>
    <cellStyle name="Note 2 3 2 4 3" xfId="1409"/>
    <cellStyle name="Note 2 3 2 5" xfId="717"/>
    <cellStyle name="Note 2 3 2 5 2" xfId="1665"/>
    <cellStyle name="Note 2 3 2 6" xfId="1146"/>
    <cellStyle name="Note 2 3 2 7" xfId="2096"/>
    <cellStyle name="Note 2 3 2 8" xfId="2242"/>
    <cellStyle name="Note 2 3 2 9" xfId="2384"/>
    <cellStyle name="Note 2 3 3" xfId="176"/>
    <cellStyle name="Note 2 3 3 2" xfId="307"/>
    <cellStyle name="Note 2 3 3 2 2" xfId="597"/>
    <cellStyle name="Note 2 3 3 2 2 2" xfId="1573"/>
    <cellStyle name="Note 2 3 3 2 3" xfId="881"/>
    <cellStyle name="Note 2 3 3 2 3 2" xfId="1829"/>
    <cellStyle name="Note 2 3 3 2 4" xfId="1310"/>
    <cellStyle name="Note 2 3 3 3" xfId="474"/>
    <cellStyle name="Note 2 3 3 3 2" xfId="1072"/>
    <cellStyle name="Note 2 3 3 3 2 2" xfId="1998"/>
    <cellStyle name="Note 2 3 3 3 3" xfId="1451"/>
    <cellStyle name="Note 2 3 3 4" xfId="759"/>
    <cellStyle name="Note 2 3 3 4 2" xfId="1707"/>
    <cellStyle name="Note 2 3 3 5" xfId="1188"/>
    <cellStyle name="Note 2 3 3 6" xfId="2097"/>
    <cellStyle name="Note 2 3 3 7" xfId="2243"/>
    <cellStyle name="Note 2 3 3 8" xfId="2385"/>
    <cellStyle name="Note 2 3 4" xfId="241"/>
    <cellStyle name="Note 2 3 4 2" xfId="533"/>
    <cellStyle name="Note 2 3 4 2 2" xfId="994"/>
    <cellStyle name="Note 2 3 4 2 2 2" xfId="1936"/>
    <cellStyle name="Note 2 3 4 2 3" xfId="1509"/>
    <cellStyle name="Note 2 3 4 3" xfId="817"/>
    <cellStyle name="Note 2 3 4 3 2" xfId="1765"/>
    <cellStyle name="Note 2 3 4 4" xfId="1246"/>
    <cellStyle name="Note 2 3 4 5" xfId="2153"/>
    <cellStyle name="Note 2 3 4 6" xfId="2297"/>
    <cellStyle name="Note 2 3 4 7" xfId="2439"/>
    <cellStyle name="Note 2 3 5" xfId="410"/>
    <cellStyle name="Note 2 3 5 2" xfId="936"/>
    <cellStyle name="Note 2 3 5 2 2" xfId="1882"/>
    <cellStyle name="Note 2 3 5 3" xfId="1387"/>
    <cellStyle name="Note 2 3 6" xfId="695"/>
    <cellStyle name="Note 2 3 6 2" xfId="1643"/>
    <cellStyle name="Note 2 3 7" xfId="1124"/>
    <cellStyle name="Note 2 3 8" xfId="2037"/>
    <cellStyle name="Note 2 3 9" xfId="2185"/>
    <cellStyle name="Note 2 4" xfId="111"/>
    <cellStyle name="Note 2 4 2" xfId="186"/>
    <cellStyle name="Note 2 4 2 2" xfId="314"/>
    <cellStyle name="Note 2 4 2 2 2" xfId="604"/>
    <cellStyle name="Note 2 4 2 2 2 2" xfId="1580"/>
    <cellStyle name="Note 2 4 2 2 3" xfId="888"/>
    <cellStyle name="Note 2 4 2 2 3 2" xfId="1836"/>
    <cellStyle name="Note 2 4 2 2 4" xfId="1317"/>
    <cellStyle name="Note 2 4 2 3" xfId="482"/>
    <cellStyle name="Note 2 4 2 3 2" xfId="1458"/>
    <cellStyle name="Note 2 4 2 4" xfId="766"/>
    <cellStyle name="Note 2 4 2 4 2" xfId="1714"/>
    <cellStyle name="Note 2 4 2 5" xfId="1195"/>
    <cellStyle name="Note 2 4 3" xfId="266"/>
    <cellStyle name="Note 2 4 3 2" xfId="556"/>
    <cellStyle name="Note 2 4 3 2 2" xfId="1532"/>
    <cellStyle name="Note 2 4 3 3" xfId="840"/>
    <cellStyle name="Note 2 4 3 3 2" xfId="1788"/>
    <cellStyle name="Note 2 4 3 4" xfId="1269"/>
    <cellStyle name="Note 2 4 4" xfId="433"/>
    <cellStyle name="Note 2 4 4 2" xfId="1001"/>
    <cellStyle name="Note 2 4 4 2 2" xfId="1943"/>
    <cellStyle name="Note 2 4 4 3" xfId="1410"/>
    <cellStyle name="Note 2 4 5" xfId="718"/>
    <cellStyle name="Note 2 4 5 2" xfId="1666"/>
    <cellStyle name="Note 2 4 6" xfId="1147"/>
    <cellStyle name="Note 2 4 7" xfId="2098"/>
    <cellStyle name="Note 2 4 8" xfId="2244"/>
    <cellStyle name="Note 2 4 9" xfId="2386"/>
    <cellStyle name="Note 2 5" xfId="153"/>
    <cellStyle name="Note 2 5 2" xfId="288"/>
    <cellStyle name="Note 2 5 2 2" xfId="578"/>
    <cellStyle name="Note 2 5 2 2 2" xfId="1554"/>
    <cellStyle name="Note 2 5 2 3" xfId="862"/>
    <cellStyle name="Note 2 5 2 3 2" xfId="1810"/>
    <cellStyle name="Note 2 5 2 4" xfId="1291"/>
    <cellStyle name="Note 2 5 3" xfId="455"/>
    <cellStyle name="Note 2 5 3 2" xfId="1070"/>
    <cellStyle name="Note 2 5 3 2 2" xfId="1996"/>
    <cellStyle name="Note 2 5 3 3" xfId="1432"/>
    <cellStyle name="Note 2 5 4" xfId="740"/>
    <cellStyle name="Note 2 5 4 2" xfId="1688"/>
    <cellStyle name="Note 2 5 5" xfId="1169"/>
    <cellStyle name="Note 2 5 6" xfId="2099"/>
    <cellStyle name="Note 2 5 7" xfId="2245"/>
    <cellStyle name="Note 2 5 8" xfId="2387"/>
    <cellStyle name="Note 2 6" xfId="216"/>
    <cellStyle name="Note 2 6 2" xfId="508"/>
    <cellStyle name="Note 2 6 2 2" xfId="974"/>
    <cellStyle name="Note 2 6 2 2 2" xfId="1917"/>
    <cellStyle name="Note 2 6 2 3" xfId="1484"/>
    <cellStyle name="Note 2 6 3" xfId="792"/>
    <cellStyle name="Note 2 6 3 2" xfId="1740"/>
    <cellStyle name="Note 2 6 4" xfId="1221"/>
    <cellStyle name="Note 2 6 5" xfId="2154"/>
    <cellStyle name="Note 2 6 6" xfId="2298"/>
    <cellStyle name="Note 2 6 7" xfId="2440"/>
    <cellStyle name="Note 2 7" xfId="385"/>
    <cellStyle name="Note 2 7 2" xfId="933"/>
    <cellStyle name="Note 2 7 2 2" xfId="1879"/>
    <cellStyle name="Note 2 7 3" xfId="1362"/>
    <cellStyle name="Note 2 8" xfId="670"/>
    <cellStyle name="Note 2 8 2" xfId="1618"/>
    <cellStyle name="Note 2 9" xfId="1099"/>
    <cellStyle name="Note 3" xfId="79"/>
    <cellStyle name="Note 3 10" xfId="2328"/>
    <cellStyle name="Note 3 2" xfId="112"/>
    <cellStyle name="Note 3 2 2" xfId="206"/>
    <cellStyle name="Note 3 2 2 2" xfId="334"/>
    <cellStyle name="Note 3 2 2 2 2" xfId="624"/>
    <cellStyle name="Note 3 2 2 2 2 2" xfId="1600"/>
    <cellStyle name="Note 3 2 2 2 3" xfId="908"/>
    <cellStyle name="Note 3 2 2 2 3 2" xfId="1856"/>
    <cellStyle name="Note 3 2 2 2 4" xfId="1337"/>
    <cellStyle name="Note 3 2 2 3" xfId="502"/>
    <cellStyle name="Note 3 2 2 3 2" xfId="1478"/>
    <cellStyle name="Note 3 2 2 4" xfId="786"/>
    <cellStyle name="Note 3 2 2 4 2" xfId="1734"/>
    <cellStyle name="Note 3 2 2 5" xfId="1215"/>
    <cellStyle name="Note 3 2 3" xfId="267"/>
    <cellStyle name="Note 3 2 3 2" xfId="557"/>
    <cellStyle name="Note 3 2 3 2 2" xfId="1533"/>
    <cellStyle name="Note 3 2 3 3" xfId="841"/>
    <cellStyle name="Note 3 2 3 3 2" xfId="1789"/>
    <cellStyle name="Note 3 2 3 4" xfId="1270"/>
    <cellStyle name="Note 3 2 4" xfId="434"/>
    <cellStyle name="Note 3 2 4 2" xfId="1021"/>
    <cellStyle name="Note 3 2 4 2 2" xfId="1963"/>
    <cellStyle name="Note 3 2 4 3" xfId="1411"/>
    <cellStyle name="Note 3 2 5" xfId="719"/>
    <cellStyle name="Note 3 2 5 2" xfId="1667"/>
    <cellStyle name="Note 3 2 6" xfId="1148"/>
    <cellStyle name="Note 3 2 7" xfId="2100"/>
    <cellStyle name="Note 3 2 8" xfId="2246"/>
    <cellStyle name="Note 3 2 9" xfId="2388"/>
    <cellStyle name="Note 3 3" xfId="177"/>
    <cellStyle name="Note 3 3 2" xfId="308"/>
    <cellStyle name="Note 3 3 2 2" xfId="598"/>
    <cellStyle name="Note 3 3 2 2 2" xfId="1574"/>
    <cellStyle name="Note 3 3 2 3" xfId="882"/>
    <cellStyle name="Note 3 3 2 3 2" xfId="1830"/>
    <cellStyle name="Note 3 3 2 4" xfId="1311"/>
    <cellStyle name="Note 3 3 3" xfId="475"/>
    <cellStyle name="Note 3 3 3 2" xfId="1073"/>
    <cellStyle name="Note 3 3 3 2 2" xfId="1999"/>
    <cellStyle name="Note 3 3 3 3" xfId="1452"/>
    <cellStyle name="Note 3 3 4" xfId="760"/>
    <cellStyle name="Note 3 3 4 2" xfId="1708"/>
    <cellStyle name="Note 3 3 5" xfId="1189"/>
    <cellStyle name="Note 3 3 6" xfId="2101"/>
    <cellStyle name="Note 3 3 7" xfId="2247"/>
    <cellStyle name="Note 3 3 8" xfId="2389"/>
    <cellStyle name="Note 3 4" xfId="242"/>
    <cellStyle name="Note 3 4 2" xfId="534"/>
    <cellStyle name="Note 3 4 2 2" xfId="995"/>
    <cellStyle name="Note 3 4 2 2 2" xfId="1937"/>
    <cellStyle name="Note 3 4 2 3" xfId="1510"/>
    <cellStyle name="Note 3 4 3" xfId="818"/>
    <cellStyle name="Note 3 4 3 2" xfId="1766"/>
    <cellStyle name="Note 3 4 4" xfId="1247"/>
    <cellStyle name="Note 3 4 5" xfId="2155"/>
    <cellStyle name="Note 3 4 6" xfId="2299"/>
    <cellStyle name="Note 3 4 7" xfId="2441"/>
    <cellStyle name="Note 3 5" xfId="411"/>
    <cellStyle name="Note 3 5 2" xfId="938"/>
    <cellStyle name="Note 3 5 2 2" xfId="1884"/>
    <cellStyle name="Note 3 5 3" xfId="1388"/>
    <cellStyle name="Note 3 6" xfId="696"/>
    <cellStyle name="Note 3 6 2" xfId="1644"/>
    <cellStyle name="Note 3 7" xfId="1125"/>
    <cellStyle name="Note 3 8" xfId="2038"/>
    <cellStyle name="Note 3 9" xfId="2186"/>
    <cellStyle name="Output" xfId="636" builtinId="21" customBuiltin="1"/>
    <cellStyle name="Percent" xfId="4" builtinId="5"/>
    <cellStyle name="Percent 10" xfId="2012"/>
    <cellStyle name="Percent 11" xfId="2162"/>
    <cellStyle name="Percent 12" xfId="2304"/>
    <cellStyle name="Percent 13" xfId="2455"/>
    <cellStyle name="Percent 13 2" xfId="2465"/>
    <cellStyle name="Percent 13 3" xfId="2471"/>
    <cellStyle name="Percent 14" xfId="2477"/>
    <cellStyle name="Percent 2" xfId="8"/>
    <cellStyle name="Percent 2 2" xfId="125"/>
    <cellStyle name="Percent 2 3" xfId="126"/>
    <cellStyle name="Percent 2 4" xfId="2013"/>
    <cellStyle name="Percent 3" xfId="22"/>
    <cellStyle name="Percent 3 2" xfId="154"/>
    <cellStyle name="Percent 4" xfId="23"/>
    <cellStyle name="Percent 5" xfId="28"/>
    <cellStyle name="Percent 5 2" xfId="113"/>
    <cellStyle name="Percent 6" xfId="32"/>
    <cellStyle name="Percent 6 2" xfId="156"/>
    <cellStyle name="Percent 7" xfId="41"/>
    <cellStyle name="Percent 8" xfId="127"/>
    <cellStyle name="Percent 9" xfId="1090"/>
    <cellStyle name="Percent 9 2" xfId="2103"/>
    <cellStyle name="Percent 9 3" xfId="2249"/>
    <cellStyle name="Percent 9 4" xfId="2391"/>
    <cellStyle name="Percent 9 5" xfId="2444"/>
    <cellStyle name="Percent 9 6" xfId="2456"/>
    <cellStyle name="Percent 9 7" xfId="2466"/>
    <cellStyle name="Title" xfId="627" builtinId="15" customBuiltin="1"/>
    <cellStyle name="Total" xfId="642" builtinId="25" customBuiltin="1"/>
    <cellStyle name="Warning Text" xfId="640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U308"/>
  <sheetViews>
    <sheetView tabSelected="1" workbookViewId="0">
      <pane xSplit="2" ySplit="2" topLeftCell="AG3" activePane="bottomRight" state="frozen"/>
      <selection activeCell="B29" sqref="B29"/>
      <selection pane="topRight" activeCell="B29" sqref="B29"/>
      <selection pane="bottomLeft" activeCell="B29" sqref="B29"/>
      <selection pane="bottomRight" activeCell="AJ1" sqref="AJ1"/>
    </sheetView>
  </sheetViews>
  <sheetFormatPr defaultColWidth="9.140625" defaultRowHeight="12.75" x14ac:dyDescent="0.2"/>
  <cols>
    <col min="1" max="1" width="11.7109375" style="3" bestFit="1" customWidth="1"/>
    <col min="2" max="2" width="57.85546875" style="4" bestFit="1" customWidth="1"/>
    <col min="3" max="3" width="7" style="5" bestFit="1" customWidth="1"/>
    <col min="4" max="4" width="8.28515625" style="46" customWidth="1"/>
    <col min="5" max="5" width="10.42578125" style="4" bestFit="1" customWidth="1"/>
    <col min="6" max="6" width="10.42578125" style="19" bestFit="1" customWidth="1"/>
    <col min="7" max="7" width="8.140625" style="6" bestFit="1" customWidth="1"/>
    <col min="8" max="14" width="17.85546875" style="7" bestFit="1" customWidth="1"/>
    <col min="15" max="15" width="10.140625" style="3" bestFit="1" customWidth="1"/>
    <col min="16" max="16" width="13.5703125" style="7" bestFit="1" customWidth="1"/>
    <col min="17" max="20" width="13.5703125" style="8" bestFit="1" customWidth="1"/>
    <col min="21" max="21" width="3.42578125" style="8" customWidth="1"/>
    <col min="22" max="22" width="13.5703125" style="8" bestFit="1" customWidth="1"/>
    <col min="23" max="23" width="3.5703125" style="3" customWidth="1"/>
    <col min="24" max="25" width="13.5703125" style="8" bestFit="1" customWidth="1"/>
    <col min="26" max="26" width="6.140625" style="3" customWidth="1"/>
    <col min="27" max="27" width="13.5703125" style="8" bestFit="1" customWidth="1"/>
    <col min="28" max="29" width="12" style="8" bestFit="1" customWidth="1"/>
    <col min="30" max="30" width="13.5703125" style="8" bestFit="1" customWidth="1"/>
    <col min="31" max="31" width="16.5703125" style="8" bestFit="1" customWidth="1"/>
    <col min="32" max="32" width="7.140625" style="8" customWidth="1"/>
    <col min="33" max="33" width="13.5703125" style="8" bestFit="1" customWidth="1"/>
    <col min="34" max="34" width="12" style="8" bestFit="1" customWidth="1"/>
    <col min="35" max="36" width="13.5703125" style="8" bestFit="1" customWidth="1"/>
    <col min="37" max="37" width="6" style="8" bestFit="1" customWidth="1"/>
    <col min="38" max="38" width="3.5703125" style="3" customWidth="1"/>
    <col min="39" max="39" width="3.5703125" style="68" customWidth="1"/>
    <col min="40" max="40" width="15.5703125" style="3" bestFit="1" customWidth="1"/>
    <col min="41" max="41" width="14.85546875" style="3" bestFit="1" customWidth="1"/>
    <col min="42" max="42" width="14.85546875" style="68" customWidth="1"/>
    <col min="43" max="45" width="14.5703125" style="68" customWidth="1"/>
    <col min="46" max="46" width="15.5703125" style="3" bestFit="1" customWidth="1"/>
    <col min="47" max="47" width="2.7109375" style="3" customWidth="1"/>
    <col min="48" max="48" width="15.5703125" style="3" bestFit="1" customWidth="1"/>
    <col min="49" max="50" width="14.5703125" style="68" customWidth="1"/>
    <col min="51" max="51" width="14.5703125" style="3" bestFit="1" customWidth="1"/>
    <col min="52" max="53" width="14.5703125" style="68" customWidth="1"/>
    <col min="54" max="54" width="15.5703125" style="3" bestFit="1" customWidth="1"/>
    <col min="55" max="55" width="2.7109375" style="3" customWidth="1"/>
    <col min="56" max="56" width="15.5703125" style="68" bestFit="1" customWidth="1"/>
    <col min="57" max="58" width="14.5703125" style="68" customWidth="1"/>
    <col min="59" max="59" width="14.5703125" style="68" bestFit="1" customWidth="1"/>
    <col min="60" max="61" width="14.5703125" style="68" customWidth="1"/>
    <col min="62" max="62" width="15.5703125" style="68" bestFit="1" customWidth="1"/>
    <col min="63" max="63" width="2.7109375" style="3" customWidth="1"/>
    <col min="64" max="64" width="15.5703125" style="68" bestFit="1" customWidth="1"/>
    <col min="65" max="66" width="14.5703125" style="68" customWidth="1"/>
    <col min="67" max="67" width="14.5703125" style="68" bestFit="1" customWidth="1"/>
    <col min="68" max="69" width="14.5703125" style="68" customWidth="1"/>
    <col min="70" max="70" width="15.5703125" style="68" bestFit="1" customWidth="1"/>
    <col min="71" max="71" width="9.140625" style="3"/>
    <col min="72" max="72" width="15.5703125" style="70" hidden="1" customWidth="1"/>
    <col min="73" max="73" width="14.5703125" style="3" hidden="1" customWidth="1"/>
    <col min="74" max="16384" width="9.140625" style="3"/>
  </cols>
  <sheetData>
    <row r="1" spans="1:73" x14ac:dyDescent="0.2">
      <c r="H1" s="43" t="s">
        <v>112</v>
      </c>
      <c r="I1" s="43" t="s">
        <v>114</v>
      </c>
      <c r="J1" s="43" t="s">
        <v>118</v>
      </c>
      <c r="K1" s="43" t="s">
        <v>116</v>
      </c>
      <c r="L1" s="43" t="s">
        <v>120</v>
      </c>
      <c r="M1" s="43" t="s">
        <v>122</v>
      </c>
      <c r="N1" s="43" t="s">
        <v>124</v>
      </c>
      <c r="AH1" s="9">
        <f>AJ1</f>
        <v>2.1050341269E-2</v>
      </c>
      <c r="AI1" s="9">
        <f>AJ1</f>
        <v>2.1050341269E-2</v>
      </c>
      <c r="AJ1" s="94">
        <v>2.1050341269E-2</v>
      </c>
      <c r="AK1" s="10"/>
      <c r="AN1" s="73" t="s">
        <v>205</v>
      </c>
      <c r="AO1" s="73" t="s">
        <v>205</v>
      </c>
      <c r="AP1" s="73" t="s">
        <v>205</v>
      </c>
      <c r="AQ1" s="73" t="s">
        <v>205</v>
      </c>
      <c r="AR1" s="73" t="s">
        <v>205</v>
      </c>
      <c r="AS1" s="73" t="s">
        <v>205</v>
      </c>
      <c r="AT1" s="73" t="s">
        <v>205</v>
      </c>
      <c r="AV1" s="73" t="s">
        <v>206</v>
      </c>
      <c r="AW1" s="73" t="s">
        <v>206</v>
      </c>
      <c r="AX1" s="73" t="s">
        <v>206</v>
      </c>
      <c r="AY1" s="73" t="s">
        <v>206</v>
      </c>
      <c r="AZ1" s="73" t="s">
        <v>206</v>
      </c>
      <c r="BA1" s="73" t="s">
        <v>206</v>
      </c>
      <c r="BB1" s="73" t="s">
        <v>206</v>
      </c>
      <c r="BD1" s="73" t="s">
        <v>207</v>
      </c>
      <c r="BE1" s="73" t="s">
        <v>207</v>
      </c>
      <c r="BF1" s="73" t="s">
        <v>207</v>
      </c>
      <c r="BG1" s="73" t="s">
        <v>207</v>
      </c>
      <c r="BH1" s="73" t="s">
        <v>207</v>
      </c>
      <c r="BI1" s="73" t="s">
        <v>207</v>
      </c>
      <c r="BJ1" s="73" t="s">
        <v>207</v>
      </c>
      <c r="BL1" s="73" t="s">
        <v>208</v>
      </c>
      <c r="BM1" s="73" t="s">
        <v>208</v>
      </c>
      <c r="BN1" s="73" t="s">
        <v>208</v>
      </c>
      <c r="BO1" s="73" t="s">
        <v>208</v>
      </c>
      <c r="BP1" s="73" t="s">
        <v>208</v>
      </c>
      <c r="BQ1" s="73" t="s">
        <v>208</v>
      </c>
      <c r="BR1" s="73" t="s">
        <v>208</v>
      </c>
    </row>
    <row r="2" spans="1:73" s="17" customFormat="1" ht="51" x14ac:dyDescent="0.2">
      <c r="A2" s="1" t="s">
        <v>73</v>
      </c>
      <c r="B2" s="2" t="s">
        <v>74</v>
      </c>
      <c r="C2" s="11" t="s">
        <v>75</v>
      </c>
      <c r="D2" s="2" t="s">
        <v>76</v>
      </c>
      <c r="E2" s="2" t="s">
        <v>77</v>
      </c>
      <c r="F2" s="30" t="s">
        <v>78</v>
      </c>
      <c r="G2" s="12" t="s">
        <v>79</v>
      </c>
      <c r="H2" s="13" t="s">
        <v>113</v>
      </c>
      <c r="I2" s="13" t="s">
        <v>115</v>
      </c>
      <c r="J2" s="13" t="s">
        <v>119</v>
      </c>
      <c r="K2" s="13" t="s">
        <v>117</v>
      </c>
      <c r="L2" s="13" t="s">
        <v>121</v>
      </c>
      <c r="M2" s="13" t="s">
        <v>123</v>
      </c>
      <c r="N2" s="13" t="s">
        <v>125</v>
      </c>
      <c r="O2" s="13" t="s">
        <v>84</v>
      </c>
      <c r="P2" s="13" t="s">
        <v>80</v>
      </c>
      <c r="Q2" s="13" t="s">
        <v>81</v>
      </c>
      <c r="R2" s="13" t="s">
        <v>126</v>
      </c>
      <c r="S2" s="13" t="s">
        <v>82</v>
      </c>
      <c r="T2" s="13" t="s">
        <v>127</v>
      </c>
      <c r="U2" s="14"/>
      <c r="V2" s="13" t="s">
        <v>85</v>
      </c>
      <c r="W2" s="15"/>
      <c r="X2" s="13" t="s">
        <v>160</v>
      </c>
      <c r="Y2" s="13" t="s">
        <v>83</v>
      </c>
      <c r="Z2" s="16"/>
      <c r="AA2" s="13" t="s">
        <v>86</v>
      </c>
      <c r="AB2" s="13" t="s">
        <v>87</v>
      </c>
      <c r="AC2" s="13" t="s">
        <v>88</v>
      </c>
      <c r="AD2" s="13" t="s">
        <v>89</v>
      </c>
      <c r="AE2" s="13" t="s">
        <v>90</v>
      </c>
      <c r="AF2" s="13" t="s">
        <v>91</v>
      </c>
      <c r="AG2" s="13" t="s">
        <v>159</v>
      </c>
      <c r="AH2" s="13" t="s">
        <v>195</v>
      </c>
      <c r="AI2" s="13" t="s">
        <v>196</v>
      </c>
      <c r="AJ2" s="13" t="s">
        <v>197</v>
      </c>
      <c r="AK2" s="13" t="s">
        <v>92</v>
      </c>
      <c r="AN2" s="86" t="s">
        <v>195</v>
      </c>
      <c r="AO2" s="86" t="s">
        <v>196</v>
      </c>
      <c r="AP2" s="86" t="s">
        <v>200</v>
      </c>
      <c r="AQ2" s="87" t="s">
        <v>198</v>
      </c>
      <c r="AR2" s="87" t="s">
        <v>199</v>
      </c>
      <c r="AS2" s="87" t="s">
        <v>201</v>
      </c>
      <c r="AT2" s="88" t="s">
        <v>202</v>
      </c>
      <c r="AV2" s="86" t="s">
        <v>195</v>
      </c>
      <c r="AW2" s="86" t="s">
        <v>196</v>
      </c>
      <c r="AX2" s="86" t="s">
        <v>200</v>
      </c>
      <c r="AY2" s="87" t="s">
        <v>198</v>
      </c>
      <c r="AZ2" s="87" t="s">
        <v>199</v>
      </c>
      <c r="BA2" s="87" t="s">
        <v>201</v>
      </c>
      <c r="BB2" s="88" t="s">
        <v>202</v>
      </c>
      <c r="BD2" s="86" t="s">
        <v>195</v>
      </c>
      <c r="BE2" s="86" t="s">
        <v>196</v>
      </c>
      <c r="BF2" s="86" t="s">
        <v>200</v>
      </c>
      <c r="BG2" s="87" t="s">
        <v>198</v>
      </c>
      <c r="BH2" s="87" t="s">
        <v>199</v>
      </c>
      <c r="BI2" s="87" t="s">
        <v>201</v>
      </c>
      <c r="BJ2" s="88" t="s">
        <v>202</v>
      </c>
      <c r="BL2" s="86" t="s">
        <v>195</v>
      </c>
      <c r="BM2" s="86" t="s">
        <v>196</v>
      </c>
      <c r="BN2" s="86" t="s">
        <v>200</v>
      </c>
      <c r="BO2" s="87" t="s">
        <v>198</v>
      </c>
      <c r="BP2" s="87" t="s">
        <v>199</v>
      </c>
      <c r="BQ2" s="87" t="s">
        <v>201</v>
      </c>
      <c r="BR2" s="88" t="s">
        <v>202</v>
      </c>
      <c r="BT2" s="71" t="s">
        <v>209</v>
      </c>
      <c r="BU2" s="17" t="s">
        <v>210</v>
      </c>
    </row>
    <row r="3" spans="1:73" x14ac:dyDescent="0.2">
      <c r="A3" s="64" t="s">
        <v>110</v>
      </c>
      <c r="B3" s="4" t="s">
        <v>111</v>
      </c>
      <c r="C3" s="5">
        <v>12</v>
      </c>
      <c r="D3" s="46">
        <v>370202</v>
      </c>
      <c r="E3" s="19">
        <v>43101</v>
      </c>
      <c r="F3" s="19">
        <v>43465</v>
      </c>
      <c r="G3" s="45">
        <f>365/(1+F3-E3)</f>
        <v>1</v>
      </c>
      <c r="H3" s="20">
        <v>74224381</v>
      </c>
      <c r="I3" s="20">
        <v>371485166</v>
      </c>
      <c r="J3" s="20">
        <v>20943408</v>
      </c>
      <c r="K3" s="20">
        <v>302794507</v>
      </c>
      <c r="L3" s="20">
        <v>46704726</v>
      </c>
      <c r="M3" s="20">
        <v>816152188</v>
      </c>
      <c r="N3" s="20">
        <v>192580716</v>
      </c>
      <c r="P3" s="8">
        <f t="shared" ref="P3:P35" si="0">H3*$G3</f>
        <v>74224381</v>
      </c>
      <c r="Q3" s="8">
        <f t="shared" ref="Q3:Q35" si="1">I3*$G3</f>
        <v>371485166</v>
      </c>
      <c r="R3" s="8">
        <f t="shared" ref="R3:R35" si="2">J3*$G3</f>
        <v>20943408</v>
      </c>
      <c r="S3" s="8">
        <f t="shared" ref="S3:S35" si="3">K3*$G3</f>
        <v>302794507</v>
      </c>
      <c r="T3" s="8">
        <f t="shared" ref="T3:T35" si="4">L3*$G3</f>
        <v>46704726</v>
      </c>
      <c r="V3" s="8">
        <f t="shared" ref="V3:V35" si="5">SUM(P3:T3)</f>
        <v>816152188</v>
      </c>
      <c r="W3" s="21"/>
      <c r="X3" s="8">
        <f t="shared" ref="X3:X35" si="6">M3*$G3</f>
        <v>816152188</v>
      </c>
      <c r="Y3" s="8">
        <f t="shared" ref="Y3:Y35" si="7">N3*$G3</f>
        <v>192580716</v>
      </c>
      <c r="Z3" s="21"/>
      <c r="AA3" s="8">
        <f t="shared" ref="AA3:AA35" si="8">V3</f>
        <v>816152188</v>
      </c>
      <c r="AB3" s="8">
        <f t="shared" ref="AB3:AB35" si="9">IF(ISERROR(((P3+Q3+R3)/X3)*Y3),0,((P3+Q3+R3)/X3)*Y3)</f>
        <v>110112257.88371688</v>
      </c>
      <c r="AC3" s="8">
        <f t="shared" ref="AC3:AC35" si="10">IF(ISERROR(((S3+T3)/X3)*Y3),0,((S3+T3)/X3)*Y3)</f>
        <v>82468458.116283119</v>
      </c>
      <c r="AD3" s="8">
        <f t="shared" ref="AD3:AD35" si="11">SUM(P3:R3)</f>
        <v>466652955</v>
      </c>
      <c r="AE3" s="8">
        <f t="shared" ref="AE3:AE35" si="12">SUM(S3:T3)</f>
        <v>349499233</v>
      </c>
      <c r="AF3" s="8">
        <f t="shared" ref="AF3:AF35" si="13">AD3+AE3-AA3</f>
        <v>0</v>
      </c>
      <c r="AG3" s="8">
        <f t="shared" ref="AG3:AG35" si="14">IF(ISERROR((AA3/X3)*Y3),0,(AA3/X3)*Y3)</f>
        <v>192580716</v>
      </c>
      <c r="AH3" s="7">
        <f>ROUND($AB3*$AH$1,0)</f>
        <v>2317901</v>
      </c>
      <c r="AI3" s="7">
        <f>ROUND($AC3*$AI$1,0)</f>
        <v>1735989</v>
      </c>
      <c r="AJ3" s="27">
        <f t="shared" ref="AJ3" si="15">ROUND(AH3+AI3,0)</f>
        <v>4053890</v>
      </c>
      <c r="AK3" s="22">
        <v>1</v>
      </c>
      <c r="AL3" s="24"/>
      <c r="AM3" s="24"/>
      <c r="AN3" s="23">
        <f>ROUND((($AB3*$AN$76)/4),2)</f>
        <v>567200.18999999994</v>
      </c>
      <c r="AO3" s="23">
        <f t="shared" ref="AO3:AO66" si="16">ROUND((($AC3*$AO$76)/4),2)</f>
        <v>424803.97</v>
      </c>
      <c r="AP3" s="89">
        <f>AN3+AO3</f>
        <v>992004.15999999992</v>
      </c>
      <c r="AQ3" s="23">
        <f t="shared" ref="AQ3:AQ66" si="17">ROUND((($AB3*$AQ$76)/4),2)</f>
        <v>23658.55</v>
      </c>
      <c r="AR3" s="23">
        <f t="shared" ref="AR3:AR66" si="18">ROUND((($AC3*$AR$76)/4),2)</f>
        <v>17719.05</v>
      </c>
      <c r="AS3" s="90">
        <f>AQ3+AR3</f>
        <v>41377.599999999999</v>
      </c>
      <c r="AT3" s="95">
        <f>AP3+AS3</f>
        <v>1033381.7599999999</v>
      </c>
      <c r="AV3" s="23">
        <f>ROUND((($AB3*$AV$76)/4),2)</f>
        <v>544433.05000000005</v>
      </c>
      <c r="AW3" s="23">
        <f>ROUND((($AC3*$AW$76)/4),2)</f>
        <v>407752.55</v>
      </c>
      <c r="AX3" s="89">
        <f>AV3+AW3</f>
        <v>952185.60000000009</v>
      </c>
      <c r="AY3" s="23">
        <f>ROUND((($AB3*$AY$76)/4),2)</f>
        <v>23658.55</v>
      </c>
      <c r="AZ3" s="23">
        <f>ROUND((($AC3*$AZ$76)/4),2)</f>
        <v>17719.05</v>
      </c>
      <c r="BA3" s="90">
        <f>AY3+AZ3</f>
        <v>41377.599999999999</v>
      </c>
      <c r="BB3" s="95">
        <f>AX3+BA3</f>
        <v>993563.20000000007</v>
      </c>
      <c r="BD3" s="23">
        <f>ROUND((($AB3*$BD$76)/4),2)</f>
        <v>444369.11</v>
      </c>
      <c r="BE3" s="23">
        <f>ROUND((($AC3*$BE$76)/4),2)</f>
        <v>332809.77</v>
      </c>
      <c r="BF3" s="89">
        <f>BD3+BE3</f>
        <v>777178.88</v>
      </c>
      <c r="BG3" s="23">
        <f>ROUND((($AB3*$BG$76)/4),2)</f>
        <v>23658.55</v>
      </c>
      <c r="BH3" s="23">
        <f>ROUND((($AC3*$BH$76)/4),2)</f>
        <v>17719.05</v>
      </c>
      <c r="BI3" s="90">
        <f>BG3+BH3</f>
        <v>41377.599999999999</v>
      </c>
      <c r="BJ3" s="95">
        <f>BF3+BI3</f>
        <v>818556.48</v>
      </c>
      <c r="BL3" s="23">
        <f>ROUND((($AB3*$BL$76)/4),2)</f>
        <v>486642.48</v>
      </c>
      <c r="BM3" s="23">
        <f>ROUND((($AC3*$BM$76)/4),2)</f>
        <v>364470.36</v>
      </c>
      <c r="BN3" s="89">
        <f>BL3+BM3</f>
        <v>851112.84</v>
      </c>
      <c r="BO3" s="23">
        <f>ROUND((($AB3*$BO$76)/4),2)</f>
        <v>23658.55</v>
      </c>
      <c r="BP3" s="23">
        <f>ROUND((($AC3*$BP$76)/4),2)</f>
        <v>17719.05</v>
      </c>
      <c r="BQ3" s="90">
        <f>BO3+BP3</f>
        <v>41377.599999999999</v>
      </c>
      <c r="BR3" s="95">
        <f>BN3+BQ3</f>
        <v>892490.44</v>
      </c>
      <c r="BT3" s="70">
        <f>AN3+AQ3+AV3+AY3+BD3+BG3+BL3+BO3</f>
        <v>2137279.0300000003</v>
      </c>
      <c r="BU3" s="70">
        <f>AO3+AR3+AW3+AZ3+BE3+BH3+BM3+BP3</f>
        <v>1600712.8500000003</v>
      </c>
    </row>
    <row r="4" spans="1:73" x14ac:dyDescent="0.2">
      <c r="A4" s="60" t="s">
        <v>28</v>
      </c>
      <c r="B4" s="4" t="s">
        <v>143</v>
      </c>
      <c r="C4" s="5">
        <v>12</v>
      </c>
      <c r="D4" s="46">
        <v>370014</v>
      </c>
      <c r="E4" s="19">
        <v>43009</v>
      </c>
      <c r="F4" s="19">
        <v>43373</v>
      </c>
      <c r="G4" s="45">
        <f t="shared" ref="G4:G70" si="19">365/(1+F4-E4)</f>
        <v>1</v>
      </c>
      <c r="H4" s="57">
        <v>47654414</v>
      </c>
      <c r="I4" s="57">
        <v>364288104</v>
      </c>
      <c r="J4" s="57">
        <v>17535951</v>
      </c>
      <c r="K4" s="57">
        <v>467601702</v>
      </c>
      <c r="L4" s="57">
        <v>54697672</v>
      </c>
      <c r="M4" s="57">
        <v>952517584</v>
      </c>
      <c r="N4" s="57">
        <v>87562154</v>
      </c>
      <c r="P4" s="56">
        <f t="shared" si="0"/>
        <v>47654414</v>
      </c>
      <c r="Q4" s="56">
        <f t="shared" si="1"/>
        <v>364288104</v>
      </c>
      <c r="R4" s="56">
        <f t="shared" si="2"/>
        <v>17535951</v>
      </c>
      <c r="S4" s="56">
        <f t="shared" si="3"/>
        <v>467601702</v>
      </c>
      <c r="T4" s="56">
        <f t="shared" si="4"/>
        <v>54697672</v>
      </c>
      <c r="V4" s="56">
        <f t="shared" si="5"/>
        <v>951777843</v>
      </c>
      <c r="W4" s="21"/>
      <c r="X4" s="56">
        <f t="shared" si="6"/>
        <v>952517584</v>
      </c>
      <c r="Y4" s="56">
        <f t="shared" si="7"/>
        <v>87562154</v>
      </c>
      <c r="Z4" s="21"/>
      <c r="AA4" s="56">
        <f t="shared" si="8"/>
        <v>951777843</v>
      </c>
      <c r="AB4" s="56">
        <f t="shared" si="9"/>
        <v>39480698.80698625</v>
      </c>
      <c r="AC4" s="56">
        <f t="shared" si="10"/>
        <v>48013452.967700385</v>
      </c>
      <c r="AD4" s="56">
        <f t="shared" si="11"/>
        <v>429478469</v>
      </c>
      <c r="AE4" s="56">
        <f t="shared" si="12"/>
        <v>522299374</v>
      </c>
      <c r="AF4" s="56">
        <f t="shared" si="13"/>
        <v>0</v>
      </c>
      <c r="AG4" s="56">
        <f t="shared" si="14"/>
        <v>87494151.774686635</v>
      </c>
      <c r="AH4" s="55">
        <f t="shared" ref="AH4:AH67" si="20">ROUND($AB4*$AH$1,0)</f>
        <v>831082</v>
      </c>
      <c r="AI4" s="55">
        <f t="shared" ref="AI4:AI67" si="21">ROUND($AC4*$AI$1,0)</f>
        <v>1010700</v>
      </c>
      <c r="AJ4" s="61">
        <f t="shared" ref="AJ4:AJ67" si="22">ROUND(AH4+AI4,0)</f>
        <v>1841782</v>
      </c>
      <c r="AK4" s="22">
        <v>1</v>
      </c>
      <c r="AL4" s="68"/>
      <c r="AN4" s="23">
        <f t="shared" ref="AN4:AN67" si="23">ROUND((($AB4*$AN$76)/4),2)</f>
        <v>203369.36</v>
      </c>
      <c r="AO4" s="23">
        <f t="shared" si="16"/>
        <v>247322.5</v>
      </c>
      <c r="AP4" s="89">
        <f t="shared" ref="AP4:AP67" si="24">AN4+AO4</f>
        <v>450691.86</v>
      </c>
      <c r="AQ4" s="23">
        <f t="shared" si="17"/>
        <v>8482.76</v>
      </c>
      <c r="AR4" s="23">
        <f t="shared" si="18"/>
        <v>10316.1</v>
      </c>
      <c r="AS4" s="90">
        <f t="shared" ref="AS4:AS67" si="25">AQ4+AR4</f>
        <v>18798.86</v>
      </c>
      <c r="AT4" s="95">
        <f t="shared" ref="AT4:AT67" si="26">AP4+AS4</f>
        <v>469490.72</v>
      </c>
      <c r="AV4" s="23">
        <f t="shared" ref="AV4:AV67" si="27">ROUND((($AB4*$AV$76)/4),2)</f>
        <v>195206.22</v>
      </c>
      <c r="AW4" s="23">
        <f t="shared" ref="AW4:AW67" si="28">ROUND((($AC4*$AW$76)/4),2)</f>
        <v>237395.1</v>
      </c>
      <c r="AX4" s="89">
        <f t="shared" ref="AX4:AX67" si="29">AV4+AW4</f>
        <v>432601.32</v>
      </c>
      <c r="AY4" s="23">
        <f t="shared" ref="AY4:AY67" si="30">ROUND((($AB4*$AY$76)/4),2)</f>
        <v>8482.76</v>
      </c>
      <c r="AZ4" s="23">
        <f t="shared" ref="AZ4:AZ67" si="31">ROUND((($AC4*$AZ$76)/4),2)</f>
        <v>10316.1</v>
      </c>
      <c r="BA4" s="90">
        <f t="shared" ref="BA4:BA67" si="32">AY4+AZ4</f>
        <v>18798.86</v>
      </c>
      <c r="BB4" s="95">
        <f t="shared" ref="BB4:BB67" si="33">AX4+BA4</f>
        <v>451400.18</v>
      </c>
      <c r="BC4" s="68"/>
      <c r="BD4" s="23">
        <f t="shared" ref="BD4:BD67" si="34">ROUND((($AB4*$BD$76)/4),2)</f>
        <v>159328.34</v>
      </c>
      <c r="BE4" s="23">
        <f t="shared" ref="BE4:BE67" si="35">ROUND((($AC4*$BE$76)/4),2)</f>
        <v>193763.13</v>
      </c>
      <c r="BF4" s="89">
        <f t="shared" ref="BF4:BF67" si="36">BD4+BE4</f>
        <v>353091.47</v>
      </c>
      <c r="BG4" s="23">
        <f t="shared" ref="BG4:BG67" si="37">ROUND((($AB4*$BG$76)/4),2)</f>
        <v>8482.76</v>
      </c>
      <c r="BH4" s="23">
        <f t="shared" ref="BH4:BH67" si="38">ROUND((($AC4*$BH$76)/4),2)</f>
        <v>10316.1</v>
      </c>
      <c r="BI4" s="90">
        <f t="shared" ref="BI4:BI67" si="39">BG4+BH4</f>
        <v>18798.86</v>
      </c>
      <c r="BJ4" s="95">
        <f t="shared" ref="BJ4:BJ67" si="40">BF4+BI4</f>
        <v>371890.32999999996</v>
      </c>
      <c r="BK4" s="68"/>
      <c r="BL4" s="23">
        <f t="shared" ref="BL4:BL67" si="41">ROUND((($AB4*$BL$76)/4),2)</f>
        <v>174485.43</v>
      </c>
      <c r="BM4" s="23">
        <f t="shared" ref="BM4:BM67" si="42">ROUND((($AC4*$BM$76)/4),2)</f>
        <v>212196.04</v>
      </c>
      <c r="BN4" s="89">
        <f t="shared" ref="BN4:BN67" si="43">BL4+BM4</f>
        <v>386681.47</v>
      </c>
      <c r="BO4" s="23">
        <f t="shared" ref="BO4:BO67" si="44">ROUND((($AB4*$BO$76)/4),2)</f>
        <v>8482.76</v>
      </c>
      <c r="BP4" s="23">
        <f t="shared" ref="BP4:BP67" si="45">ROUND((($AC4*$BP$76)/4),2)</f>
        <v>10316.1</v>
      </c>
      <c r="BQ4" s="90">
        <f t="shared" ref="BQ4:BQ67" si="46">BO4+BP4</f>
        <v>18798.86</v>
      </c>
      <c r="BR4" s="95">
        <f t="shared" ref="BR4:BR67" si="47">BN4+BQ4</f>
        <v>405480.32999999996</v>
      </c>
      <c r="BT4" s="70">
        <f t="shared" ref="BT4:BT67" si="48">AN4+AQ4+AV4+AY4+BD4+BG4+BL4+BO4</f>
        <v>766320.3899999999</v>
      </c>
      <c r="BU4" s="70">
        <f t="shared" ref="BU4:BU67" si="49">AO4+AR4+AW4+AZ4+BE4+BH4+BM4+BP4</f>
        <v>931941.16999999993</v>
      </c>
    </row>
    <row r="5" spans="1:73" s="25" customFormat="1" x14ac:dyDescent="0.2">
      <c r="A5" s="60" t="s">
        <v>14</v>
      </c>
      <c r="B5" s="4" t="s">
        <v>56</v>
      </c>
      <c r="C5" s="5">
        <v>12</v>
      </c>
      <c r="D5" s="46">
        <v>370228</v>
      </c>
      <c r="E5" s="19">
        <v>43101</v>
      </c>
      <c r="F5" s="19">
        <v>43465</v>
      </c>
      <c r="G5" s="45">
        <f t="shared" si="19"/>
        <v>1</v>
      </c>
      <c r="H5" s="57">
        <v>5168252</v>
      </c>
      <c r="I5" s="57">
        <v>61473172</v>
      </c>
      <c r="J5" s="57">
        <v>1471935</v>
      </c>
      <c r="K5" s="57">
        <v>133116874</v>
      </c>
      <c r="L5" s="57">
        <v>31683022</v>
      </c>
      <c r="M5" s="57">
        <v>232913255</v>
      </c>
      <c r="N5" s="57">
        <v>54028109</v>
      </c>
      <c r="O5" s="53"/>
      <c r="P5" s="56">
        <f t="shared" si="0"/>
        <v>5168252</v>
      </c>
      <c r="Q5" s="56">
        <f t="shared" si="1"/>
        <v>61473172</v>
      </c>
      <c r="R5" s="56">
        <f t="shared" si="2"/>
        <v>1471935</v>
      </c>
      <c r="S5" s="56">
        <f t="shared" si="3"/>
        <v>133116874</v>
      </c>
      <c r="T5" s="56">
        <f t="shared" si="4"/>
        <v>31683022</v>
      </c>
      <c r="U5" s="56"/>
      <c r="V5" s="56">
        <f t="shared" si="5"/>
        <v>232913255</v>
      </c>
      <c r="W5" s="58"/>
      <c r="X5" s="56">
        <f t="shared" si="6"/>
        <v>232913255</v>
      </c>
      <c r="Y5" s="56">
        <f t="shared" si="7"/>
        <v>54028109</v>
      </c>
      <c r="Z5" s="58"/>
      <c r="AA5" s="56">
        <f t="shared" si="8"/>
        <v>232913255</v>
      </c>
      <c r="AB5" s="56">
        <f t="shared" si="9"/>
        <v>15800028.145277224</v>
      </c>
      <c r="AC5" s="56">
        <f t="shared" si="10"/>
        <v>38228080.854722776</v>
      </c>
      <c r="AD5" s="56">
        <f t="shared" si="11"/>
        <v>68113359</v>
      </c>
      <c r="AE5" s="56">
        <f t="shared" si="12"/>
        <v>164799896</v>
      </c>
      <c r="AF5" s="56">
        <f t="shared" si="13"/>
        <v>0</v>
      </c>
      <c r="AG5" s="56">
        <f t="shared" si="14"/>
        <v>54028109</v>
      </c>
      <c r="AH5" s="55">
        <f t="shared" si="20"/>
        <v>332596</v>
      </c>
      <c r="AI5" s="55">
        <f t="shared" si="21"/>
        <v>804714</v>
      </c>
      <c r="AJ5" s="61">
        <f t="shared" si="22"/>
        <v>1137310</v>
      </c>
      <c r="AK5" s="22">
        <v>1</v>
      </c>
      <c r="AL5" s="68"/>
      <c r="AM5" s="68"/>
      <c r="AN5" s="23">
        <f t="shared" si="23"/>
        <v>81387.66</v>
      </c>
      <c r="AO5" s="23">
        <f t="shared" si="16"/>
        <v>196916.99</v>
      </c>
      <c r="AP5" s="89">
        <f t="shared" si="24"/>
        <v>278304.65000000002</v>
      </c>
      <c r="AQ5" s="23">
        <f t="shared" si="17"/>
        <v>3394.77</v>
      </c>
      <c r="AR5" s="23">
        <f t="shared" si="18"/>
        <v>8213.6299999999992</v>
      </c>
      <c r="AS5" s="90">
        <f t="shared" si="25"/>
        <v>11608.4</v>
      </c>
      <c r="AT5" s="95">
        <f t="shared" si="26"/>
        <v>289913.05000000005</v>
      </c>
      <c r="AV5" s="23">
        <f t="shared" si="27"/>
        <v>78120.800000000003</v>
      </c>
      <c r="AW5" s="23">
        <f t="shared" si="28"/>
        <v>189012.84</v>
      </c>
      <c r="AX5" s="89">
        <f t="shared" si="29"/>
        <v>267133.64</v>
      </c>
      <c r="AY5" s="23">
        <f t="shared" si="30"/>
        <v>3394.77</v>
      </c>
      <c r="AZ5" s="23">
        <f t="shared" si="31"/>
        <v>8213.6299999999992</v>
      </c>
      <c r="BA5" s="90">
        <f t="shared" si="32"/>
        <v>11608.4</v>
      </c>
      <c r="BB5" s="95">
        <f t="shared" si="33"/>
        <v>278742.04000000004</v>
      </c>
      <c r="BC5" s="68"/>
      <c r="BD5" s="23">
        <f t="shared" si="34"/>
        <v>63762.61</v>
      </c>
      <c r="BE5" s="23">
        <f t="shared" si="35"/>
        <v>154273.26999999999</v>
      </c>
      <c r="BF5" s="89">
        <f t="shared" si="36"/>
        <v>218035.88</v>
      </c>
      <c r="BG5" s="23">
        <f t="shared" si="37"/>
        <v>3394.77</v>
      </c>
      <c r="BH5" s="23">
        <f t="shared" si="38"/>
        <v>8213.6299999999992</v>
      </c>
      <c r="BI5" s="90">
        <f t="shared" si="39"/>
        <v>11608.4</v>
      </c>
      <c r="BJ5" s="95">
        <f t="shared" si="40"/>
        <v>229644.28</v>
      </c>
      <c r="BK5" s="68"/>
      <c r="BL5" s="23">
        <f t="shared" si="41"/>
        <v>69828.42</v>
      </c>
      <c r="BM5" s="23">
        <f t="shared" si="42"/>
        <v>168949.47</v>
      </c>
      <c r="BN5" s="89">
        <f t="shared" si="43"/>
        <v>238777.89</v>
      </c>
      <c r="BO5" s="23">
        <f t="shared" si="44"/>
        <v>3394.77</v>
      </c>
      <c r="BP5" s="23">
        <f t="shared" si="45"/>
        <v>8213.6299999999992</v>
      </c>
      <c r="BQ5" s="90">
        <f t="shared" si="46"/>
        <v>11608.4</v>
      </c>
      <c r="BR5" s="95">
        <f t="shared" si="47"/>
        <v>250386.29</v>
      </c>
      <c r="BT5" s="70">
        <f t="shared" si="48"/>
        <v>306678.57</v>
      </c>
      <c r="BU5" s="70">
        <f t="shared" si="49"/>
        <v>742007.09</v>
      </c>
    </row>
    <row r="6" spans="1:73" x14ac:dyDescent="0.2">
      <c r="A6" s="60" t="s">
        <v>149</v>
      </c>
      <c r="B6" s="4" t="s">
        <v>93</v>
      </c>
      <c r="C6" s="5">
        <v>12</v>
      </c>
      <c r="D6" s="46">
        <v>370030</v>
      </c>
      <c r="E6" s="19">
        <v>43101</v>
      </c>
      <c r="F6" s="19">
        <v>43465</v>
      </c>
      <c r="G6" s="45">
        <f t="shared" si="19"/>
        <v>1</v>
      </c>
      <c r="H6" s="57">
        <v>1472075</v>
      </c>
      <c r="I6" s="57">
        <v>6412017</v>
      </c>
      <c r="J6" s="57">
        <v>1035414</v>
      </c>
      <c r="K6" s="57">
        <v>19988184</v>
      </c>
      <c r="L6" s="57">
        <v>7966629</v>
      </c>
      <c r="M6" s="57">
        <v>37515003</v>
      </c>
      <c r="N6" s="57">
        <v>8744090</v>
      </c>
      <c r="P6" s="56">
        <f t="shared" si="0"/>
        <v>1472075</v>
      </c>
      <c r="Q6" s="56">
        <f t="shared" si="1"/>
        <v>6412017</v>
      </c>
      <c r="R6" s="56">
        <f t="shared" si="2"/>
        <v>1035414</v>
      </c>
      <c r="S6" s="56">
        <f t="shared" si="3"/>
        <v>19988184</v>
      </c>
      <c r="T6" s="56">
        <f t="shared" si="4"/>
        <v>7966629</v>
      </c>
      <c r="V6" s="56">
        <f t="shared" si="5"/>
        <v>36874319</v>
      </c>
      <c r="W6" s="21"/>
      <c r="X6" s="56">
        <f t="shared" si="6"/>
        <v>37515003</v>
      </c>
      <c r="Y6" s="56">
        <f t="shared" si="7"/>
        <v>8744090</v>
      </c>
      <c r="Z6" s="21"/>
      <c r="AA6" s="56">
        <f t="shared" si="8"/>
        <v>36874319</v>
      </c>
      <c r="AB6" s="56">
        <f t="shared" si="9"/>
        <v>2078980.5939650331</v>
      </c>
      <c r="AC6" s="56">
        <f t="shared" si="10"/>
        <v>6515777.1893332908</v>
      </c>
      <c r="AD6" s="56">
        <f t="shared" si="11"/>
        <v>8919506</v>
      </c>
      <c r="AE6" s="56">
        <f t="shared" si="12"/>
        <v>27954813</v>
      </c>
      <c r="AF6" s="56">
        <f t="shared" si="13"/>
        <v>0</v>
      </c>
      <c r="AG6" s="56">
        <f t="shared" si="14"/>
        <v>8594757.7832983248</v>
      </c>
      <c r="AH6" s="55">
        <f t="shared" si="20"/>
        <v>43763</v>
      </c>
      <c r="AI6" s="55">
        <f t="shared" si="21"/>
        <v>137159</v>
      </c>
      <c r="AJ6" s="61">
        <f t="shared" si="22"/>
        <v>180922</v>
      </c>
      <c r="AK6" s="22">
        <v>1</v>
      </c>
      <c r="AL6" s="68"/>
      <c r="AN6" s="23">
        <f t="shared" si="23"/>
        <v>10709.05</v>
      </c>
      <c r="AO6" s="23">
        <f t="shared" si="16"/>
        <v>33563.480000000003</v>
      </c>
      <c r="AP6" s="89">
        <f t="shared" si="24"/>
        <v>44272.53</v>
      </c>
      <c r="AQ6" s="23">
        <f t="shared" si="17"/>
        <v>446.69</v>
      </c>
      <c r="AR6" s="23">
        <f t="shared" si="18"/>
        <v>1399.97</v>
      </c>
      <c r="AS6" s="90">
        <f t="shared" si="25"/>
        <v>1846.66</v>
      </c>
      <c r="AT6" s="95">
        <f t="shared" si="26"/>
        <v>46119.19</v>
      </c>
      <c r="AV6" s="23">
        <f t="shared" si="27"/>
        <v>10279.200000000001</v>
      </c>
      <c r="AW6" s="23">
        <f t="shared" si="28"/>
        <v>32216.25</v>
      </c>
      <c r="AX6" s="89">
        <f t="shared" si="29"/>
        <v>42495.45</v>
      </c>
      <c r="AY6" s="23">
        <f t="shared" si="30"/>
        <v>446.69</v>
      </c>
      <c r="AZ6" s="23">
        <f t="shared" si="31"/>
        <v>1399.97</v>
      </c>
      <c r="BA6" s="90">
        <f t="shared" si="32"/>
        <v>1846.66</v>
      </c>
      <c r="BB6" s="95">
        <f t="shared" si="33"/>
        <v>44342.11</v>
      </c>
      <c r="BC6" s="68"/>
      <c r="BD6" s="23">
        <f t="shared" si="34"/>
        <v>8389.94</v>
      </c>
      <c r="BE6" s="23">
        <f t="shared" si="35"/>
        <v>26295.08</v>
      </c>
      <c r="BF6" s="89">
        <f t="shared" si="36"/>
        <v>34685.020000000004</v>
      </c>
      <c r="BG6" s="23">
        <f t="shared" si="37"/>
        <v>446.69</v>
      </c>
      <c r="BH6" s="23">
        <f t="shared" si="38"/>
        <v>1399.97</v>
      </c>
      <c r="BI6" s="90">
        <f t="shared" si="39"/>
        <v>1846.66</v>
      </c>
      <c r="BJ6" s="95">
        <f t="shared" si="40"/>
        <v>36531.680000000008</v>
      </c>
      <c r="BK6" s="68"/>
      <c r="BL6" s="23">
        <f t="shared" si="41"/>
        <v>9188.08</v>
      </c>
      <c r="BM6" s="23">
        <f t="shared" si="42"/>
        <v>28796.560000000001</v>
      </c>
      <c r="BN6" s="89">
        <f t="shared" si="43"/>
        <v>37984.639999999999</v>
      </c>
      <c r="BO6" s="23">
        <f t="shared" si="44"/>
        <v>446.69</v>
      </c>
      <c r="BP6" s="23">
        <f t="shared" si="45"/>
        <v>1399.97</v>
      </c>
      <c r="BQ6" s="90">
        <f t="shared" si="46"/>
        <v>1846.66</v>
      </c>
      <c r="BR6" s="95">
        <f t="shared" si="47"/>
        <v>39831.300000000003</v>
      </c>
      <c r="BT6" s="70">
        <f t="shared" si="48"/>
        <v>40353.03</v>
      </c>
      <c r="BU6" s="70">
        <f t="shared" si="49"/>
        <v>126471.25000000001</v>
      </c>
    </row>
    <row r="7" spans="1:73" x14ac:dyDescent="0.2">
      <c r="A7" s="62" t="s">
        <v>140</v>
      </c>
      <c r="B7" s="4" t="s">
        <v>141</v>
      </c>
      <c r="C7" s="5">
        <v>12</v>
      </c>
      <c r="D7" s="46">
        <v>370041</v>
      </c>
      <c r="E7" s="19">
        <v>43101</v>
      </c>
      <c r="F7" s="19">
        <v>43465</v>
      </c>
      <c r="G7" s="45">
        <f t="shared" si="19"/>
        <v>1</v>
      </c>
      <c r="H7" s="57">
        <v>2215996</v>
      </c>
      <c r="I7" s="57">
        <v>104865366</v>
      </c>
      <c r="J7" s="57">
        <v>1016206</v>
      </c>
      <c r="K7" s="57">
        <v>125914966</v>
      </c>
      <c r="L7" s="57">
        <v>14548998</v>
      </c>
      <c r="M7" s="57">
        <v>248561532</v>
      </c>
      <c r="N7" s="57">
        <v>47403280</v>
      </c>
      <c r="P7" s="56">
        <f t="shared" si="0"/>
        <v>2215996</v>
      </c>
      <c r="Q7" s="56">
        <f t="shared" si="1"/>
        <v>104865366</v>
      </c>
      <c r="R7" s="56">
        <f t="shared" si="2"/>
        <v>1016206</v>
      </c>
      <c r="S7" s="56">
        <f t="shared" si="3"/>
        <v>125914966</v>
      </c>
      <c r="T7" s="56">
        <f t="shared" si="4"/>
        <v>14548998</v>
      </c>
      <c r="V7" s="56">
        <f t="shared" si="5"/>
        <v>248561532</v>
      </c>
      <c r="W7" s="21"/>
      <c r="X7" s="56">
        <f t="shared" si="6"/>
        <v>248561532</v>
      </c>
      <c r="Y7" s="56">
        <f t="shared" si="7"/>
        <v>47403280</v>
      </c>
      <c r="Z7" s="21"/>
      <c r="AA7" s="56">
        <f t="shared" si="8"/>
        <v>248561532</v>
      </c>
      <c r="AB7" s="56">
        <f t="shared" si="9"/>
        <v>20615335.13248156</v>
      </c>
      <c r="AC7" s="56">
        <f t="shared" si="10"/>
        <v>26787944.867518436</v>
      </c>
      <c r="AD7" s="56">
        <f t="shared" si="11"/>
        <v>108097568</v>
      </c>
      <c r="AE7" s="56">
        <f t="shared" si="12"/>
        <v>140463964</v>
      </c>
      <c r="AF7" s="56">
        <f t="shared" si="13"/>
        <v>0</v>
      </c>
      <c r="AG7" s="56">
        <f t="shared" si="14"/>
        <v>47403280</v>
      </c>
      <c r="AH7" s="55">
        <f t="shared" si="20"/>
        <v>433960</v>
      </c>
      <c r="AI7" s="55">
        <f t="shared" si="21"/>
        <v>563895</v>
      </c>
      <c r="AJ7" s="61">
        <f t="shared" si="22"/>
        <v>997855</v>
      </c>
      <c r="AK7" s="22">
        <v>1</v>
      </c>
      <c r="AL7" s="68"/>
      <c r="AN7" s="23">
        <f t="shared" si="23"/>
        <v>106191.83</v>
      </c>
      <c r="AO7" s="23">
        <f t="shared" si="16"/>
        <v>137987.60999999999</v>
      </c>
      <c r="AP7" s="89">
        <f t="shared" si="24"/>
        <v>244179.44</v>
      </c>
      <c r="AQ7" s="23">
        <f t="shared" si="17"/>
        <v>4429.38</v>
      </c>
      <c r="AR7" s="23">
        <f t="shared" si="18"/>
        <v>5755.62</v>
      </c>
      <c r="AS7" s="90">
        <f t="shared" si="25"/>
        <v>10185</v>
      </c>
      <c r="AT7" s="95">
        <f t="shared" si="26"/>
        <v>254364.44</v>
      </c>
      <c r="AV7" s="23">
        <f t="shared" si="27"/>
        <v>101929.34</v>
      </c>
      <c r="AW7" s="23">
        <f t="shared" si="28"/>
        <v>132448.85999999999</v>
      </c>
      <c r="AX7" s="89">
        <f t="shared" si="29"/>
        <v>234378.19999999998</v>
      </c>
      <c r="AY7" s="23">
        <f t="shared" si="30"/>
        <v>4429.38</v>
      </c>
      <c r="AZ7" s="23">
        <f t="shared" si="31"/>
        <v>5755.62</v>
      </c>
      <c r="BA7" s="90">
        <f t="shared" si="32"/>
        <v>10185</v>
      </c>
      <c r="BB7" s="95">
        <f t="shared" si="33"/>
        <v>244563.19999999998</v>
      </c>
      <c r="BC7" s="68"/>
      <c r="BD7" s="23">
        <f t="shared" si="34"/>
        <v>83195.259999999995</v>
      </c>
      <c r="BE7" s="23">
        <f t="shared" si="35"/>
        <v>108105.45</v>
      </c>
      <c r="BF7" s="89">
        <f t="shared" si="36"/>
        <v>191300.71</v>
      </c>
      <c r="BG7" s="23">
        <f t="shared" si="37"/>
        <v>4429.38</v>
      </c>
      <c r="BH7" s="23">
        <f t="shared" si="38"/>
        <v>5755.62</v>
      </c>
      <c r="BI7" s="90">
        <f t="shared" si="39"/>
        <v>10185</v>
      </c>
      <c r="BJ7" s="95">
        <f t="shared" si="40"/>
        <v>201485.71</v>
      </c>
      <c r="BK7" s="68"/>
      <c r="BL7" s="23">
        <f t="shared" si="41"/>
        <v>91109.73</v>
      </c>
      <c r="BM7" s="23">
        <f t="shared" si="42"/>
        <v>118389.65</v>
      </c>
      <c r="BN7" s="89">
        <f t="shared" si="43"/>
        <v>209499.38</v>
      </c>
      <c r="BO7" s="23">
        <f t="shared" si="44"/>
        <v>4429.38</v>
      </c>
      <c r="BP7" s="23">
        <f t="shared" si="45"/>
        <v>5755.62</v>
      </c>
      <c r="BQ7" s="90">
        <f t="shared" si="46"/>
        <v>10185</v>
      </c>
      <c r="BR7" s="95">
        <f t="shared" si="47"/>
        <v>219684.38</v>
      </c>
      <c r="BT7" s="70">
        <f t="shared" si="48"/>
        <v>400143.68</v>
      </c>
      <c r="BU7" s="70">
        <f t="shared" si="49"/>
        <v>519954.04999999993</v>
      </c>
    </row>
    <row r="8" spans="1:73" s="53" customFormat="1" x14ac:dyDescent="0.2">
      <c r="A8" s="62" t="s">
        <v>167</v>
      </c>
      <c r="B8" s="4" t="s">
        <v>177</v>
      </c>
      <c r="C8" s="54">
        <v>12</v>
      </c>
      <c r="D8" s="46">
        <v>374012</v>
      </c>
      <c r="E8" s="19">
        <v>43101</v>
      </c>
      <c r="F8" s="19">
        <v>43465</v>
      </c>
      <c r="G8" s="45">
        <f t="shared" si="19"/>
        <v>1</v>
      </c>
      <c r="H8" s="57">
        <v>39986874</v>
      </c>
      <c r="I8" s="57">
        <v>11737921</v>
      </c>
      <c r="J8" s="57">
        <v>0</v>
      </c>
      <c r="K8" s="57">
        <v>111366</v>
      </c>
      <c r="L8" s="57">
        <v>11041</v>
      </c>
      <c r="M8" s="57">
        <v>51847202</v>
      </c>
      <c r="N8" s="57">
        <v>18745965</v>
      </c>
      <c r="O8" s="64"/>
      <c r="P8" s="56">
        <f t="shared" si="0"/>
        <v>39986874</v>
      </c>
      <c r="Q8" s="56">
        <f t="shared" si="1"/>
        <v>11737921</v>
      </c>
      <c r="R8" s="56">
        <f t="shared" si="2"/>
        <v>0</v>
      </c>
      <c r="S8" s="56">
        <f t="shared" si="3"/>
        <v>111366</v>
      </c>
      <c r="T8" s="56">
        <f t="shared" si="4"/>
        <v>11041</v>
      </c>
      <c r="U8" s="56"/>
      <c r="V8" s="56">
        <f t="shared" si="5"/>
        <v>51847202</v>
      </c>
      <c r="W8" s="26"/>
      <c r="X8" s="56">
        <f t="shared" si="6"/>
        <v>51847202</v>
      </c>
      <c r="Y8" s="56">
        <f t="shared" si="7"/>
        <v>18745965</v>
      </c>
      <c r="Z8" s="26"/>
      <c r="AA8" s="56">
        <f t="shared" si="8"/>
        <v>51847202</v>
      </c>
      <c r="AB8" s="56">
        <f t="shared" si="9"/>
        <v>18701707.31107486</v>
      </c>
      <c r="AC8" s="56">
        <f t="shared" si="10"/>
        <v>44257.688925142</v>
      </c>
      <c r="AD8" s="56">
        <f t="shared" si="11"/>
        <v>51724795</v>
      </c>
      <c r="AE8" s="56">
        <f t="shared" si="12"/>
        <v>122407</v>
      </c>
      <c r="AF8" s="56">
        <f t="shared" si="13"/>
        <v>0</v>
      </c>
      <c r="AG8" s="56">
        <f t="shared" si="14"/>
        <v>18745965</v>
      </c>
      <c r="AH8" s="55">
        <f t="shared" si="20"/>
        <v>393677</v>
      </c>
      <c r="AI8" s="55">
        <f t="shared" si="21"/>
        <v>932</v>
      </c>
      <c r="AJ8" s="61">
        <f t="shared" si="22"/>
        <v>394609</v>
      </c>
      <c r="AK8" s="63">
        <v>1</v>
      </c>
      <c r="AL8" s="68"/>
      <c r="AM8" s="68"/>
      <c r="AN8" s="23">
        <f t="shared" si="23"/>
        <v>96334.52</v>
      </c>
      <c r="AO8" s="23">
        <f t="shared" si="16"/>
        <v>227.98</v>
      </c>
      <c r="AP8" s="89">
        <f t="shared" si="24"/>
        <v>96562.5</v>
      </c>
      <c r="AQ8" s="23">
        <f t="shared" si="17"/>
        <v>4018.22</v>
      </c>
      <c r="AR8" s="23">
        <f t="shared" si="18"/>
        <v>9.51</v>
      </c>
      <c r="AS8" s="90">
        <f t="shared" si="25"/>
        <v>4027.73</v>
      </c>
      <c r="AT8" s="95">
        <f t="shared" si="26"/>
        <v>100590.23</v>
      </c>
      <c r="AV8" s="23">
        <f t="shared" si="27"/>
        <v>92467.7</v>
      </c>
      <c r="AW8" s="23">
        <f t="shared" si="28"/>
        <v>218.83</v>
      </c>
      <c r="AX8" s="89">
        <f t="shared" si="29"/>
        <v>92686.53</v>
      </c>
      <c r="AY8" s="23">
        <f t="shared" si="30"/>
        <v>4018.22</v>
      </c>
      <c r="AZ8" s="23">
        <f t="shared" si="31"/>
        <v>9.51</v>
      </c>
      <c r="BA8" s="90">
        <f t="shared" si="32"/>
        <v>4027.73</v>
      </c>
      <c r="BB8" s="95">
        <f t="shared" si="33"/>
        <v>96714.26</v>
      </c>
      <c r="BC8" s="68"/>
      <c r="BD8" s="23">
        <f t="shared" si="34"/>
        <v>75472.62</v>
      </c>
      <c r="BE8" s="23">
        <f t="shared" si="35"/>
        <v>178.61</v>
      </c>
      <c r="BF8" s="89">
        <f t="shared" si="36"/>
        <v>75651.23</v>
      </c>
      <c r="BG8" s="23">
        <f t="shared" si="37"/>
        <v>4018.22</v>
      </c>
      <c r="BH8" s="23">
        <f t="shared" si="38"/>
        <v>9.51</v>
      </c>
      <c r="BI8" s="90">
        <f t="shared" si="39"/>
        <v>4027.73</v>
      </c>
      <c r="BJ8" s="95">
        <f t="shared" si="40"/>
        <v>79678.959999999992</v>
      </c>
      <c r="BK8" s="68"/>
      <c r="BL8" s="23">
        <f t="shared" si="41"/>
        <v>82652.429999999993</v>
      </c>
      <c r="BM8" s="23">
        <f t="shared" si="42"/>
        <v>195.6</v>
      </c>
      <c r="BN8" s="89">
        <f t="shared" si="43"/>
        <v>82848.03</v>
      </c>
      <c r="BO8" s="23">
        <f t="shared" si="44"/>
        <v>4018.22</v>
      </c>
      <c r="BP8" s="23">
        <f t="shared" si="45"/>
        <v>9.51</v>
      </c>
      <c r="BQ8" s="90">
        <f t="shared" si="46"/>
        <v>4027.73</v>
      </c>
      <c r="BR8" s="95">
        <f t="shared" si="47"/>
        <v>86875.76</v>
      </c>
      <c r="BT8" s="70">
        <f t="shared" si="48"/>
        <v>363000.14999999997</v>
      </c>
      <c r="BU8" s="70">
        <f t="shared" si="49"/>
        <v>859.06000000000006</v>
      </c>
    </row>
    <row r="9" spans="1:73" s="25" customFormat="1" x14ac:dyDescent="0.2">
      <c r="A9" s="100" t="s">
        <v>163</v>
      </c>
      <c r="B9" s="4" t="s">
        <v>172</v>
      </c>
      <c r="C9" s="5">
        <v>12</v>
      </c>
      <c r="D9" s="46">
        <v>374023</v>
      </c>
      <c r="E9" s="19">
        <v>43101</v>
      </c>
      <c r="F9" s="19">
        <v>43465</v>
      </c>
      <c r="G9" s="45">
        <f t="shared" si="19"/>
        <v>1</v>
      </c>
      <c r="H9" s="57">
        <v>33606000</v>
      </c>
      <c r="I9" s="57">
        <v>0</v>
      </c>
      <c r="J9" s="57">
        <v>0</v>
      </c>
      <c r="K9" s="57">
        <v>0</v>
      </c>
      <c r="L9" s="57">
        <v>504350</v>
      </c>
      <c r="M9" s="57">
        <v>34110350</v>
      </c>
      <c r="N9" s="57">
        <v>15696215</v>
      </c>
      <c r="P9" s="56">
        <f t="shared" si="0"/>
        <v>33606000</v>
      </c>
      <c r="Q9" s="56">
        <f t="shared" si="1"/>
        <v>0</v>
      </c>
      <c r="R9" s="56">
        <f t="shared" si="2"/>
        <v>0</v>
      </c>
      <c r="S9" s="56">
        <f t="shared" si="3"/>
        <v>0</v>
      </c>
      <c r="T9" s="56">
        <f t="shared" si="4"/>
        <v>504350</v>
      </c>
      <c r="U9" s="7"/>
      <c r="V9" s="56">
        <f t="shared" si="5"/>
        <v>34110350</v>
      </c>
      <c r="W9" s="26"/>
      <c r="X9" s="56">
        <f t="shared" si="6"/>
        <v>34110350</v>
      </c>
      <c r="Y9" s="56">
        <f t="shared" si="7"/>
        <v>15696215</v>
      </c>
      <c r="Z9" s="26"/>
      <c r="AA9" s="56">
        <f t="shared" si="8"/>
        <v>34110350</v>
      </c>
      <c r="AB9" s="56">
        <f t="shared" si="9"/>
        <v>15464133.358057011</v>
      </c>
      <c r="AC9" s="56">
        <f t="shared" si="10"/>
        <v>232081.64194298798</v>
      </c>
      <c r="AD9" s="56">
        <f t="shared" si="11"/>
        <v>33606000</v>
      </c>
      <c r="AE9" s="56">
        <f t="shared" si="12"/>
        <v>504350</v>
      </c>
      <c r="AF9" s="56">
        <f t="shared" si="13"/>
        <v>0</v>
      </c>
      <c r="AG9" s="56">
        <f t="shared" si="14"/>
        <v>15696215</v>
      </c>
      <c r="AH9" s="55">
        <f t="shared" si="20"/>
        <v>325525</v>
      </c>
      <c r="AI9" s="55">
        <f t="shared" si="21"/>
        <v>4885</v>
      </c>
      <c r="AJ9" s="61">
        <f t="shared" si="22"/>
        <v>330410</v>
      </c>
      <c r="AK9" s="22">
        <v>1</v>
      </c>
      <c r="AL9" s="68"/>
      <c r="AM9" s="68"/>
      <c r="AN9" s="23">
        <f t="shared" si="23"/>
        <v>79657.429999999993</v>
      </c>
      <c r="AO9" s="23">
        <f t="shared" si="16"/>
        <v>1195.48</v>
      </c>
      <c r="AP9" s="89">
        <f t="shared" si="24"/>
        <v>80852.909999999989</v>
      </c>
      <c r="AQ9" s="23">
        <f t="shared" si="17"/>
        <v>3322.6</v>
      </c>
      <c r="AR9" s="23">
        <f t="shared" si="18"/>
        <v>49.86</v>
      </c>
      <c r="AS9" s="90">
        <f t="shared" si="25"/>
        <v>3372.46</v>
      </c>
      <c r="AT9" s="95">
        <f t="shared" si="26"/>
        <v>84225.37</v>
      </c>
      <c r="AV9" s="23">
        <f t="shared" si="27"/>
        <v>76460.02</v>
      </c>
      <c r="AW9" s="23">
        <f t="shared" si="28"/>
        <v>1147.49</v>
      </c>
      <c r="AX9" s="89">
        <f t="shared" si="29"/>
        <v>77607.510000000009</v>
      </c>
      <c r="AY9" s="23">
        <f t="shared" si="30"/>
        <v>3322.6</v>
      </c>
      <c r="AZ9" s="23">
        <f t="shared" si="31"/>
        <v>49.86</v>
      </c>
      <c r="BA9" s="90">
        <f t="shared" si="32"/>
        <v>3372.46</v>
      </c>
      <c r="BB9" s="95">
        <f t="shared" si="33"/>
        <v>80979.970000000016</v>
      </c>
      <c r="BC9" s="68"/>
      <c r="BD9" s="23">
        <f t="shared" si="34"/>
        <v>62407.07</v>
      </c>
      <c r="BE9" s="23">
        <f t="shared" si="35"/>
        <v>936.59</v>
      </c>
      <c r="BF9" s="89">
        <f t="shared" si="36"/>
        <v>63343.659999999996</v>
      </c>
      <c r="BG9" s="23">
        <f t="shared" si="37"/>
        <v>3322.6</v>
      </c>
      <c r="BH9" s="23">
        <f t="shared" si="38"/>
        <v>49.86</v>
      </c>
      <c r="BI9" s="90">
        <f t="shared" si="39"/>
        <v>3372.46</v>
      </c>
      <c r="BJ9" s="95">
        <f t="shared" si="40"/>
        <v>66716.12</v>
      </c>
      <c r="BK9" s="68"/>
      <c r="BL9" s="23">
        <f t="shared" si="41"/>
        <v>68343.929999999993</v>
      </c>
      <c r="BM9" s="23">
        <f t="shared" si="42"/>
        <v>1025.69</v>
      </c>
      <c r="BN9" s="89">
        <f t="shared" si="43"/>
        <v>69369.62</v>
      </c>
      <c r="BO9" s="23">
        <f t="shared" si="44"/>
        <v>3322.6</v>
      </c>
      <c r="BP9" s="23">
        <f t="shared" si="45"/>
        <v>49.86</v>
      </c>
      <c r="BQ9" s="90">
        <f t="shared" si="46"/>
        <v>3372.46</v>
      </c>
      <c r="BR9" s="95">
        <f t="shared" si="47"/>
        <v>72742.080000000002</v>
      </c>
      <c r="BT9" s="70">
        <f t="shared" si="48"/>
        <v>300158.84999999998</v>
      </c>
      <c r="BU9" s="70">
        <f t="shared" si="49"/>
        <v>4504.6899999999996</v>
      </c>
    </row>
    <row r="10" spans="1:73" x14ac:dyDescent="0.2">
      <c r="A10" s="60" t="s">
        <v>0</v>
      </c>
      <c r="B10" s="4" t="s">
        <v>45</v>
      </c>
      <c r="C10" s="5">
        <v>12</v>
      </c>
      <c r="D10" s="46">
        <v>370100</v>
      </c>
      <c r="E10" s="19">
        <v>42917</v>
      </c>
      <c r="F10" s="19">
        <v>43281</v>
      </c>
      <c r="G10" s="45">
        <f t="shared" si="19"/>
        <v>1</v>
      </c>
      <c r="H10" s="57">
        <v>2640844</v>
      </c>
      <c r="I10" s="57">
        <v>9677631</v>
      </c>
      <c r="J10" s="57">
        <v>784738</v>
      </c>
      <c r="K10" s="57">
        <v>20174245</v>
      </c>
      <c r="L10" s="57">
        <v>7488484</v>
      </c>
      <c r="M10" s="57">
        <v>43156313</v>
      </c>
      <c r="N10" s="57">
        <v>10218935</v>
      </c>
      <c r="P10" s="56">
        <f t="shared" si="0"/>
        <v>2640844</v>
      </c>
      <c r="Q10" s="56">
        <f t="shared" si="1"/>
        <v>9677631</v>
      </c>
      <c r="R10" s="56">
        <f t="shared" si="2"/>
        <v>784738</v>
      </c>
      <c r="S10" s="56">
        <f t="shared" si="3"/>
        <v>20174245</v>
      </c>
      <c r="T10" s="56">
        <f t="shared" si="4"/>
        <v>7488484</v>
      </c>
      <c r="V10" s="56">
        <f t="shared" si="5"/>
        <v>40765942</v>
      </c>
      <c r="W10" s="21"/>
      <c r="X10" s="56">
        <f t="shared" si="6"/>
        <v>43156313</v>
      </c>
      <c r="Y10" s="56">
        <f t="shared" si="7"/>
        <v>10218935</v>
      </c>
      <c r="Z10" s="21"/>
      <c r="AA10" s="56">
        <f t="shared" si="8"/>
        <v>40765942</v>
      </c>
      <c r="AB10" s="56">
        <f t="shared" si="9"/>
        <v>3102695.1245384421</v>
      </c>
      <c r="AC10" s="56">
        <f t="shared" si="10"/>
        <v>6550226.6047058981</v>
      </c>
      <c r="AD10" s="56">
        <f t="shared" si="11"/>
        <v>13103213</v>
      </c>
      <c r="AE10" s="56">
        <f t="shared" si="12"/>
        <v>27662729</v>
      </c>
      <c r="AF10" s="56">
        <f t="shared" si="13"/>
        <v>0</v>
      </c>
      <c r="AG10" s="56">
        <f t="shared" si="14"/>
        <v>9652921.7292443402</v>
      </c>
      <c r="AH10" s="55">
        <f t="shared" si="20"/>
        <v>65313</v>
      </c>
      <c r="AI10" s="55">
        <f t="shared" si="21"/>
        <v>137885</v>
      </c>
      <c r="AJ10" s="61">
        <f t="shared" si="22"/>
        <v>203198</v>
      </c>
      <c r="AK10" s="22">
        <v>1</v>
      </c>
      <c r="AL10" s="68"/>
      <c r="AN10" s="23">
        <f t="shared" si="23"/>
        <v>15982.32</v>
      </c>
      <c r="AO10" s="23">
        <f t="shared" si="16"/>
        <v>33740.93</v>
      </c>
      <c r="AP10" s="89">
        <f t="shared" si="24"/>
        <v>49723.25</v>
      </c>
      <c r="AQ10" s="23">
        <f t="shared" si="17"/>
        <v>666.64</v>
      </c>
      <c r="AR10" s="23">
        <f t="shared" si="18"/>
        <v>1407.37</v>
      </c>
      <c r="AS10" s="90">
        <f t="shared" si="25"/>
        <v>2074.0099999999998</v>
      </c>
      <c r="AT10" s="95">
        <f t="shared" si="26"/>
        <v>51797.26</v>
      </c>
      <c r="AV10" s="23">
        <f t="shared" si="27"/>
        <v>15340.8</v>
      </c>
      <c r="AW10" s="23">
        <f t="shared" si="28"/>
        <v>32386.58</v>
      </c>
      <c r="AX10" s="89">
        <f t="shared" si="29"/>
        <v>47727.380000000005</v>
      </c>
      <c r="AY10" s="23">
        <f t="shared" si="30"/>
        <v>666.64</v>
      </c>
      <c r="AZ10" s="23">
        <f t="shared" si="31"/>
        <v>1407.37</v>
      </c>
      <c r="BA10" s="90">
        <f t="shared" si="32"/>
        <v>2074.0099999999998</v>
      </c>
      <c r="BB10" s="95">
        <f t="shared" si="33"/>
        <v>49801.390000000007</v>
      </c>
      <c r="BC10" s="68"/>
      <c r="BD10" s="23">
        <f t="shared" si="34"/>
        <v>12521.24</v>
      </c>
      <c r="BE10" s="23">
        <f t="shared" si="35"/>
        <v>26434.1</v>
      </c>
      <c r="BF10" s="89">
        <f t="shared" si="36"/>
        <v>38955.339999999997</v>
      </c>
      <c r="BG10" s="23">
        <f t="shared" si="37"/>
        <v>666.64</v>
      </c>
      <c r="BH10" s="23">
        <f t="shared" si="38"/>
        <v>1407.37</v>
      </c>
      <c r="BI10" s="90">
        <f t="shared" si="39"/>
        <v>2074.0099999999998</v>
      </c>
      <c r="BJ10" s="95">
        <f t="shared" si="40"/>
        <v>41029.35</v>
      </c>
      <c r="BK10" s="68"/>
      <c r="BL10" s="23">
        <f t="shared" si="41"/>
        <v>13712.4</v>
      </c>
      <c r="BM10" s="23">
        <f t="shared" si="42"/>
        <v>28948.81</v>
      </c>
      <c r="BN10" s="89">
        <f t="shared" si="43"/>
        <v>42661.21</v>
      </c>
      <c r="BO10" s="23">
        <f t="shared" si="44"/>
        <v>666.64</v>
      </c>
      <c r="BP10" s="23">
        <f t="shared" si="45"/>
        <v>1407.37</v>
      </c>
      <c r="BQ10" s="90">
        <f t="shared" si="46"/>
        <v>2074.0099999999998</v>
      </c>
      <c r="BR10" s="95">
        <f t="shared" si="47"/>
        <v>44735.22</v>
      </c>
      <c r="BT10" s="70">
        <f t="shared" si="48"/>
        <v>60223.32</v>
      </c>
      <c r="BU10" s="70">
        <f t="shared" si="49"/>
        <v>127139.9</v>
      </c>
    </row>
    <row r="11" spans="1:73" x14ac:dyDescent="0.2">
      <c r="A11" s="64" t="s">
        <v>128</v>
      </c>
      <c r="B11" s="4" t="s">
        <v>132</v>
      </c>
      <c r="C11" s="5">
        <v>12</v>
      </c>
      <c r="D11" s="46">
        <v>370029</v>
      </c>
      <c r="E11" s="19">
        <v>42826</v>
      </c>
      <c r="F11" s="19">
        <v>43190</v>
      </c>
      <c r="G11" s="45">
        <f t="shared" si="19"/>
        <v>1</v>
      </c>
      <c r="H11" s="57">
        <v>3742613</v>
      </c>
      <c r="I11" s="57">
        <v>22108429</v>
      </c>
      <c r="J11" s="57">
        <v>1200415</v>
      </c>
      <c r="K11" s="57">
        <v>42568001</v>
      </c>
      <c r="L11" s="57">
        <v>8736401</v>
      </c>
      <c r="M11" s="57">
        <v>78822459</v>
      </c>
      <c r="N11" s="57">
        <v>19393901</v>
      </c>
      <c r="P11" s="56">
        <f t="shared" si="0"/>
        <v>3742613</v>
      </c>
      <c r="Q11" s="56">
        <f t="shared" si="1"/>
        <v>22108429</v>
      </c>
      <c r="R11" s="56">
        <f t="shared" si="2"/>
        <v>1200415</v>
      </c>
      <c r="S11" s="56">
        <f t="shared" si="3"/>
        <v>42568001</v>
      </c>
      <c r="T11" s="56">
        <f t="shared" si="4"/>
        <v>8736401</v>
      </c>
      <c r="V11" s="56">
        <f t="shared" si="5"/>
        <v>78355859</v>
      </c>
      <c r="W11" s="21"/>
      <c r="X11" s="56">
        <f t="shared" si="6"/>
        <v>78822459</v>
      </c>
      <c r="Y11" s="56">
        <f t="shared" si="7"/>
        <v>19393901</v>
      </c>
      <c r="Z11" s="21"/>
      <c r="AA11" s="56">
        <f t="shared" si="8"/>
        <v>78355859</v>
      </c>
      <c r="AB11" s="56">
        <f t="shared" si="9"/>
        <v>6655885.7160718245</v>
      </c>
      <c r="AC11" s="56">
        <f t="shared" si="10"/>
        <v>12623210.514812814</v>
      </c>
      <c r="AD11" s="56">
        <f t="shared" si="11"/>
        <v>27051457</v>
      </c>
      <c r="AE11" s="56">
        <f t="shared" si="12"/>
        <v>51304402</v>
      </c>
      <c r="AF11" s="56">
        <f t="shared" si="13"/>
        <v>0</v>
      </c>
      <c r="AG11" s="56">
        <f t="shared" si="14"/>
        <v>19279096.230884638</v>
      </c>
      <c r="AH11" s="55">
        <f t="shared" si="20"/>
        <v>140109</v>
      </c>
      <c r="AI11" s="55">
        <f t="shared" si="21"/>
        <v>265723</v>
      </c>
      <c r="AJ11" s="61">
        <f t="shared" si="22"/>
        <v>405832</v>
      </c>
      <c r="AK11" s="22">
        <v>1</v>
      </c>
      <c r="AL11" s="68"/>
      <c r="AN11" s="23">
        <f t="shared" si="23"/>
        <v>34285.19</v>
      </c>
      <c r="AO11" s="23">
        <f t="shared" si="16"/>
        <v>65023.53</v>
      </c>
      <c r="AP11" s="89">
        <f t="shared" si="24"/>
        <v>99308.72</v>
      </c>
      <c r="AQ11" s="23">
        <f t="shared" si="17"/>
        <v>1430.07</v>
      </c>
      <c r="AR11" s="23">
        <f t="shared" si="18"/>
        <v>2712.2</v>
      </c>
      <c r="AS11" s="90">
        <f t="shared" si="25"/>
        <v>4142.2699999999995</v>
      </c>
      <c r="AT11" s="95">
        <f t="shared" si="26"/>
        <v>103450.99</v>
      </c>
      <c r="AV11" s="23">
        <f t="shared" si="27"/>
        <v>32909</v>
      </c>
      <c r="AW11" s="23">
        <f t="shared" si="28"/>
        <v>62413.51</v>
      </c>
      <c r="AX11" s="89">
        <f t="shared" si="29"/>
        <v>95322.510000000009</v>
      </c>
      <c r="AY11" s="23">
        <f t="shared" si="30"/>
        <v>1430.07</v>
      </c>
      <c r="AZ11" s="23">
        <f t="shared" si="31"/>
        <v>2712.2</v>
      </c>
      <c r="BA11" s="90">
        <f t="shared" si="32"/>
        <v>4142.2699999999995</v>
      </c>
      <c r="BB11" s="95">
        <f t="shared" si="33"/>
        <v>99464.780000000013</v>
      </c>
      <c r="BC11" s="68"/>
      <c r="BD11" s="23">
        <f t="shared" si="34"/>
        <v>26860.5</v>
      </c>
      <c r="BE11" s="23">
        <f t="shared" si="35"/>
        <v>50942.239999999998</v>
      </c>
      <c r="BF11" s="89">
        <f t="shared" si="36"/>
        <v>77802.739999999991</v>
      </c>
      <c r="BG11" s="23">
        <f t="shared" si="37"/>
        <v>1430.07</v>
      </c>
      <c r="BH11" s="23">
        <f t="shared" si="38"/>
        <v>2712.2</v>
      </c>
      <c r="BI11" s="90">
        <f t="shared" si="39"/>
        <v>4142.2699999999995</v>
      </c>
      <c r="BJ11" s="95">
        <f t="shared" si="40"/>
        <v>81945.009999999995</v>
      </c>
      <c r="BK11" s="68"/>
      <c r="BL11" s="23">
        <f t="shared" si="41"/>
        <v>29415.77</v>
      </c>
      <c r="BM11" s="23">
        <f t="shared" si="42"/>
        <v>55788.43</v>
      </c>
      <c r="BN11" s="89">
        <f t="shared" si="43"/>
        <v>85204.2</v>
      </c>
      <c r="BO11" s="23">
        <f t="shared" si="44"/>
        <v>1430.07</v>
      </c>
      <c r="BP11" s="23">
        <f t="shared" si="45"/>
        <v>2712.2</v>
      </c>
      <c r="BQ11" s="90">
        <f t="shared" si="46"/>
        <v>4142.2699999999995</v>
      </c>
      <c r="BR11" s="95">
        <f t="shared" si="47"/>
        <v>89346.47</v>
      </c>
      <c r="BT11" s="70">
        <f t="shared" si="48"/>
        <v>129190.74000000003</v>
      </c>
      <c r="BU11" s="70">
        <f t="shared" si="49"/>
        <v>245016.51</v>
      </c>
    </row>
    <row r="12" spans="1:73" x14ac:dyDescent="0.2">
      <c r="A12" s="60" t="s">
        <v>1</v>
      </c>
      <c r="B12" s="4" t="s">
        <v>46</v>
      </c>
      <c r="C12" s="5">
        <v>12</v>
      </c>
      <c r="D12" s="46">
        <v>370056</v>
      </c>
      <c r="E12" s="19">
        <v>42917</v>
      </c>
      <c r="F12" s="19">
        <v>43281</v>
      </c>
      <c r="G12" s="45">
        <f t="shared" si="19"/>
        <v>1</v>
      </c>
      <c r="H12" s="57">
        <v>84618589</v>
      </c>
      <c r="I12" s="57">
        <v>261776873</v>
      </c>
      <c r="J12" s="57">
        <v>8416275</v>
      </c>
      <c r="K12" s="57">
        <v>369166136</v>
      </c>
      <c r="L12" s="57">
        <v>142447411</v>
      </c>
      <c r="M12" s="57">
        <v>911744649</v>
      </c>
      <c r="N12" s="57">
        <v>250540093</v>
      </c>
      <c r="P12" s="56">
        <f t="shared" si="0"/>
        <v>84618589</v>
      </c>
      <c r="Q12" s="56">
        <f t="shared" si="1"/>
        <v>261776873</v>
      </c>
      <c r="R12" s="56">
        <f t="shared" si="2"/>
        <v>8416275</v>
      </c>
      <c r="S12" s="56">
        <f t="shared" si="3"/>
        <v>369166136</v>
      </c>
      <c r="T12" s="56">
        <f t="shared" si="4"/>
        <v>142447411</v>
      </c>
      <c r="V12" s="56">
        <f t="shared" si="5"/>
        <v>866425284</v>
      </c>
      <c r="W12" s="21"/>
      <c r="X12" s="56">
        <f t="shared" si="6"/>
        <v>911744649</v>
      </c>
      <c r="Y12" s="56">
        <f t="shared" si="7"/>
        <v>250540093</v>
      </c>
      <c r="Z12" s="21"/>
      <c r="AA12" s="56">
        <f t="shared" si="8"/>
        <v>866425284</v>
      </c>
      <c r="AB12" s="56">
        <f t="shared" si="9"/>
        <v>97499410.260286093</v>
      </c>
      <c r="AC12" s="56">
        <f t="shared" si="10"/>
        <v>140587285.90952209</v>
      </c>
      <c r="AD12" s="56">
        <f t="shared" si="11"/>
        <v>354811737</v>
      </c>
      <c r="AE12" s="56">
        <f t="shared" si="12"/>
        <v>511613547</v>
      </c>
      <c r="AF12" s="56">
        <f t="shared" si="13"/>
        <v>0</v>
      </c>
      <c r="AG12" s="56">
        <f t="shared" si="14"/>
        <v>238086696.16980818</v>
      </c>
      <c r="AH12" s="55">
        <f t="shared" si="20"/>
        <v>2052396</v>
      </c>
      <c r="AI12" s="55">
        <f t="shared" si="21"/>
        <v>2959410</v>
      </c>
      <c r="AJ12" s="61">
        <f t="shared" si="22"/>
        <v>5011806</v>
      </c>
      <c r="AK12" s="22">
        <v>1</v>
      </c>
      <c r="AL12" s="68"/>
      <c r="AN12" s="23">
        <f t="shared" si="23"/>
        <v>502230.04</v>
      </c>
      <c r="AO12" s="23">
        <f t="shared" si="16"/>
        <v>724180.36</v>
      </c>
      <c r="AP12" s="89">
        <f t="shared" si="24"/>
        <v>1226410.3999999999</v>
      </c>
      <c r="AQ12" s="23">
        <f t="shared" si="17"/>
        <v>20948.57</v>
      </c>
      <c r="AR12" s="23">
        <f t="shared" si="18"/>
        <v>30206.37</v>
      </c>
      <c r="AS12" s="90">
        <f t="shared" si="25"/>
        <v>51154.94</v>
      </c>
      <c r="AT12" s="95">
        <f t="shared" si="26"/>
        <v>1277565.3399999999</v>
      </c>
      <c r="AV12" s="23">
        <f t="shared" si="27"/>
        <v>482070.77</v>
      </c>
      <c r="AW12" s="23">
        <f t="shared" si="28"/>
        <v>695112.12</v>
      </c>
      <c r="AX12" s="89">
        <f t="shared" si="29"/>
        <v>1177182.8900000001</v>
      </c>
      <c r="AY12" s="23">
        <f t="shared" si="30"/>
        <v>20948.57</v>
      </c>
      <c r="AZ12" s="23">
        <f t="shared" si="31"/>
        <v>30206.37</v>
      </c>
      <c r="BA12" s="90">
        <f t="shared" si="32"/>
        <v>51154.94</v>
      </c>
      <c r="BB12" s="95">
        <f t="shared" si="33"/>
        <v>1228337.83</v>
      </c>
      <c r="BC12" s="68"/>
      <c r="BD12" s="23">
        <f t="shared" si="34"/>
        <v>393468.69</v>
      </c>
      <c r="BE12" s="23">
        <f t="shared" si="35"/>
        <v>567354.16</v>
      </c>
      <c r="BF12" s="89">
        <f t="shared" si="36"/>
        <v>960822.85000000009</v>
      </c>
      <c r="BG12" s="23">
        <f t="shared" si="37"/>
        <v>20948.57</v>
      </c>
      <c r="BH12" s="23">
        <f t="shared" si="38"/>
        <v>30206.37</v>
      </c>
      <c r="BI12" s="90">
        <f t="shared" si="39"/>
        <v>51154.94</v>
      </c>
      <c r="BJ12" s="95">
        <f t="shared" si="40"/>
        <v>1011977.79</v>
      </c>
      <c r="BK12" s="68"/>
      <c r="BL12" s="23">
        <f t="shared" si="41"/>
        <v>430899.84</v>
      </c>
      <c r="BM12" s="23">
        <f t="shared" si="42"/>
        <v>621327.24</v>
      </c>
      <c r="BN12" s="89">
        <f t="shared" si="43"/>
        <v>1052227.08</v>
      </c>
      <c r="BO12" s="23">
        <f t="shared" si="44"/>
        <v>20948.57</v>
      </c>
      <c r="BP12" s="23">
        <f t="shared" si="45"/>
        <v>30206.37</v>
      </c>
      <c r="BQ12" s="90">
        <f t="shared" si="46"/>
        <v>51154.94</v>
      </c>
      <c r="BR12" s="95">
        <f t="shared" si="47"/>
        <v>1103382.02</v>
      </c>
      <c r="BT12" s="70">
        <f t="shared" si="48"/>
        <v>1892463.62</v>
      </c>
      <c r="BU12" s="70">
        <f t="shared" si="49"/>
        <v>2728799.3600000003</v>
      </c>
    </row>
    <row r="13" spans="1:73" x14ac:dyDescent="0.2">
      <c r="A13" s="60" t="s">
        <v>17</v>
      </c>
      <c r="B13" s="4" t="s">
        <v>94</v>
      </c>
      <c r="C13" s="5">
        <v>12</v>
      </c>
      <c r="D13" s="46">
        <v>370023</v>
      </c>
      <c r="E13" s="19">
        <v>42917</v>
      </c>
      <c r="F13" s="19">
        <v>43281</v>
      </c>
      <c r="G13" s="45">
        <f t="shared" si="19"/>
        <v>1</v>
      </c>
      <c r="H13" s="57">
        <v>29554597</v>
      </c>
      <c r="I13" s="57">
        <v>77043585</v>
      </c>
      <c r="J13" s="57">
        <v>3546561</v>
      </c>
      <c r="K13" s="57">
        <v>194294130</v>
      </c>
      <c r="L13" s="57">
        <v>30876182</v>
      </c>
      <c r="M13" s="57">
        <v>339520498</v>
      </c>
      <c r="N13" s="57">
        <v>91112564</v>
      </c>
      <c r="P13" s="56">
        <f t="shared" si="0"/>
        <v>29554597</v>
      </c>
      <c r="Q13" s="56">
        <f t="shared" si="1"/>
        <v>77043585</v>
      </c>
      <c r="R13" s="56">
        <f t="shared" si="2"/>
        <v>3546561</v>
      </c>
      <c r="S13" s="56">
        <f t="shared" si="3"/>
        <v>194294130</v>
      </c>
      <c r="T13" s="56">
        <f t="shared" si="4"/>
        <v>30876182</v>
      </c>
      <c r="V13" s="56">
        <f t="shared" si="5"/>
        <v>335315055</v>
      </c>
      <c r="W13" s="21"/>
      <c r="X13" s="56">
        <f t="shared" si="6"/>
        <v>339520498</v>
      </c>
      <c r="Y13" s="56">
        <f t="shared" si="7"/>
        <v>91112564</v>
      </c>
      <c r="Z13" s="21"/>
      <c r="AA13" s="56">
        <f t="shared" si="8"/>
        <v>335315055</v>
      </c>
      <c r="AB13" s="56">
        <f t="shared" si="9"/>
        <v>29558067.936890963</v>
      </c>
      <c r="AC13" s="56">
        <f t="shared" si="10"/>
        <v>60425937.70877412</v>
      </c>
      <c r="AD13" s="56">
        <f t="shared" si="11"/>
        <v>110144743</v>
      </c>
      <c r="AE13" s="56">
        <f t="shared" si="12"/>
        <v>225170312</v>
      </c>
      <c r="AF13" s="56">
        <f t="shared" si="13"/>
        <v>0</v>
      </c>
      <c r="AG13" s="56">
        <f t="shared" si="14"/>
        <v>89984005.645665079</v>
      </c>
      <c r="AH13" s="55">
        <f t="shared" si="20"/>
        <v>622207</v>
      </c>
      <c r="AI13" s="55">
        <f t="shared" si="21"/>
        <v>1271987</v>
      </c>
      <c r="AJ13" s="61">
        <f t="shared" si="22"/>
        <v>1894194</v>
      </c>
      <c r="AK13" s="22">
        <v>1</v>
      </c>
      <c r="AL13" s="68"/>
      <c r="AN13" s="23">
        <f t="shared" si="23"/>
        <v>152256.81</v>
      </c>
      <c r="AO13" s="23">
        <f t="shared" si="16"/>
        <v>311260.56</v>
      </c>
      <c r="AP13" s="89">
        <f t="shared" si="24"/>
        <v>463517.37</v>
      </c>
      <c r="AQ13" s="23">
        <f t="shared" si="17"/>
        <v>6350.8</v>
      </c>
      <c r="AR13" s="23">
        <f t="shared" si="18"/>
        <v>12983.02</v>
      </c>
      <c r="AS13" s="90">
        <f t="shared" si="25"/>
        <v>19333.82</v>
      </c>
      <c r="AT13" s="95">
        <f t="shared" si="26"/>
        <v>482851.19</v>
      </c>
      <c r="AV13" s="23">
        <f t="shared" si="27"/>
        <v>146145.29999999999</v>
      </c>
      <c r="AW13" s="23">
        <f t="shared" si="28"/>
        <v>298766.71999999997</v>
      </c>
      <c r="AX13" s="89">
        <f t="shared" si="29"/>
        <v>444912.01999999996</v>
      </c>
      <c r="AY13" s="23">
        <f t="shared" si="30"/>
        <v>6350.8</v>
      </c>
      <c r="AZ13" s="23">
        <f t="shared" si="31"/>
        <v>12983.02</v>
      </c>
      <c r="BA13" s="90">
        <f t="shared" si="32"/>
        <v>19333.82</v>
      </c>
      <c r="BB13" s="95">
        <f t="shared" si="33"/>
        <v>464245.83999999997</v>
      </c>
      <c r="BC13" s="68"/>
      <c r="BD13" s="23">
        <f t="shared" si="34"/>
        <v>119284.56</v>
      </c>
      <c r="BE13" s="23">
        <f t="shared" si="35"/>
        <v>243854.96</v>
      </c>
      <c r="BF13" s="89">
        <f t="shared" si="36"/>
        <v>363139.52</v>
      </c>
      <c r="BG13" s="23">
        <f t="shared" si="37"/>
        <v>6350.8</v>
      </c>
      <c r="BH13" s="23">
        <f t="shared" si="38"/>
        <v>12983.02</v>
      </c>
      <c r="BI13" s="90">
        <f t="shared" si="39"/>
        <v>19333.82</v>
      </c>
      <c r="BJ13" s="95">
        <f t="shared" si="40"/>
        <v>382473.34</v>
      </c>
      <c r="BK13" s="68"/>
      <c r="BL13" s="23">
        <f t="shared" si="41"/>
        <v>130632.24</v>
      </c>
      <c r="BM13" s="23">
        <f t="shared" si="42"/>
        <v>267053.17</v>
      </c>
      <c r="BN13" s="89">
        <f t="shared" si="43"/>
        <v>397685.41</v>
      </c>
      <c r="BO13" s="23">
        <f t="shared" si="44"/>
        <v>6350.8</v>
      </c>
      <c r="BP13" s="23">
        <f t="shared" si="45"/>
        <v>12983.02</v>
      </c>
      <c r="BQ13" s="90">
        <f t="shared" si="46"/>
        <v>19333.82</v>
      </c>
      <c r="BR13" s="95">
        <f t="shared" si="47"/>
        <v>417019.23</v>
      </c>
      <c r="BT13" s="70">
        <f t="shared" si="48"/>
        <v>573722.11</v>
      </c>
      <c r="BU13" s="70">
        <f t="shared" si="49"/>
        <v>1172867.49</v>
      </c>
    </row>
    <row r="14" spans="1:73" x14ac:dyDescent="0.2">
      <c r="A14" s="60" t="s">
        <v>2</v>
      </c>
      <c r="B14" s="4" t="s">
        <v>47</v>
      </c>
      <c r="C14" s="5">
        <v>12</v>
      </c>
      <c r="D14" s="46">
        <v>370153</v>
      </c>
      <c r="E14" s="19">
        <v>42917</v>
      </c>
      <c r="F14" s="19">
        <v>43281</v>
      </c>
      <c r="G14" s="45">
        <f t="shared" si="19"/>
        <v>1</v>
      </c>
      <c r="H14" s="57">
        <v>1648906</v>
      </c>
      <c r="I14" s="57">
        <v>6996658</v>
      </c>
      <c r="J14" s="57">
        <v>473608</v>
      </c>
      <c r="K14" s="57">
        <v>14223424</v>
      </c>
      <c r="L14" s="57">
        <v>2297134</v>
      </c>
      <c r="M14" s="57">
        <v>27621578</v>
      </c>
      <c r="N14" s="57">
        <v>11180474</v>
      </c>
      <c r="P14" s="56">
        <f t="shared" si="0"/>
        <v>1648906</v>
      </c>
      <c r="Q14" s="56">
        <f t="shared" si="1"/>
        <v>6996658</v>
      </c>
      <c r="R14" s="56">
        <f t="shared" si="2"/>
        <v>473608</v>
      </c>
      <c r="S14" s="56">
        <f t="shared" si="3"/>
        <v>14223424</v>
      </c>
      <c r="T14" s="56">
        <f t="shared" si="4"/>
        <v>2297134</v>
      </c>
      <c r="V14" s="56">
        <f t="shared" si="5"/>
        <v>25639730</v>
      </c>
      <c r="W14" s="21"/>
      <c r="X14" s="56">
        <f t="shared" si="6"/>
        <v>27621578</v>
      </c>
      <c r="Y14" s="56">
        <f t="shared" si="7"/>
        <v>11180474</v>
      </c>
      <c r="Z14" s="21"/>
      <c r="AA14" s="56">
        <f t="shared" si="8"/>
        <v>25639730</v>
      </c>
      <c r="AB14" s="56">
        <f t="shared" si="9"/>
        <v>3691196.2613985343</v>
      </c>
      <c r="AC14" s="56">
        <f t="shared" si="10"/>
        <v>6687078.8187587252</v>
      </c>
      <c r="AD14" s="56">
        <f t="shared" si="11"/>
        <v>9119172</v>
      </c>
      <c r="AE14" s="56">
        <f t="shared" si="12"/>
        <v>16520558</v>
      </c>
      <c r="AF14" s="56">
        <f t="shared" si="13"/>
        <v>0</v>
      </c>
      <c r="AG14" s="56">
        <f t="shared" si="14"/>
        <v>10378275.080157259</v>
      </c>
      <c r="AH14" s="55">
        <f t="shared" si="20"/>
        <v>77701</v>
      </c>
      <c r="AI14" s="55">
        <f t="shared" si="21"/>
        <v>140765</v>
      </c>
      <c r="AJ14" s="61">
        <f t="shared" si="22"/>
        <v>218466</v>
      </c>
      <c r="AK14" s="22">
        <v>1</v>
      </c>
      <c r="AL14" s="68"/>
      <c r="AN14" s="23">
        <f t="shared" si="23"/>
        <v>19013.75</v>
      </c>
      <c r="AO14" s="23">
        <f t="shared" si="16"/>
        <v>34445.870000000003</v>
      </c>
      <c r="AP14" s="89">
        <f t="shared" si="24"/>
        <v>53459.62</v>
      </c>
      <c r="AQ14" s="23">
        <f t="shared" si="17"/>
        <v>793.08</v>
      </c>
      <c r="AR14" s="23">
        <f t="shared" si="18"/>
        <v>1436.78</v>
      </c>
      <c r="AS14" s="90">
        <f t="shared" si="25"/>
        <v>2229.86</v>
      </c>
      <c r="AT14" s="95">
        <f t="shared" si="26"/>
        <v>55689.48</v>
      </c>
      <c r="AV14" s="23">
        <f t="shared" si="27"/>
        <v>18250.55</v>
      </c>
      <c r="AW14" s="23">
        <f t="shared" si="28"/>
        <v>33063.230000000003</v>
      </c>
      <c r="AX14" s="89">
        <f t="shared" si="29"/>
        <v>51313.78</v>
      </c>
      <c r="AY14" s="23">
        <f t="shared" si="30"/>
        <v>793.08</v>
      </c>
      <c r="AZ14" s="23">
        <f t="shared" si="31"/>
        <v>1436.78</v>
      </c>
      <c r="BA14" s="90">
        <f t="shared" si="32"/>
        <v>2229.86</v>
      </c>
      <c r="BB14" s="95">
        <f t="shared" si="33"/>
        <v>53543.64</v>
      </c>
      <c r="BC14" s="68"/>
      <c r="BD14" s="23">
        <f t="shared" si="34"/>
        <v>14896.19</v>
      </c>
      <c r="BE14" s="23">
        <f t="shared" si="35"/>
        <v>26986.38</v>
      </c>
      <c r="BF14" s="89">
        <f t="shared" si="36"/>
        <v>41882.57</v>
      </c>
      <c r="BG14" s="23">
        <f t="shared" si="37"/>
        <v>793.08</v>
      </c>
      <c r="BH14" s="23">
        <f t="shared" si="38"/>
        <v>1436.78</v>
      </c>
      <c r="BI14" s="90">
        <f t="shared" si="39"/>
        <v>2229.86</v>
      </c>
      <c r="BJ14" s="95">
        <f t="shared" si="40"/>
        <v>44112.43</v>
      </c>
      <c r="BK14" s="68"/>
      <c r="BL14" s="23">
        <f t="shared" si="41"/>
        <v>16313.29</v>
      </c>
      <c r="BM14" s="23">
        <f t="shared" si="42"/>
        <v>29553.63</v>
      </c>
      <c r="BN14" s="89">
        <f t="shared" si="43"/>
        <v>45866.92</v>
      </c>
      <c r="BO14" s="23">
        <f t="shared" si="44"/>
        <v>793.08</v>
      </c>
      <c r="BP14" s="23">
        <f t="shared" si="45"/>
        <v>1436.78</v>
      </c>
      <c r="BQ14" s="90">
        <f t="shared" si="46"/>
        <v>2229.86</v>
      </c>
      <c r="BR14" s="95">
        <f t="shared" si="47"/>
        <v>48096.78</v>
      </c>
      <c r="BT14" s="70">
        <f t="shared" si="48"/>
        <v>71646.10000000002</v>
      </c>
      <c r="BU14" s="70">
        <f t="shared" si="49"/>
        <v>129796.23000000001</v>
      </c>
    </row>
    <row r="15" spans="1:73" x14ac:dyDescent="0.2">
      <c r="A15" s="60" t="s">
        <v>3</v>
      </c>
      <c r="B15" s="4" t="s">
        <v>48</v>
      </c>
      <c r="C15" s="5">
        <v>12</v>
      </c>
      <c r="D15" s="46">
        <v>370054</v>
      </c>
      <c r="E15" s="19">
        <v>43101</v>
      </c>
      <c r="F15" s="19">
        <v>43465</v>
      </c>
      <c r="G15" s="45">
        <f t="shared" si="19"/>
        <v>1</v>
      </c>
      <c r="H15" s="57">
        <v>6462907</v>
      </c>
      <c r="I15" s="57">
        <v>8093847</v>
      </c>
      <c r="J15" s="57">
        <v>2014239</v>
      </c>
      <c r="K15" s="57">
        <v>43547239</v>
      </c>
      <c r="L15" s="57">
        <v>18442381</v>
      </c>
      <c r="M15" s="57">
        <v>93615377</v>
      </c>
      <c r="N15" s="57">
        <v>34987405</v>
      </c>
      <c r="P15" s="56">
        <f t="shared" si="0"/>
        <v>6462907</v>
      </c>
      <c r="Q15" s="56">
        <f t="shared" si="1"/>
        <v>8093847</v>
      </c>
      <c r="R15" s="56">
        <f t="shared" si="2"/>
        <v>2014239</v>
      </c>
      <c r="S15" s="56">
        <f t="shared" si="3"/>
        <v>43547239</v>
      </c>
      <c r="T15" s="56">
        <f t="shared" si="4"/>
        <v>18442381</v>
      </c>
      <c r="V15" s="56">
        <f t="shared" si="5"/>
        <v>78560613</v>
      </c>
      <c r="W15" s="21"/>
      <c r="X15" s="56">
        <f t="shared" si="6"/>
        <v>93615377</v>
      </c>
      <c r="Y15" s="56">
        <f t="shared" si="7"/>
        <v>34987405</v>
      </c>
      <c r="Z15" s="21"/>
      <c r="AA15" s="56">
        <f t="shared" si="8"/>
        <v>78560613</v>
      </c>
      <c r="AB15" s="56">
        <f t="shared" si="9"/>
        <v>6193171.0571775511</v>
      </c>
      <c r="AC15" s="56">
        <f t="shared" si="10"/>
        <v>23167731.736380231</v>
      </c>
      <c r="AD15" s="56">
        <f t="shared" si="11"/>
        <v>16570993</v>
      </c>
      <c r="AE15" s="56">
        <f t="shared" si="12"/>
        <v>61989620</v>
      </c>
      <c r="AF15" s="56">
        <f t="shared" si="13"/>
        <v>0</v>
      </c>
      <c r="AG15" s="56">
        <f t="shared" si="14"/>
        <v>29360902.793557782</v>
      </c>
      <c r="AH15" s="55">
        <f t="shared" si="20"/>
        <v>130368</v>
      </c>
      <c r="AI15" s="55">
        <f t="shared" si="21"/>
        <v>487689</v>
      </c>
      <c r="AJ15" s="61">
        <f t="shared" si="22"/>
        <v>618057</v>
      </c>
      <c r="AK15" s="22">
        <v>1</v>
      </c>
      <c r="AL15" s="68"/>
      <c r="AN15" s="23">
        <f t="shared" si="23"/>
        <v>31901.7</v>
      </c>
      <c r="AO15" s="23">
        <f t="shared" si="16"/>
        <v>119339.5</v>
      </c>
      <c r="AP15" s="89">
        <f t="shared" si="24"/>
        <v>151241.20000000001</v>
      </c>
      <c r="AQ15" s="23">
        <f t="shared" si="17"/>
        <v>1330.66</v>
      </c>
      <c r="AR15" s="23">
        <f t="shared" si="18"/>
        <v>4977.78</v>
      </c>
      <c r="AS15" s="90">
        <f t="shared" si="25"/>
        <v>6308.44</v>
      </c>
      <c r="AT15" s="95">
        <f t="shared" si="26"/>
        <v>157549.64000000001</v>
      </c>
      <c r="AV15" s="23">
        <f t="shared" si="27"/>
        <v>30621.18</v>
      </c>
      <c r="AW15" s="23">
        <f t="shared" si="28"/>
        <v>114549.27</v>
      </c>
      <c r="AX15" s="89">
        <f t="shared" si="29"/>
        <v>145170.45000000001</v>
      </c>
      <c r="AY15" s="23">
        <f t="shared" si="30"/>
        <v>1330.66</v>
      </c>
      <c r="AZ15" s="23">
        <f t="shared" si="31"/>
        <v>4977.78</v>
      </c>
      <c r="BA15" s="90">
        <f t="shared" si="32"/>
        <v>6308.44</v>
      </c>
      <c r="BB15" s="95">
        <f t="shared" si="33"/>
        <v>151478.89000000001</v>
      </c>
      <c r="BC15" s="68"/>
      <c r="BD15" s="23">
        <f t="shared" si="34"/>
        <v>24993.17</v>
      </c>
      <c r="BE15" s="23">
        <f t="shared" si="35"/>
        <v>93495.72</v>
      </c>
      <c r="BF15" s="89">
        <f t="shared" si="36"/>
        <v>118488.89</v>
      </c>
      <c r="BG15" s="23">
        <f t="shared" si="37"/>
        <v>1330.66</v>
      </c>
      <c r="BH15" s="23">
        <f t="shared" si="38"/>
        <v>4977.78</v>
      </c>
      <c r="BI15" s="90">
        <f t="shared" si="39"/>
        <v>6308.44</v>
      </c>
      <c r="BJ15" s="95">
        <f t="shared" si="40"/>
        <v>124797.33</v>
      </c>
      <c r="BK15" s="68"/>
      <c r="BL15" s="23">
        <f t="shared" si="41"/>
        <v>27370.799999999999</v>
      </c>
      <c r="BM15" s="23">
        <f t="shared" si="42"/>
        <v>102390.07</v>
      </c>
      <c r="BN15" s="89">
        <f t="shared" si="43"/>
        <v>129760.87000000001</v>
      </c>
      <c r="BO15" s="23">
        <f t="shared" si="44"/>
        <v>1330.66</v>
      </c>
      <c r="BP15" s="23">
        <f t="shared" si="45"/>
        <v>4977.78</v>
      </c>
      <c r="BQ15" s="90">
        <f t="shared" si="46"/>
        <v>6308.44</v>
      </c>
      <c r="BR15" s="95">
        <f t="shared" si="47"/>
        <v>136069.31</v>
      </c>
      <c r="BT15" s="70">
        <f t="shared" si="48"/>
        <v>120209.49</v>
      </c>
      <c r="BU15" s="70">
        <f t="shared" si="49"/>
        <v>449685.68000000005</v>
      </c>
    </row>
    <row r="16" spans="1:73" x14ac:dyDescent="0.2">
      <c r="A16" s="60" t="s">
        <v>18</v>
      </c>
      <c r="B16" s="4" t="s">
        <v>57</v>
      </c>
      <c r="C16" s="5">
        <v>12</v>
      </c>
      <c r="D16" s="46">
        <v>370019</v>
      </c>
      <c r="E16" s="19">
        <v>42917</v>
      </c>
      <c r="F16" s="19">
        <v>43281</v>
      </c>
      <c r="G16" s="45">
        <f t="shared" si="19"/>
        <v>1</v>
      </c>
      <c r="H16" s="57">
        <v>7667842</v>
      </c>
      <c r="I16" s="57">
        <v>27708171</v>
      </c>
      <c r="J16" s="57">
        <v>1461266</v>
      </c>
      <c r="K16" s="57">
        <v>78841680</v>
      </c>
      <c r="L16" s="57">
        <v>10368975</v>
      </c>
      <c r="M16" s="57">
        <v>147619686</v>
      </c>
      <c r="N16" s="57">
        <v>42524367</v>
      </c>
      <c r="P16" s="56">
        <f t="shared" si="0"/>
        <v>7667842</v>
      </c>
      <c r="Q16" s="56">
        <f t="shared" si="1"/>
        <v>27708171</v>
      </c>
      <c r="R16" s="56">
        <f t="shared" si="2"/>
        <v>1461266</v>
      </c>
      <c r="S16" s="56">
        <f t="shared" si="3"/>
        <v>78841680</v>
      </c>
      <c r="T16" s="56">
        <f t="shared" si="4"/>
        <v>10368975</v>
      </c>
      <c r="V16" s="56">
        <f t="shared" si="5"/>
        <v>126047934</v>
      </c>
      <c r="W16" s="21"/>
      <c r="X16" s="56">
        <f t="shared" si="6"/>
        <v>147619686</v>
      </c>
      <c r="Y16" s="56">
        <f t="shared" si="7"/>
        <v>42524367</v>
      </c>
      <c r="Z16" s="21"/>
      <c r="AA16" s="56">
        <f t="shared" si="8"/>
        <v>126047934</v>
      </c>
      <c r="AB16" s="56">
        <f t="shared" si="9"/>
        <v>10611606.174784798</v>
      </c>
      <c r="AC16" s="56">
        <f t="shared" si="10"/>
        <v>25698649.931624871</v>
      </c>
      <c r="AD16" s="56">
        <f t="shared" si="11"/>
        <v>36837279</v>
      </c>
      <c r="AE16" s="56">
        <f t="shared" si="12"/>
        <v>89210655</v>
      </c>
      <c r="AF16" s="56">
        <f t="shared" si="13"/>
        <v>0</v>
      </c>
      <c r="AG16" s="56">
        <f t="shared" si="14"/>
        <v>36310256.106409669</v>
      </c>
      <c r="AH16" s="55">
        <f t="shared" si="20"/>
        <v>223378</v>
      </c>
      <c r="AI16" s="55">
        <f t="shared" si="21"/>
        <v>540965</v>
      </c>
      <c r="AJ16" s="61">
        <f t="shared" si="22"/>
        <v>764343</v>
      </c>
      <c r="AK16" s="22">
        <v>1</v>
      </c>
      <c r="AL16" s="68"/>
      <c r="AN16" s="23">
        <f t="shared" si="23"/>
        <v>54661.53</v>
      </c>
      <c r="AO16" s="23">
        <f t="shared" si="16"/>
        <v>132376.53</v>
      </c>
      <c r="AP16" s="89">
        <f t="shared" si="24"/>
        <v>187038.06</v>
      </c>
      <c r="AQ16" s="23">
        <f t="shared" si="17"/>
        <v>2279.9899999999998</v>
      </c>
      <c r="AR16" s="23">
        <f t="shared" si="18"/>
        <v>5521.57</v>
      </c>
      <c r="AS16" s="90">
        <f t="shared" si="25"/>
        <v>7801.5599999999995</v>
      </c>
      <c r="AT16" s="95">
        <f t="shared" si="26"/>
        <v>194839.62</v>
      </c>
      <c r="AV16" s="23">
        <f t="shared" si="27"/>
        <v>52467.45</v>
      </c>
      <c r="AW16" s="23">
        <f t="shared" si="28"/>
        <v>127063.01</v>
      </c>
      <c r="AX16" s="89">
        <f t="shared" si="29"/>
        <v>179530.46</v>
      </c>
      <c r="AY16" s="23">
        <f t="shared" si="30"/>
        <v>2279.9899999999998</v>
      </c>
      <c r="AZ16" s="23">
        <f t="shared" si="31"/>
        <v>5521.57</v>
      </c>
      <c r="BA16" s="90">
        <f t="shared" si="32"/>
        <v>7801.5599999999995</v>
      </c>
      <c r="BB16" s="95">
        <f t="shared" si="33"/>
        <v>187332.02</v>
      </c>
      <c r="BC16" s="68"/>
      <c r="BD16" s="23">
        <f t="shared" si="34"/>
        <v>42824.21</v>
      </c>
      <c r="BE16" s="23">
        <f t="shared" si="35"/>
        <v>103709.49</v>
      </c>
      <c r="BF16" s="89">
        <f t="shared" si="36"/>
        <v>146533.70000000001</v>
      </c>
      <c r="BG16" s="23">
        <f t="shared" si="37"/>
        <v>2279.9899999999998</v>
      </c>
      <c r="BH16" s="23">
        <f t="shared" si="38"/>
        <v>5521.57</v>
      </c>
      <c r="BI16" s="90">
        <f t="shared" si="39"/>
        <v>7801.5599999999995</v>
      </c>
      <c r="BJ16" s="95">
        <f t="shared" si="40"/>
        <v>154335.26</v>
      </c>
      <c r="BK16" s="68"/>
      <c r="BL16" s="23">
        <f t="shared" si="41"/>
        <v>46898.12</v>
      </c>
      <c r="BM16" s="23">
        <f t="shared" si="42"/>
        <v>113575.5</v>
      </c>
      <c r="BN16" s="89">
        <f t="shared" si="43"/>
        <v>160473.62</v>
      </c>
      <c r="BO16" s="23">
        <f t="shared" si="44"/>
        <v>2279.9899999999998</v>
      </c>
      <c r="BP16" s="23">
        <f t="shared" si="45"/>
        <v>5521.57</v>
      </c>
      <c r="BQ16" s="90">
        <f t="shared" si="46"/>
        <v>7801.5599999999995</v>
      </c>
      <c r="BR16" s="95">
        <f t="shared" si="47"/>
        <v>168275.18</v>
      </c>
      <c r="BT16" s="70">
        <f t="shared" si="48"/>
        <v>205971.27</v>
      </c>
      <c r="BU16" s="70">
        <f t="shared" si="49"/>
        <v>498810.81</v>
      </c>
    </row>
    <row r="17" spans="1:73" x14ac:dyDescent="0.2">
      <c r="A17" s="60" t="s">
        <v>19</v>
      </c>
      <c r="B17" s="4" t="s">
        <v>58</v>
      </c>
      <c r="C17" s="5">
        <v>12</v>
      </c>
      <c r="D17" s="46">
        <v>370183</v>
      </c>
      <c r="E17" s="19">
        <v>43070</v>
      </c>
      <c r="F17" s="19">
        <v>43434</v>
      </c>
      <c r="G17" s="45">
        <f t="shared" si="19"/>
        <v>1</v>
      </c>
      <c r="H17" s="57">
        <v>4455195</v>
      </c>
      <c r="I17" s="57">
        <v>6815979</v>
      </c>
      <c r="J17" s="57">
        <v>829153</v>
      </c>
      <c r="K17" s="57">
        <v>41845048</v>
      </c>
      <c r="L17" s="57">
        <v>14527628</v>
      </c>
      <c r="M17" s="57">
        <v>69944831</v>
      </c>
      <c r="N17" s="57">
        <v>17011621</v>
      </c>
      <c r="P17" s="56">
        <f t="shared" si="0"/>
        <v>4455195</v>
      </c>
      <c r="Q17" s="56">
        <f t="shared" si="1"/>
        <v>6815979</v>
      </c>
      <c r="R17" s="56">
        <f t="shared" si="2"/>
        <v>829153</v>
      </c>
      <c r="S17" s="56">
        <f t="shared" si="3"/>
        <v>41845048</v>
      </c>
      <c r="T17" s="56">
        <f t="shared" si="4"/>
        <v>14527628</v>
      </c>
      <c r="V17" s="56">
        <f t="shared" si="5"/>
        <v>68473003</v>
      </c>
      <c r="W17" s="21"/>
      <c r="X17" s="56">
        <f t="shared" si="6"/>
        <v>69944831</v>
      </c>
      <c r="Y17" s="56">
        <f t="shared" si="7"/>
        <v>17011621</v>
      </c>
      <c r="Z17" s="21"/>
      <c r="AA17" s="56">
        <f t="shared" si="8"/>
        <v>68473003</v>
      </c>
      <c r="AB17" s="56">
        <f t="shared" si="9"/>
        <v>2942979.1159273372</v>
      </c>
      <c r="AC17" s="56">
        <f t="shared" si="10"/>
        <v>13710671.470030373</v>
      </c>
      <c r="AD17" s="56">
        <f t="shared" si="11"/>
        <v>12100327</v>
      </c>
      <c r="AE17" s="56">
        <f t="shared" si="12"/>
        <v>56372676</v>
      </c>
      <c r="AF17" s="56">
        <f t="shared" si="13"/>
        <v>0</v>
      </c>
      <c r="AG17" s="56">
        <f t="shared" si="14"/>
        <v>16653650.58595771</v>
      </c>
      <c r="AH17" s="55">
        <f t="shared" si="20"/>
        <v>61951</v>
      </c>
      <c r="AI17" s="55">
        <f t="shared" si="21"/>
        <v>288614</v>
      </c>
      <c r="AJ17" s="61">
        <f t="shared" si="22"/>
        <v>350565</v>
      </c>
      <c r="AK17" s="22">
        <v>1</v>
      </c>
      <c r="AL17" s="68"/>
      <c r="AN17" s="23">
        <f t="shared" si="23"/>
        <v>15159.6</v>
      </c>
      <c r="AO17" s="23">
        <f t="shared" si="16"/>
        <v>70625.16</v>
      </c>
      <c r="AP17" s="89">
        <f t="shared" si="24"/>
        <v>85784.760000000009</v>
      </c>
      <c r="AQ17" s="23">
        <f t="shared" si="17"/>
        <v>632.32000000000005</v>
      </c>
      <c r="AR17" s="23">
        <f t="shared" si="18"/>
        <v>2945.85</v>
      </c>
      <c r="AS17" s="90">
        <f t="shared" si="25"/>
        <v>3578.17</v>
      </c>
      <c r="AT17" s="95">
        <f t="shared" si="26"/>
        <v>89362.930000000008</v>
      </c>
      <c r="AV17" s="23">
        <f t="shared" si="27"/>
        <v>14551.11</v>
      </c>
      <c r="AW17" s="23">
        <f t="shared" si="28"/>
        <v>67790.3</v>
      </c>
      <c r="AX17" s="89">
        <f t="shared" si="29"/>
        <v>82341.41</v>
      </c>
      <c r="AY17" s="23">
        <f t="shared" si="30"/>
        <v>632.32000000000005</v>
      </c>
      <c r="AZ17" s="23">
        <f t="shared" si="31"/>
        <v>2945.85</v>
      </c>
      <c r="BA17" s="90">
        <f t="shared" si="32"/>
        <v>3578.17</v>
      </c>
      <c r="BB17" s="95">
        <f t="shared" si="33"/>
        <v>85919.58</v>
      </c>
      <c r="BC17" s="68"/>
      <c r="BD17" s="23">
        <f t="shared" si="34"/>
        <v>11876.69</v>
      </c>
      <c r="BE17" s="23">
        <f t="shared" si="35"/>
        <v>55330.8</v>
      </c>
      <c r="BF17" s="89">
        <f t="shared" si="36"/>
        <v>67207.490000000005</v>
      </c>
      <c r="BG17" s="23">
        <f t="shared" si="37"/>
        <v>632.32000000000005</v>
      </c>
      <c r="BH17" s="23">
        <f t="shared" si="38"/>
        <v>2945.85</v>
      </c>
      <c r="BI17" s="90">
        <f t="shared" si="39"/>
        <v>3578.17</v>
      </c>
      <c r="BJ17" s="95">
        <f t="shared" si="40"/>
        <v>70785.66</v>
      </c>
      <c r="BK17" s="68"/>
      <c r="BL17" s="23">
        <f t="shared" si="41"/>
        <v>13006.53</v>
      </c>
      <c r="BM17" s="23">
        <f t="shared" si="42"/>
        <v>60594.48</v>
      </c>
      <c r="BN17" s="89">
        <f t="shared" si="43"/>
        <v>73601.010000000009</v>
      </c>
      <c r="BO17" s="23">
        <f t="shared" si="44"/>
        <v>632.32000000000005</v>
      </c>
      <c r="BP17" s="23">
        <f t="shared" si="45"/>
        <v>2945.85</v>
      </c>
      <c r="BQ17" s="90">
        <f t="shared" si="46"/>
        <v>3578.17</v>
      </c>
      <c r="BR17" s="95">
        <f t="shared" si="47"/>
        <v>77179.180000000008</v>
      </c>
      <c r="BT17" s="70">
        <f t="shared" si="48"/>
        <v>57123.21</v>
      </c>
      <c r="BU17" s="70">
        <f t="shared" si="49"/>
        <v>266124.14</v>
      </c>
    </row>
    <row r="18" spans="1:73" x14ac:dyDescent="0.2">
      <c r="A18" s="64" t="s">
        <v>109</v>
      </c>
      <c r="B18" s="4" t="s">
        <v>138</v>
      </c>
      <c r="C18" s="5">
        <v>12</v>
      </c>
      <c r="D18" s="46">
        <v>370039</v>
      </c>
      <c r="E18" s="19">
        <v>43040</v>
      </c>
      <c r="F18" s="19">
        <v>43404</v>
      </c>
      <c r="G18" s="45">
        <f t="shared" si="19"/>
        <v>1</v>
      </c>
      <c r="H18" s="57">
        <v>17443634</v>
      </c>
      <c r="I18" s="57">
        <v>61496102</v>
      </c>
      <c r="J18" s="57">
        <v>5469806</v>
      </c>
      <c r="K18" s="57">
        <v>168243781</v>
      </c>
      <c r="L18" s="57">
        <v>42046741</v>
      </c>
      <c r="M18" s="57">
        <v>294700064</v>
      </c>
      <c r="N18" s="57">
        <v>63938606</v>
      </c>
      <c r="P18" s="56">
        <f t="shared" si="0"/>
        <v>17443634</v>
      </c>
      <c r="Q18" s="56">
        <f t="shared" si="1"/>
        <v>61496102</v>
      </c>
      <c r="R18" s="56">
        <f t="shared" si="2"/>
        <v>5469806</v>
      </c>
      <c r="S18" s="56">
        <f t="shared" si="3"/>
        <v>168243781</v>
      </c>
      <c r="T18" s="56">
        <f t="shared" si="4"/>
        <v>42046741</v>
      </c>
      <c r="V18" s="56">
        <f t="shared" si="5"/>
        <v>294700064</v>
      </c>
      <c r="W18" s="21"/>
      <c r="X18" s="56">
        <f t="shared" si="6"/>
        <v>294700064</v>
      </c>
      <c r="Y18" s="56">
        <f t="shared" si="7"/>
        <v>63938606</v>
      </c>
      <c r="Z18" s="21"/>
      <c r="AA18" s="56">
        <f t="shared" si="8"/>
        <v>294700064</v>
      </c>
      <c r="AB18" s="56">
        <f t="shared" si="9"/>
        <v>18313631.749256939</v>
      </c>
      <c r="AC18" s="56">
        <f t="shared" si="10"/>
        <v>45624974.250743061</v>
      </c>
      <c r="AD18" s="56">
        <f t="shared" si="11"/>
        <v>84409542</v>
      </c>
      <c r="AE18" s="56">
        <f t="shared" si="12"/>
        <v>210290522</v>
      </c>
      <c r="AF18" s="56">
        <f t="shared" si="13"/>
        <v>0</v>
      </c>
      <c r="AG18" s="56">
        <f t="shared" si="14"/>
        <v>63938606</v>
      </c>
      <c r="AH18" s="55">
        <f t="shared" si="20"/>
        <v>385508</v>
      </c>
      <c r="AI18" s="55">
        <f t="shared" si="21"/>
        <v>960421</v>
      </c>
      <c r="AJ18" s="61">
        <f t="shared" si="22"/>
        <v>1345929</v>
      </c>
      <c r="AK18" s="22">
        <v>1</v>
      </c>
      <c r="AL18" s="68"/>
      <c r="AN18" s="23">
        <f t="shared" si="23"/>
        <v>94335.5</v>
      </c>
      <c r="AO18" s="23">
        <f t="shared" si="16"/>
        <v>235019.19</v>
      </c>
      <c r="AP18" s="89">
        <f t="shared" si="24"/>
        <v>329354.69</v>
      </c>
      <c r="AQ18" s="23">
        <f t="shared" si="17"/>
        <v>3934.84</v>
      </c>
      <c r="AR18" s="23">
        <f t="shared" si="18"/>
        <v>9802.91</v>
      </c>
      <c r="AS18" s="90">
        <f t="shared" si="25"/>
        <v>13737.75</v>
      </c>
      <c r="AT18" s="95">
        <f t="shared" si="26"/>
        <v>343092.44</v>
      </c>
      <c r="AV18" s="23">
        <f t="shared" si="27"/>
        <v>90548.92</v>
      </c>
      <c r="AW18" s="23">
        <f t="shared" si="28"/>
        <v>225585.64</v>
      </c>
      <c r="AX18" s="89">
        <f t="shared" si="29"/>
        <v>316134.56</v>
      </c>
      <c r="AY18" s="23">
        <f t="shared" si="30"/>
        <v>3934.84</v>
      </c>
      <c r="AZ18" s="23">
        <f t="shared" si="31"/>
        <v>9802.91</v>
      </c>
      <c r="BA18" s="90">
        <f t="shared" si="32"/>
        <v>13737.75</v>
      </c>
      <c r="BB18" s="95">
        <f t="shared" si="33"/>
        <v>329872.31</v>
      </c>
      <c r="BC18" s="68"/>
      <c r="BD18" s="23">
        <f t="shared" si="34"/>
        <v>73906.509999999995</v>
      </c>
      <c r="BE18" s="23">
        <f t="shared" si="35"/>
        <v>184124.18</v>
      </c>
      <c r="BF18" s="89">
        <f t="shared" si="36"/>
        <v>258030.69</v>
      </c>
      <c r="BG18" s="23">
        <f t="shared" si="37"/>
        <v>3934.84</v>
      </c>
      <c r="BH18" s="23">
        <f t="shared" si="38"/>
        <v>9802.91</v>
      </c>
      <c r="BI18" s="90">
        <f t="shared" si="39"/>
        <v>13737.75</v>
      </c>
      <c r="BJ18" s="95">
        <f t="shared" si="40"/>
        <v>271768.44</v>
      </c>
      <c r="BK18" s="68"/>
      <c r="BL18" s="23">
        <f t="shared" si="41"/>
        <v>80937.320000000007</v>
      </c>
      <c r="BM18" s="23">
        <f t="shared" si="42"/>
        <v>201640.13</v>
      </c>
      <c r="BN18" s="89">
        <f t="shared" si="43"/>
        <v>282577.45</v>
      </c>
      <c r="BO18" s="23">
        <f t="shared" si="44"/>
        <v>3934.84</v>
      </c>
      <c r="BP18" s="23">
        <f t="shared" si="45"/>
        <v>9802.91</v>
      </c>
      <c r="BQ18" s="90">
        <f t="shared" si="46"/>
        <v>13737.75</v>
      </c>
      <c r="BR18" s="95">
        <f t="shared" si="47"/>
        <v>296315.2</v>
      </c>
      <c r="BT18" s="70">
        <f t="shared" si="48"/>
        <v>355467.61000000004</v>
      </c>
      <c r="BU18" s="70">
        <f t="shared" si="49"/>
        <v>885580.78</v>
      </c>
    </row>
    <row r="19" spans="1:73" x14ac:dyDescent="0.2">
      <c r="A19" s="60" t="s">
        <v>16</v>
      </c>
      <c r="B19" s="4" t="s">
        <v>139</v>
      </c>
      <c r="C19" s="5">
        <v>12</v>
      </c>
      <c r="D19" s="46">
        <v>370099</v>
      </c>
      <c r="E19" s="19">
        <v>43070</v>
      </c>
      <c r="F19" s="19">
        <v>43434</v>
      </c>
      <c r="G19" s="45">
        <f t="shared" si="19"/>
        <v>1</v>
      </c>
      <c r="H19" s="57">
        <v>5902822</v>
      </c>
      <c r="I19" s="57">
        <v>14647660</v>
      </c>
      <c r="J19" s="57">
        <v>3003081</v>
      </c>
      <c r="K19" s="57">
        <v>38828192</v>
      </c>
      <c r="L19" s="57">
        <v>15943992</v>
      </c>
      <c r="M19" s="57">
        <v>78325747</v>
      </c>
      <c r="N19" s="57">
        <v>20843338</v>
      </c>
      <c r="P19" s="56">
        <f t="shared" si="0"/>
        <v>5902822</v>
      </c>
      <c r="Q19" s="56">
        <f t="shared" si="1"/>
        <v>14647660</v>
      </c>
      <c r="R19" s="56">
        <f t="shared" si="2"/>
        <v>3003081</v>
      </c>
      <c r="S19" s="56">
        <f t="shared" si="3"/>
        <v>38828192</v>
      </c>
      <c r="T19" s="56">
        <f t="shared" si="4"/>
        <v>15943992</v>
      </c>
      <c r="V19" s="56">
        <f t="shared" si="5"/>
        <v>78325747</v>
      </c>
      <c r="W19" s="21"/>
      <c r="X19" s="56">
        <f t="shared" si="6"/>
        <v>78325747</v>
      </c>
      <c r="Y19" s="56">
        <f t="shared" si="7"/>
        <v>20843338</v>
      </c>
      <c r="Z19" s="21"/>
      <c r="AA19" s="56">
        <f t="shared" si="8"/>
        <v>78325747</v>
      </c>
      <c r="AB19" s="56">
        <f t="shared" si="9"/>
        <v>6267860.7420532359</v>
      </c>
      <c r="AC19" s="56">
        <f t="shared" si="10"/>
        <v>14575477.257946765</v>
      </c>
      <c r="AD19" s="56">
        <f t="shared" si="11"/>
        <v>23553563</v>
      </c>
      <c r="AE19" s="56">
        <f t="shared" si="12"/>
        <v>54772184</v>
      </c>
      <c r="AF19" s="56">
        <f t="shared" si="13"/>
        <v>0</v>
      </c>
      <c r="AG19" s="56">
        <f t="shared" si="14"/>
        <v>20843338</v>
      </c>
      <c r="AH19" s="55">
        <f t="shared" si="20"/>
        <v>131941</v>
      </c>
      <c r="AI19" s="55">
        <f t="shared" si="21"/>
        <v>306819</v>
      </c>
      <c r="AJ19" s="61">
        <f t="shared" si="22"/>
        <v>438760</v>
      </c>
      <c r="AK19" s="22">
        <v>1</v>
      </c>
      <c r="AL19" s="68"/>
      <c r="AN19" s="23">
        <f t="shared" si="23"/>
        <v>32286.43</v>
      </c>
      <c r="AO19" s="23">
        <f t="shared" si="16"/>
        <v>75079.86</v>
      </c>
      <c r="AP19" s="89">
        <f t="shared" si="24"/>
        <v>107366.29000000001</v>
      </c>
      <c r="AQ19" s="23">
        <f t="shared" si="17"/>
        <v>1346.7</v>
      </c>
      <c r="AR19" s="23">
        <f t="shared" si="18"/>
        <v>3131.66</v>
      </c>
      <c r="AS19" s="90">
        <f t="shared" si="25"/>
        <v>4478.3599999999997</v>
      </c>
      <c r="AT19" s="95">
        <f t="shared" si="26"/>
        <v>111844.65000000001</v>
      </c>
      <c r="AV19" s="23">
        <f t="shared" si="27"/>
        <v>30990.47</v>
      </c>
      <c r="AW19" s="23">
        <f t="shared" si="28"/>
        <v>72066.2</v>
      </c>
      <c r="AX19" s="89">
        <f t="shared" si="29"/>
        <v>103056.67</v>
      </c>
      <c r="AY19" s="23">
        <f t="shared" si="30"/>
        <v>1346.7</v>
      </c>
      <c r="AZ19" s="23">
        <f t="shared" si="31"/>
        <v>3131.66</v>
      </c>
      <c r="BA19" s="90">
        <f t="shared" si="32"/>
        <v>4478.3599999999997</v>
      </c>
      <c r="BB19" s="95">
        <f t="shared" si="33"/>
        <v>107535.03</v>
      </c>
      <c r="BC19" s="68"/>
      <c r="BD19" s="23">
        <f t="shared" si="34"/>
        <v>25294.58</v>
      </c>
      <c r="BE19" s="23">
        <f t="shared" si="35"/>
        <v>58820.81</v>
      </c>
      <c r="BF19" s="89">
        <f t="shared" si="36"/>
        <v>84115.39</v>
      </c>
      <c r="BG19" s="23">
        <f t="shared" si="37"/>
        <v>1346.7</v>
      </c>
      <c r="BH19" s="23">
        <f t="shared" si="38"/>
        <v>3131.66</v>
      </c>
      <c r="BI19" s="90">
        <f t="shared" si="39"/>
        <v>4478.3599999999997</v>
      </c>
      <c r="BJ19" s="95">
        <f t="shared" si="40"/>
        <v>88593.75</v>
      </c>
      <c r="BK19" s="68"/>
      <c r="BL19" s="23">
        <f t="shared" si="41"/>
        <v>27700.89</v>
      </c>
      <c r="BM19" s="23">
        <f t="shared" si="42"/>
        <v>64416.5</v>
      </c>
      <c r="BN19" s="89">
        <f t="shared" si="43"/>
        <v>92117.39</v>
      </c>
      <c r="BO19" s="23">
        <f t="shared" si="44"/>
        <v>1346.7</v>
      </c>
      <c r="BP19" s="23">
        <f t="shared" si="45"/>
        <v>3131.66</v>
      </c>
      <c r="BQ19" s="90">
        <f t="shared" si="46"/>
        <v>4478.3599999999997</v>
      </c>
      <c r="BR19" s="95">
        <f t="shared" si="47"/>
        <v>96595.75</v>
      </c>
      <c r="BT19" s="70">
        <f t="shared" si="48"/>
        <v>121659.17</v>
      </c>
      <c r="BU19" s="70">
        <f t="shared" si="49"/>
        <v>282910.00999999995</v>
      </c>
    </row>
    <row r="20" spans="1:73" x14ac:dyDescent="0.2">
      <c r="A20" s="60" t="s">
        <v>162</v>
      </c>
      <c r="B20" s="4" t="s">
        <v>175</v>
      </c>
      <c r="C20" s="5">
        <v>12</v>
      </c>
      <c r="D20" s="46">
        <v>370015</v>
      </c>
      <c r="E20" s="19">
        <v>42856</v>
      </c>
      <c r="F20" s="19">
        <v>43190</v>
      </c>
      <c r="G20" s="45">
        <f t="shared" si="19"/>
        <v>1.0895522388059702</v>
      </c>
      <c r="H20" s="57">
        <v>4438773</v>
      </c>
      <c r="I20" s="57">
        <v>10779212</v>
      </c>
      <c r="J20" s="57">
        <v>1130878</v>
      </c>
      <c r="K20" s="57">
        <v>55127486</v>
      </c>
      <c r="L20" s="57">
        <v>12089800</v>
      </c>
      <c r="M20" s="57">
        <v>83566149</v>
      </c>
      <c r="N20" s="57">
        <v>20084016</v>
      </c>
      <c r="O20" s="64"/>
      <c r="P20" s="56">
        <f t="shared" si="0"/>
        <v>4836275.059701493</v>
      </c>
      <c r="Q20" s="56">
        <f t="shared" si="1"/>
        <v>11744514.567164179</v>
      </c>
      <c r="R20" s="56">
        <f t="shared" si="2"/>
        <v>1232150.656716418</v>
      </c>
      <c r="S20" s="56">
        <f t="shared" si="3"/>
        <v>60064275.791044779</v>
      </c>
      <c r="T20" s="56">
        <f t="shared" si="4"/>
        <v>13172468.656716418</v>
      </c>
      <c r="U20" s="55"/>
      <c r="V20" s="56">
        <f t="shared" si="5"/>
        <v>91049684.731343284</v>
      </c>
      <c r="W20" s="26"/>
      <c r="X20" s="56">
        <f t="shared" si="6"/>
        <v>91049684.731343284</v>
      </c>
      <c r="Y20" s="56">
        <f t="shared" si="7"/>
        <v>21882584.597014926</v>
      </c>
      <c r="Z20" s="26"/>
      <c r="AA20" s="56">
        <f t="shared" si="8"/>
        <v>91049684.731343284</v>
      </c>
      <c r="AB20" s="56">
        <f t="shared" si="9"/>
        <v>4281104.0348707139</v>
      </c>
      <c r="AC20" s="56">
        <f t="shared" si="10"/>
        <v>17601480.562144212</v>
      </c>
      <c r="AD20" s="56">
        <f t="shared" si="11"/>
        <v>17812940.283582091</v>
      </c>
      <c r="AE20" s="56">
        <f t="shared" si="12"/>
        <v>73236744.447761193</v>
      </c>
      <c r="AF20" s="56">
        <f t="shared" si="13"/>
        <v>0</v>
      </c>
      <c r="AG20" s="56">
        <f t="shared" si="14"/>
        <v>21882584.597014926</v>
      </c>
      <c r="AH20" s="55">
        <f t="shared" si="20"/>
        <v>90119</v>
      </c>
      <c r="AI20" s="55">
        <f t="shared" si="21"/>
        <v>370517</v>
      </c>
      <c r="AJ20" s="61">
        <f t="shared" si="22"/>
        <v>460636</v>
      </c>
      <c r="AK20" s="22">
        <v>1</v>
      </c>
      <c r="AL20" s="68"/>
      <c r="AN20" s="23">
        <f t="shared" si="23"/>
        <v>22052.43</v>
      </c>
      <c r="AO20" s="23">
        <f t="shared" si="16"/>
        <v>90667.14</v>
      </c>
      <c r="AP20" s="89">
        <f t="shared" si="24"/>
        <v>112719.57</v>
      </c>
      <c r="AQ20" s="23">
        <f t="shared" si="17"/>
        <v>919.83</v>
      </c>
      <c r="AR20" s="23">
        <f t="shared" si="18"/>
        <v>3781.83</v>
      </c>
      <c r="AS20" s="90">
        <f t="shared" si="25"/>
        <v>4701.66</v>
      </c>
      <c r="AT20" s="95">
        <f t="shared" si="26"/>
        <v>117421.23000000001</v>
      </c>
      <c r="AV20" s="23">
        <f t="shared" si="27"/>
        <v>21167.26</v>
      </c>
      <c r="AW20" s="23">
        <f t="shared" si="28"/>
        <v>87027.8</v>
      </c>
      <c r="AX20" s="89">
        <f t="shared" si="29"/>
        <v>108195.06</v>
      </c>
      <c r="AY20" s="23">
        <f t="shared" si="30"/>
        <v>919.83</v>
      </c>
      <c r="AZ20" s="23">
        <f t="shared" si="31"/>
        <v>3781.83</v>
      </c>
      <c r="BA20" s="90">
        <f t="shared" si="32"/>
        <v>4701.66</v>
      </c>
      <c r="BB20" s="95">
        <f t="shared" si="33"/>
        <v>112896.72</v>
      </c>
      <c r="BC20" s="68"/>
      <c r="BD20" s="23">
        <f t="shared" si="34"/>
        <v>17276.830000000002</v>
      </c>
      <c r="BE20" s="23">
        <f t="shared" si="35"/>
        <v>71032.55</v>
      </c>
      <c r="BF20" s="89">
        <f t="shared" si="36"/>
        <v>88309.38</v>
      </c>
      <c r="BG20" s="23">
        <f t="shared" si="37"/>
        <v>919.83</v>
      </c>
      <c r="BH20" s="23">
        <f t="shared" si="38"/>
        <v>3781.83</v>
      </c>
      <c r="BI20" s="90">
        <f t="shared" si="39"/>
        <v>4701.66</v>
      </c>
      <c r="BJ20" s="95">
        <f t="shared" si="40"/>
        <v>93011.040000000008</v>
      </c>
      <c r="BK20" s="68"/>
      <c r="BL20" s="23">
        <f t="shared" si="41"/>
        <v>18920.39</v>
      </c>
      <c r="BM20" s="23">
        <f t="shared" si="42"/>
        <v>77789.960000000006</v>
      </c>
      <c r="BN20" s="89">
        <f t="shared" si="43"/>
        <v>96710.35</v>
      </c>
      <c r="BO20" s="23">
        <f t="shared" si="44"/>
        <v>919.83</v>
      </c>
      <c r="BP20" s="23">
        <f t="shared" si="45"/>
        <v>3781.83</v>
      </c>
      <c r="BQ20" s="90">
        <f t="shared" si="46"/>
        <v>4701.66</v>
      </c>
      <c r="BR20" s="95">
        <f t="shared" si="47"/>
        <v>101412.01000000001</v>
      </c>
      <c r="BT20" s="70">
        <f t="shared" si="48"/>
        <v>83096.23000000001</v>
      </c>
      <c r="BU20" s="70">
        <f t="shared" si="49"/>
        <v>341644.77</v>
      </c>
    </row>
    <row r="21" spans="1:73" x14ac:dyDescent="0.2">
      <c r="A21" s="60" t="s">
        <v>20</v>
      </c>
      <c r="B21" s="4" t="s">
        <v>59</v>
      </c>
      <c r="C21" s="5">
        <v>12</v>
      </c>
      <c r="D21" s="46">
        <v>370001</v>
      </c>
      <c r="E21" s="19">
        <v>42917</v>
      </c>
      <c r="F21" s="19">
        <v>43281</v>
      </c>
      <c r="G21" s="45">
        <f t="shared" si="19"/>
        <v>1</v>
      </c>
      <c r="H21" s="57">
        <v>230969624</v>
      </c>
      <c r="I21" s="57">
        <v>1301029543</v>
      </c>
      <c r="J21" s="57">
        <v>47692819</v>
      </c>
      <c r="K21" s="57">
        <v>864788480</v>
      </c>
      <c r="L21" s="57">
        <v>83494467</v>
      </c>
      <c r="M21" s="57">
        <v>2528632599</v>
      </c>
      <c r="N21" s="57">
        <v>521131046</v>
      </c>
      <c r="P21" s="56">
        <f t="shared" si="0"/>
        <v>230969624</v>
      </c>
      <c r="Q21" s="56">
        <f t="shared" si="1"/>
        <v>1301029543</v>
      </c>
      <c r="R21" s="56">
        <f t="shared" si="2"/>
        <v>47692819</v>
      </c>
      <c r="S21" s="56">
        <f t="shared" si="3"/>
        <v>864788480</v>
      </c>
      <c r="T21" s="56">
        <f t="shared" si="4"/>
        <v>83494467</v>
      </c>
      <c r="V21" s="56">
        <f t="shared" si="5"/>
        <v>2527974933</v>
      </c>
      <c r="W21" s="21"/>
      <c r="X21" s="56">
        <f t="shared" si="6"/>
        <v>2528632599</v>
      </c>
      <c r="Y21" s="56">
        <f t="shared" si="7"/>
        <v>521131046</v>
      </c>
      <c r="Z21" s="21"/>
      <c r="AA21" s="56">
        <f t="shared" si="8"/>
        <v>2527974933</v>
      </c>
      <c r="AB21" s="56">
        <f t="shared" si="9"/>
        <v>325561941.00620204</v>
      </c>
      <c r="AC21" s="56">
        <f t="shared" si="10"/>
        <v>195433565.26745173</v>
      </c>
      <c r="AD21" s="56">
        <f t="shared" si="11"/>
        <v>1579691986</v>
      </c>
      <c r="AE21" s="56">
        <f t="shared" si="12"/>
        <v>948282947</v>
      </c>
      <c r="AF21" s="56">
        <f t="shared" si="13"/>
        <v>0</v>
      </c>
      <c r="AG21" s="56">
        <f t="shared" si="14"/>
        <v>520995506.27365375</v>
      </c>
      <c r="AH21" s="55">
        <f t="shared" si="20"/>
        <v>6853190</v>
      </c>
      <c r="AI21" s="55">
        <f t="shared" si="21"/>
        <v>4113943</v>
      </c>
      <c r="AJ21" s="61">
        <f t="shared" si="22"/>
        <v>10967133</v>
      </c>
      <c r="AK21" s="22">
        <v>1</v>
      </c>
      <c r="AL21" s="68"/>
      <c r="AN21" s="23">
        <f t="shared" si="23"/>
        <v>1677004.88</v>
      </c>
      <c r="AO21" s="23">
        <f t="shared" si="16"/>
        <v>1006699.5</v>
      </c>
      <c r="AP21" s="89">
        <f t="shared" si="24"/>
        <v>2683704.38</v>
      </c>
      <c r="AQ21" s="23">
        <f t="shared" si="17"/>
        <v>69949.740000000005</v>
      </c>
      <c r="AR21" s="23">
        <f t="shared" si="18"/>
        <v>41990.55</v>
      </c>
      <c r="AS21" s="90">
        <f t="shared" si="25"/>
        <v>111940.29000000001</v>
      </c>
      <c r="AT21" s="95">
        <f t="shared" si="26"/>
        <v>2795644.67</v>
      </c>
      <c r="AV21" s="23">
        <f t="shared" si="27"/>
        <v>1609690.73</v>
      </c>
      <c r="AW21" s="23">
        <f t="shared" si="28"/>
        <v>966291.08</v>
      </c>
      <c r="AX21" s="89">
        <f t="shared" si="29"/>
        <v>2575981.81</v>
      </c>
      <c r="AY21" s="23">
        <f t="shared" si="30"/>
        <v>69949.740000000005</v>
      </c>
      <c r="AZ21" s="23">
        <f t="shared" si="31"/>
        <v>41990.55</v>
      </c>
      <c r="BA21" s="90">
        <f t="shared" si="32"/>
        <v>111940.29000000001</v>
      </c>
      <c r="BB21" s="95">
        <f t="shared" si="33"/>
        <v>2687922.1</v>
      </c>
      <c r="BC21" s="68"/>
      <c r="BD21" s="23">
        <f t="shared" si="34"/>
        <v>1313838.02</v>
      </c>
      <c r="BE21" s="23">
        <f t="shared" si="35"/>
        <v>788691.85</v>
      </c>
      <c r="BF21" s="89">
        <f t="shared" si="36"/>
        <v>2102529.87</v>
      </c>
      <c r="BG21" s="23">
        <f t="shared" si="37"/>
        <v>69949.740000000005</v>
      </c>
      <c r="BH21" s="23">
        <f t="shared" si="38"/>
        <v>41990.55</v>
      </c>
      <c r="BI21" s="90">
        <f t="shared" si="39"/>
        <v>111940.29000000001</v>
      </c>
      <c r="BJ21" s="95">
        <f t="shared" si="40"/>
        <v>2214470.16</v>
      </c>
      <c r="BK21" s="68"/>
      <c r="BL21" s="23">
        <f t="shared" si="41"/>
        <v>1438824.99</v>
      </c>
      <c r="BM21" s="23">
        <f t="shared" si="42"/>
        <v>863721.04</v>
      </c>
      <c r="BN21" s="89">
        <f t="shared" si="43"/>
        <v>2302546.0300000003</v>
      </c>
      <c r="BO21" s="23">
        <f t="shared" si="44"/>
        <v>69949.740000000005</v>
      </c>
      <c r="BP21" s="23">
        <f t="shared" si="45"/>
        <v>41990.55</v>
      </c>
      <c r="BQ21" s="90">
        <f t="shared" si="46"/>
        <v>111940.29000000001</v>
      </c>
      <c r="BR21" s="95">
        <f t="shared" si="47"/>
        <v>2414486.3200000003</v>
      </c>
      <c r="BT21" s="70">
        <f t="shared" si="48"/>
        <v>6319157.5800000001</v>
      </c>
      <c r="BU21" s="70">
        <f t="shared" si="49"/>
        <v>3793365.6699999995</v>
      </c>
    </row>
    <row r="22" spans="1:73" x14ac:dyDescent="0.2">
      <c r="A22" s="60" t="s">
        <v>21</v>
      </c>
      <c r="B22" s="4" t="s">
        <v>60</v>
      </c>
      <c r="C22" s="5">
        <v>12</v>
      </c>
      <c r="D22" s="46">
        <v>370028</v>
      </c>
      <c r="E22" s="19">
        <v>42917</v>
      </c>
      <c r="F22" s="19">
        <v>43281</v>
      </c>
      <c r="G22" s="45">
        <f t="shared" si="19"/>
        <v>1</v>
      </c>
      <c r="H22" s="57">
        <v>467442837</v>
      </c>
      <c r="I22" s="57">
        <v>1955127468</v>
      </c>
      <c r="J22" s="57">
        <v>11999515</v>
      </c>
      <c r="K22" s="57">
        <v>1684729930</v>
      </c>
      <c r="L22" s="57">
        <v>51392020</v>
      </c>
      <c r="M22" s="57">
        <v>4230415522</v>
      </c>
      <c r="N22" s="57">
        <v>873315711</v>
      </c>
      <c r="O22" s="68"/>
      <c r="P22" s="56">
        <f t="shared" si="0"/>
        <v>467442837</v>
      </c>
      <c r="Q22" s="56">
        <f t="shared" si="1"/>
        <v>1955127468</v>
      </c>
      <c r="R22" s="56">
        <f t="shared" si="2"/>
        <v>11999515</v>
      </c>
      <c r="S22" s="56">
        <f t="shared" si="3"/>
        <v>1684729930</v>
      </c>
      <c r="T22" s="56">
        <f t="shared" si="4"/>
        <v>51392020</v>
      </c>
      <c r="U22" s="56"/>
      <c r="V22" s="56">
        <f t="shared" si="5"/>
        <v>4170691770</v>
      </c>
      <c r="W22" s="58"/>
      <c r="X22" s="56">
        <f t="shared" si="6"/>
        <v>4230415522</v>
      </c>
      <c r="Y22" s="56">
        <f t="shared" si="7"/>
        <v>873315711</v>
      </c>
      <c r="Z22" s="58"/>
      <c r="AA22" s="56">
        <f t="shared" si="8"/>
        <v>4170691770</v>
      </c>
      <c r="AB22" s="56">
        <f t="shared" si="9"/>
        <v>502586108.21455902</v>
      </c>
      <c r="AC22" s="56">
        <f t="shared" si="10"/>
        <v>358400390.52006775</v>
      </c>
      <c r="AD22" s="56">
        <f t="shared" si="11"/>
        <v>2434569820</v>
      </c>
      <c r="AE22" s="56">
        <f t="shared" si="12"/>
        <v>1736121950</v>
      </c>
      <c r="AF22" s="56">
        <f t="shared" si="13"/>
        <v>0</v>
      </c>
      <c r="AG22" s="56">
        <f t="shared" si="14"/>
        <v>860986498.73462677</v>
      </c>
      <c r="AH22" s="55">
        <f t="shared" si="20"/>
        <v>10579609</v>
      </c>
      <c r="AI22" s="55">
        <f t="shared" si="21"/>
        <v>7544451</v>
      </c>
      <c r="AJ22" s="61">
        <f t="shared" si="22"/>
        <v>18124060</v>
      </c>
      <c r="AK22" s="22">
        <v>1</v>
      </c>
      <c r="AL22" s="68"/>
      <c r="AN22" s="23">
        <f t="shared" si="23"/>
        <v>2588875.5699999998</v>
      </c>
      <c r="AO22" s="23">
        <f t="shared" si="16"/>
        <v>1846159.29</v>
      </c>
      <c r="AP22" s="89">
        <f t="shared" si="24"/>
        <v>4435034.8599999994</v>
      </c>
      <c r="AQ22" s="23">
        <f t="shared" si="17"/>
        <v>107984.88</v>
      </c>
      <c r="AR22" s="23">
        <f t="shared" si="18"/>
        <v>77005.350000000006</v>
      </c>
      <c r="AS22" s="90">
        <f t="shared" si="25"/>
        <v>184990.23</v>
      </c>
      <c r="AT22" s="95">
        <f t="shared" si="26"/>
        <v>4620025.09</v>
      </c>
      <c r="AV22" s="23">
        <f t="shared" si="27"/>
        <v>2484959.38</v>
      </c>
      <c r="AW22" s="23">
        <f t="shared" si="28"/>
        <v>1772055.37</v>
      </c>
      <c r="AX22" s="89">
        <f t="shared" si="29"/>
        <v>4257014.75</v>
      </c>
      <c r="AY22" s="23">
        <f t="shared" si="30"/>
        <v>107984.88</v>
      </c>
      <c r="AZ22" s="23">
        <f t="shared" si="31"/>
        <v>77005.350000000006</v>
      </c>
      <c r="BA22" s="90">
        <f t="shared" si="32"/>
        <v>184990.23</v>
      </c>
      <c r="BB22" s="95">
        <f t="shared" si="33"/>
        <v>4442004.9800000004</v>
      </c>
      <c r="BC22" s="68"/>
      <c r="BD22" s="23">
        <f t="shared" si="34"/>
        <v>2028236.88</v>
      </c>
      <c r="BE22" s="23">
        <f t="shared" si="35"/>
        <v>1446360.89</v>
      </c>
      <c r="BF22" s="89">
        <f t="shared" si="36"/>
        <v>3474597.7699999996</v>
      </c>
      <c r="BG22" s="23">
        <f t="shared" si="37"/>
        <v>107984.88</v>
      </c>
      <c r="BH22" s="23">
        <f t="shared" si="38"/>
        <v>77005.350000000006</v>
      </c>
      <c r="BI22" s="90">
        <f t="shared" si="39"/>
        <v>184990.23</v>
      </c>
      <c r="BJ22" s="95">
        <f t="shared" si="40"/>
        <v>3659587.9999999995</v>
      </c>
      <c r="BK22" s="68"/>
      <c r="BL22" s="23">
        <f t="shared" si="41"/>
        <v>2221185.4700000002</v>
      </c>
      <c r="BM22" s="23">
        <f t="shared" si="42"/>
        <v>1583954.93</v>
      </c>
      <c r="BN22" s="89">
        <f t="shared" si="43"/>
        <v>3805140.4000000004</v>
      </c>
      <c r="BO22" s="23">
        <f t="shared" si="44"/>
        <v>107984.88</v>
      </c>
      <c r="BP22" s="23">
        <f t="shared" si="45"/>
        <v>77005.350000000006</v>
      </c>
      <c r="BQ22" s="90">
        <f t="shared" si="46"/>
        <v>184990.23</v>
      </c>
      <c r="BR22" s="95">
        <f t="shared" si="47"/>
        <v>3990130.6300000004</v>
      </c>
      <c r="BT22" s="70">
        <f t="shared" si="48"/>
        <v>9755196.8200000003</v>
      </c>
      <c r="BU22" s="70">
        <f t="shared" si="49"/>
        <v>6956551.879999999</v>
      </c>
    </row>
    <row r="23" spans="1:73" x14ac:dyDescent="0.2">
      <c r="A23" s="60" t="s">
        <v>23</v>
      </c>
      <c r="B23" s="4" t="s">
        <v>61</v>
      </c>
      <c r="C23" s="5">
        <v>12</v>
      </c>
      <c r="D23" s="46">
        <v>370016</v>
      </c>
      <c r="E23" s="19">
        <v>42917</v>
      </c>
      <c r="F23" s="19">
        <v>43281</v>
      </c>
      <c r="G23" s="45">
        <f t="shared" si="19"/>
        <v>1</v>
      </c>
      <c r="H23" s="57">
        <v>42985784</v>
      </c>
      <c r="I23" s="57">
        <v>121715983</v>
      </c>
      <c r="J23" s="57">
        <v>0</v>
      </c>
      <c r="K23" s="57">
        <v>244765495</v>
      </c>
      <c r="L23" s="57">
        <v>0</v>
      </c>
      <c r="M23" s="57">
        <v>416634573</v>
      </c>
      <c r="N23" s="57">
        <v>93149030</v>
      </c>
      <c r="O23" s="64"/>
      <c r="P23" s="56">
        <f t="shared" si="0"/>
        <v>42985784</v>
      </c>
      <c r="Q23" s="56">
        <f t="shared" si="1"/>
        <v>121715983</v>
      </c>
      <c r="R23" s="56">
        <f t="shared" si="2"/>
        <v>0</v>
      </c>
      <c r="S23" s="56">
        <f t="shared" si="3"/>
        <v>244765495</v>
      </c>
      <c r="T23" s="56">
        <f t="shared" si="4"/>
        <v>0</v>
      </c>
      <c r="U23" s="55"/>
      <c r="V23" s="56">
        <f t="shared" si="5"/>
        <v>409467262</v>
      </c>
      <c r="W23" s="26"/>
      <c r="X23" s="56">
        <f t="shared" si="6"/>
        <v>416634573</v>
      </c>
      <c r="Y23" s="56">
        <f t="shared" si="7"/>
        <v>93149030</v>
      </c>
      <c r="Z23" s="26"/>
      <c r="AA23" s="56">
        <f t="shared" si="8"/>
        <v>409467262</v>
      </c>
      <c r="AB23" s="56">
        <f t="shared" si="9"/>
        <v>36823179.902873807</v>
      </c>
      <c r="AC23" s="56">
        <f t="shared" si="10"/>
        <v>54723419.308555201</v>
      </c>
      <c r="AD23" s="56">
        <f t="shared" si="11"/>
        <v>164701767</v>
      </c>
      <c r="AE23" s="56">
        <f t="shared" si="12"/>
        <v>244765495</v>
      </c>
      <c r="AF23" s="56">
        <f t="shared" si="13"/>
        <v>0</v>
      </c>
      <c r="AG23" s="56">
        <f t="shared" si="14"/>
        <v>91546599.211429</v>
      </c>
      <c r="AH23" s="55">
        <f t="shared" si="20"/>
        <v>775141</v>
      </c>
      <c r="AI23" s="55">
        <f t="shared" si="21"/>
        <v>1151947</v>
      </c>
      <c r="AJ23" s="61">
        <f t="shared" si="22"/>
        <v>1927088</v>
      </c>
      <c r="AK23" s="22">
        <v>1</v>
      </c>
      <c r="AL23" s="68"/>
      <c r="AN23" s="23">
        <f t="shared" si="23"/>
        <v>189680.19</v>
      </c>
      <c r="AO23" s="23">
        <f t="shared" si="16"/>
        <v>281886.27</v>
      </c>
      <c r="AP23" s="89">
        <f t="shared" si="24"/>
        <v>471566.46</v>
      </c>
      <c r="AQ23" s="23">
        <f t="shared" si="17"/>
        <v>7911.77</v>
      </c>
      <c r="AR23" s="23">
        <f t="shared" si="18"/>
        <v>11757.79</v>
      </c>
      <c r="AS23" s="90">
        <f t="shared" si="25"/>
        <v>19669.560000000001</v>
      </c>
      <c r="AT23" s="95">
        <f t="shared" si="26"/>
        <v>491236.02</v>
      </c>
      <c r="AV23" s="23">
        <f t="shared" si="27"/>
        <v>182066.53</v>
      </c>
      <c r="AW23" s="23">
        <f t="shared" si="28"/>
        <v>270571.49</v>
      </c>
      <c r="AX23" s="89">
        <f t="shared" si="29"/>
        <v>452638.02</v>
      </c>
      <c r="AY23" s="23">
        <f t="shared" si="30"/>
        <v>7911.77</v>
      </c>
      <c r="AZ23" s="23">
        <f t="shared" si="31"/>
        <v>11757.79</v>
      </c>
      <c r="BA23" s="90">
        <f t="shared" si="32"/>
        <v>19669.560000000001</v>
      </c>
      <c r="BB23" s="95">
        <f t="shared" si="33"/>
        <v>472307.58</v>
      </c>
      <c r="BC23" s="68"/>
      <c r="BD23" s="23">
        <f t="shared" si="34"/>
        <v>148603.65</v>
      </c>
      <c r="BE23" s="23">
        <f t="shared" si="35"/>
        <v>220841.87</v>
      </c>
      <c r="BF23" s="89">
        <f t="shared" si="36"/>
        <v>369445.52</v>
      </c>
      <c r="BG23" s="23">
        <f t="shared" si="37"/>
        <v>7911.77</v>
      </c>
      <c r="BH23" s="23">
        <f t="shared" si="38"/>
        <v>11757.79</v>
      </c>
      <c r="BI23" s="90">
        <f t="shared" si="39"/>
        <v>19669.560000000001</v>
      </c>
      <c r="BJ23" s="95">
        <f t="shared" si="40"/>
        <v>389115.08</v>
      </c>
      <c r="BK23" s="68"/>
      <c r="BL23" s="23">
        <f t="shared" si="41"/>
        <v>162740.5</v>
      </c>
      <c r="BM23" s="23">
        <f t="shared" si="42"/>
        <v>241850.82</v>
      </c>
      <c r="BN23" s="89">
        <f t="shared" si="43"/>
        <v>404591.32</v>
      </c>
      <c r="BO23" s="23">
        <f t="shared" si="44"/>
        <v>7911.77</v>
      </c>
      <c r="BP23" s="23">
        <f t="shared" si="45"/>
        <v>11757.79</v>
      </c>
      <c r="BQ23" s="90">
        <f t="shared" si="46"/>
        <v>19669.560000000001</v>
      </c>
      <c r="BR23" s="95">
        <f t="shared" si="47"/>
        <v>424260.88</v>
      </c>
      <c r="BT23" s="70">
        <f t="shared" si="48"/>
        <v>714737.95000000007</v>
      </c>
      <c r="BU23" s="70">
        <f t="shared" si="49"/>
        <v>1062181.6100000001</v>
      </c>
    </row>
    <row r="24" spans="1:73" x14ac:dyDescent="0.2">
      <c r="A24" s="60" t="s">
        <v>24</v>
      </c>
      <c r="B24" s="4" t="s">
        <v>62</v>
      </c>
      <c r="C24" s="5">
        <v>12</v>
      </c>
      <c r="D24" s="46">
        <v>370211</v>
      </c>
      <c r="E24" s="19">
        <v>42917</v>
      </c>
      <c r="F24" s="19">
        <v>43281</v>
      </c>
      <c r="G24" s="45">
        <f t="shared" si="19"/>
        <v>1</v>
      </c>
      <c r="H24" s="57">
        <v>20805005</v>
      </c>
      <c r="I24" s="57">
        <v>95261250</v>
      </c>
      <c r="J24" s="57">
        <v>7905431</v>
      </c>
      <c r="K24" s="57">
        <v>163121808</v>
      </c>
      <c r="L24" s="57">
        <v>44186792</v>
      </c>
      <c r="M24" s="57">
        <v>331283635</v>
      </c>
      <c r="N24" s="57">
        <v>64493910</v>
      </c>
      <c r="P24" s="56">
        <f t="shared" si="0"/>
        <v>20805005</v>
      </c>
      <c r="Q24" s="56">
        <f t="shared" si="1"/>
        <v>95261250</v>
      </c>
      <c r="R24" s="56">
        <f t="shared" si="2"/>
        <v>7905431</v>
      </c>
      <c r="S24" s="56">
        <f t="shared" si="3"/>
        <v>163121808</v>
      </c>
      <c r="T24" s="56">
        <f t="shared" si="4"/>
        <v>44186792</v>
      </c>
      <c r="V24" s="56">
        <f t="shared" si="5"/>
        <v>331280286</v>
      </c>
      <c r="W24" s="21"/>
      <c r="X24" s="56">
        <f t="shared" si="6"/>
        <v>331283635</v>
      </c>
      <c r="Y24" s="56">
        <f t="shared" si="7"/>
        <v>64493910</v>
      </c>
      <c r="Z24" s="21"/>
      <c r="AA24" s="56">
        <f t="shared" si="8"/>
        <v>331280286</v>
      </c>
      <c r="AB24" s="56">
        <f t="shared" si="9"/>
        <v>24134662.611487769</v>
      </c>
      <c r="AC24" s="56">
        <f t="shared" si="10"/>
        <v>40358595.409115218</v>
      </c>
      <c r="AD24" s="56">
        <f t="shared" si="11"/>
        <v>123971686</v>
      </c>
      <c r="AE24" s="56">
        <f t="shared" si="12"/>
        <v>207308600</v>
      </c>
      <c r="AF24" s="56">
        <f t="shared" si="13"/>
        <v>0</v>
      </c>
      <c r="AG24" s="56">
        <f t="shared" si="14"/>
        <v>64493258.020602986</v>
      </c>
      <c r="AH24" s="55">
        <f t="shared" si="20"/>
        <v>508043</v>
      </c>
      <c r="AI24" s="55">
        <f t="shared" si="21"/>
        <v>849562</v>
      </c>
      <c r="AJ24" s="61">
        <f t="shared" si="22"/>
        <v>1357605</v>
      </c>
      <c r="AK24" s="22">
        <v>1</v>
      </c>
      <c r="AL24" s="68"/>
      <c r="AN24" s="23">
        <f t="shared" si="23"/>
        <v>124320.27</v>
      </c>
      <c r="AO24" s="23">
        <f t="shared" si="16"/>
        <v>207891.5</v>
      </c>
      <c r="AP24" s="89">
        <f t="shared" si="24"/>
        <v>332211.77</v>
      </c>
      <c r="AQ24" s="23">
        <f t="shared" si="17"/>
        <v>5185.54</v>
      </c>
      <c r="AR24" s="23">
        <f t="shared" si="18"/>
        <v>8671.39</v>
      </c>
      <c r="AS24" s="90">
        <f t="shared" si="25"/>
        <v>13856.93</v>
      </c>
      <c r="AT24" s="95">
        <f t="shared" si="26"/>
        <v>346068.7</v>
      </c>
      <c r="AV24" s="23">
        <f t="shared" si="27"/>
        <v>119330.11</v>
      </c>
      <c r="AW24" s="23">
        <f t="shared" si="28"/>
        <v>199546.84</v>
      </c>
      <c r="AX24" s="89">
        <f t="shared" si="29"/>
        <v>318876.95</v>
      </c>
      <c r="AY24" s="23">
        <f t="shared" si="30"/>
        <v>5185.54</v>
      </c>
      <c r="AZ24" s="23">
        <f t="shared" si="31"/>
        <v>8671.39</v>
      </c>
      <c r="BA24" s="90">
        <f t="shared" si="32"/>
        <v>13856.93</v>
      </c>
      <c r="BB24" s="95">
        <f t="shared" si="33"/>
        <v>332733.88</v>
      </c>
      <c r="BC24" s="68"/>
      <c r="BD24" s="23">
        <f t="shared" si="34"/>
        <v>97397.86</v>
      </c>
      <c r="BE24" s="23">
        <f t="shared" si="35"/>
        <v>162871.18</v>
      </c>
      <c r="BF24" s="89">
        <f t="shared" si="36"/>
        <v>260269.03999999998</v>
      </c>
      <c r="BG24" s="23">
        <f t="shared" si="37"/>
        <v>5185.54</v>
      </c>
      <c r="BH24" s="23">
        <f t="shared" si="38"/>
        <v>8671.39</v>
      </c>
      <c r="BI24" s="90">
        <f t="shared" si="39"/>
        <v>13856.93</v>
      </c>
      <c r="BJ24" s="95">
        <f t="shared" si="40"/>
        <v>274125.96999999997</v>
      </c>
      <c r="BK24" s="68"/>
      <c r="BL24" s="23">
        <f t="shared" si="41"/>
        <v>106663.44</v>
      </c>
      <c r="BM24" s="23">
        <f t="shared" si="42"/>
        <v>178365.31</v>
      </c>
      <c r="BN24" s="89">
        <f t="shared" si="43"/>
        <v>285028.75</v>
      </c>
      <c r="BO24" s="23">
        <f t="shared" si="44"/>
        <v>5185.54</v>
      </c>
      <c r="BP24" s="23">
        <f t="shared" si="45"/>
        <v>8671.39</v>
      </c>
      <c r="BQ24" s="90">
        <f t="shared" si="46"/>
        <v>13856.93</v>
      </c>
      <c r="BR24" s="95">
        <f t="shared" si="47"/>
        <v>298885.68</v>
      </c>
      <c r="BT24" s="70">
        <f t="shared" si="48"/>
        <v>468453.83999999997</v>
      </c>
      <c r="BU24" s="70">
        <f t="shared" si="49"/>
        <v>783360.39</v>
      </c>
    </row>
    <row r="25" spans="1:73" s="68" customFormat="1" x14ac:dyDescent="0.2">
      <c r="A25" s="78" t="s">
        <v>182</v>
      </c>
      <c r="B25" s="4" t="s">
        <v>181</v>
      </c>
      <c r="C25" s="54">
        <v>7</v>
      </c>
      <c r="D25" s="46">
        <v>370240</v>
      </c>
      <c r="E25" s="19">
        <v>43616</v>
      </c>
      <c r="F25" s="19">
        <v>43830</v>
      </c>
      <c r="G25" s="45">
        <f t="shared" ref="G25" si="50">365/(1+F25-E25)</f>
        <v>1.6976744186046511</v>
      </c>
      <c r="H25" s="57">
        <v>1059002</v>
      </c>
      <c r="I25" s="57">
        <v>3055694</v>
      </c>
      <c r="J25" s="57">
        <v>806779</v>
      </c>
      <c r="K25" s="57">
        <v>36523831</v>
      </c>
      <c r="L25" s="57">
        <v>42230281</v>
      </c>
      <c r="M25" s="57">
        <v>83675587</v>
      </c>
      <c r="N25" s="57">
        <v>10011614</v>
      </c>
      <c r="P25" s="56">
        <f t="shared" ref="P25" si="51">H25*$G25</f>
        <v>1797840.6046511626</v>
      </c>
      <c r="Q25" s="56">
        <f t="shared" ref="Q25" si="52">I25*$G25</f>
        <v>5187573.5348837208</v>
      </c>
      <c r="R25" s="56">
        <f t="shared" ref="R25" si="53">J25*$G25</f>
        <v>1369648.0697674418</v>
      </c>
      <c r="S25" s="56">
        <f t="shared" ref="S25" si="54">K25*$G25</f>
        <v>62005573.558139533</v>
      </c>
      <c r="T25" s="56">
        <f t="shared" ref="T25" si="55">L25*$G25</f>
        <v>71693267.744186044</v>
      </c>
      <c r="U25" s="56"/>
      <c r="V25" s="56">
        <f t="shared" ref="V25" si="56">SUM(P25:T25)</f>
        <v>142053903.51162791</v>
      </c>
      <c r="W25" s="58"/>
      <c r="X25" s="56">
        <f t="shared" ref="X25" si="57">M25*$G25</f>
        <v>142053903.51162791</v>
      </c>
      <c r="Y25" s="56">
        <f t="shared" ref="Y25" si="58">N25*$G25</f>
        <v>16996460.976744186</v>
      </c>
      <c r="Z25" s="58"/>
      <c r="AA25" s="56">
        <f t="shared" ref="AA25" si="59">V25</f>
        <v>142053903.51162791</v>
      </c>
      <c r="AB25" s="56">
        <f t="shared" ref="AB25" si="60">IF(ISERROR(((P25+Q25+R25)/X25)*Y25),0,((P25+Q25+R25)/X25)*Y25)</f>
        <v>999666.22027428483</v>
      </c>
      <c r="AC25" s="56">
        <f t="shared" ref="AC25" si="61">IF(ISERROR(((S25+T25)/X25)*Y25),0,((S25+T25)/X25)*Y25)</f>
        <v>15996794.7564699</v>
      </c>
      <c r="AD25" s="56">
        <f t="shared" ref="AD25" si="62">SUM(P25:R25)</f>
        <v>8355062.2093023248</v>
      </c>
      <c r="AE25" s="56">
        <f t="shared" ref="AE25" si="63">SUM(S25:T25)</f>
        <v>133698841.30232558</v>
      </c>
      <c r="AF25" s="56">
        <f t="shared" ref="AF25" si="64">AD25+AE25-AA25</f>
        <v>0</v>
      </c>
      <c r="AG25" s="56">
        <f t="shared" ref="AG25" si="65">IF(ISERROR((AA25/X25)*Y25),0,(AA25/X25)*Y25)</f>
        <v>16996460.976744186</v>
      </c>
      <c r="AH25" s="55">
        <f t="shared" si="20"/>
        <v>21043</v>
      </c>
      <c r="AI25" s="55">
        <f t="shared" si="21"/>
        <v>336738</v>
      </c>
      <c r="AJ25" s="61">
        <f t="shared" si="22"/>
        <v>357781</v>
      </c>
      <c r="AK25" s="63">
        <v>1</v>
      </c>
      <c r="AN25" s="23">
        <f t="shared" si="23"/>
        <v>5149.3900000000003</v>
      </c>
      <c r="AO25" s="23">
        <f t="shared" si="16"/>
        <v>82401.23</v>
      </c>
      <c r="AP25" s="89">
        <f t="shared" si="24"/>
        <v>87550.62</v>
      </c>
      <c r="AQ25" s="23">
        <f t="shared" si="17"/>
        <v>214.79</v>
      </c>
      <c r="AR25" s="23">
        <f t="shared" si="18"/>
        <v>3437.05</v>
      </c>
      <c r="AS25" s="90">
        <f t="shared" si="25"/>
        <v>3651.84</v>
      </c>
      <c r="AT25" s="95">
        <f t="shared" si="26"/>
        <v>91202.459999999992</v>
      </c>
      <c r="AV25" s="23">
        <f t="shared" si="27"/>
        <v>4942.7</v>
      </c>
      <c r="AW25" s="23">
        <f t="shared" si="28"/>
        <v>79093.679999999993</v>
      </c>
      <c r="AX25" s="89">
        <f t="shared" si="29"/>
        <v>84036.37999999999</v>
      </c>
      <c r="AY25" s="23">
        <f t="shared" si="30"/>
        <v>214.79</v>
      </c>
      <c r="AZ25" s="23">
        <f t="shared" si="31"/>
        <v>3437.05</v>
      </c>
      <c r="BA25" s="90">
        <f t="shared" si="32"/>
        <v>3651.84</v>
      </c>
      <c r="BB25" s="95">
        <f t="shared" si="33"/>
        <v>87688.219999999987</v>
      </c>
      <c r="BD25" s="23">
        <f t="shared" si="34"/>
        <v>4034.25</v>
      </c>
      <c r="BE25" s="23">
        <f t="shared" si="35"/>
        <v>64556.68</v>
      </c>
      <c r="BF25" s="89">
        <f t="shared" si="36"/>
        <v>68590.929999999993</v>
      </c>
      <c r="BG25" s="23">
        <f t="shared" si="37"/>
        <v>214.79</v>
      </c>
      <c r="BH25" s="23">
        <f t="shared" si="38"/>
        <v>3437.05</v>
      </c>
      <c r="BI25" s="90">
        <f t="shared" si="39"/>
        <v>3651.84</v>
      </c>
      <c r="BJ25" s="95">
        <f t="shared" si="40"/>
        <v>72242.76999999999</v>
      </c>
      <c r="BL25" s="23">
        <f t="shared" si="41"/>
        <v>4418.04</v>
      </c>
      <c r="BM25" s="23">
        <f t="shared" si="42"/>
        <v>70698.03</v>
      </c>
      <c r="BN25" s="89">
        <f t="shared" si="43"/>
        <v>75116.069999999992</v>
      </c>
      <c r="BO25" s="23">
        <f t="shared" si="44"/>
        <v>214.79</v>
      </c>
      <c r="BP25" s="23">
        <f t="shared" si="45"/>
        <v>3437.05</v>
      </c>
      <c r="BQ25" s="90">
        <f t="shared" si="46"/>
        <v>3651.84</v>
      </c>
      <c r="BR25" s="95">
        <f t="shared" si="47"/>
        <v>78767.909999999989</v>
      </c>
      <c r="BT25" s="70">
        <f t="shared" si="48"/>
        <v>19403.540000000005</v>
      </c>
      <c r="BU25" s="70">
        <f t="shared" si="49"/>
        <v>310497.81999999995</v>
      </c>
    </row>
    <row r="26" spans="1:73" x14ac:dyDescent="0.2">
      <c r="A26" s="60" t="s">
        <v>25</v>
      </c>
      <c r="B26" s="4" t="s">
        <v>63</v>
      </c>
      <c r="C26" s="5">
        <v>12</v>
      </c>
      <c r="D26" s="46">
        <v>370113</v>
      </c>
      <c r="E26" s="19">
        <v>42917</v>
      </c>
      <c r="F26" s="19">
        <v>43281</v>
      </c>
      <c r="G26" s="45">
        <f t="shared" si="19"/>
        <v>1</v>
      </c>
      <c r="H26" s="57">
        <v>16044566</v>
      </c>
      <c r="I26" s="57">
        <v>42469047</v>
      </c>
      <c r="J26" s="57">
        <v>0</v>
      </c>
      <c r="K26" s="57">
        <v>131589987</v>
      </c>
      <c r="L26" s="57">
        <v>139869</v>
      </c>
      <c r="M26" s="57">
        <v>197962651</v>
      </c>
      <c r="N26" s="57">
        <v>43424295</v>
      </c>
      <c r="P26" s="56">
        <f t="shared" si="0"/>
        <v>16044566</v>
      </c>
      <c r="Q26" s="56">
        <f t="shared" si="1"/>
        <v>42469047</v>
      </c>
      <c r="R26" s="56">
        <f t="shared" si="2"/>
        <v>0</v>
      </c>
      <c r="S26" s="56">
        <f t="shared" si="3"/>
        <v>131589987</v>
      </c>
      <c r="T26" s="56">
        <f t="shared" si="4"/>
        <v>139869</v>
      </c>
      <c r="V26" s="56">
        <f t="shared" si="5"/>
        <v>190243469</v>
      </c>
      <c r="W26" s="21"/>
      <c r="X26" s="56">
        <f t="shared" si="6"/>
        <v>197962651</v>
      </c>
      <c r="Y26" s="56">
        <f t="shared" si="7"/>
        <v>43424295</v>
      </c>
      <c r="Z26" s="21"/>
      <c r="AA26" s="56">
        <f t="shared" si="8"/>
        <v>190243469</v>
      </c>
      <c r="AB26" s="56">
        <f t="shared" si="9"/>
        <v>12835312.012607038</v>
      </c>
      <c r="AC26" s="56">
        <f t="shared" si="10"/>
        <v>28895734.111236569</v>
      </c>
      <c r="AD26" s="56">
        <f t="shared" si="11"/>
        <v>58513613</v>
      </c>
      <c r="AE26" s="56">
        <f t="shared" si="12"/>
        <v>131729856</v>
      </c>
      <c r="AF26" s="56">
        <f t="shared" si="13"/>
        <v>0</v>
      </c>
      <c r="AG26" s="56">
        <f t="shared" si="14"/>
        <v>41731046.12384361</v>
      </c>
      <c r="AH26" s="55">
        <f t="shared" si="20"/>
        <v>270188</v>
      </c>
      <c r="AI26" s="55">
        <f t="shared" si="21"/>
        <v>608265</v>
      </c>
      <c r="AJ26" s="61">
        <f t="shared" si="22"/>
        <v>878453</v>
      </c>
      <c r="AK26" s="22">
        <v>1</v>
      </c>
      <c r="AL26" s="68"/>
      <c r="AN26" s="23">
        <f t="shared" si="23"/>
        <v>66116.08</v>
      </c>
      <c r="AO26" s="23">
        <f t="shared" si="16"/>
        <v>148845.06</v>
      </c>
      <c r="AP26" s="89">
        <f t="shared" si="24"/>
        <v>214961.14</v>
      </c>
      <c r="AQ26" s="23">
        <f t="shared" si="17"/>
        <v>2757.78</v>
      </c>
      <c r="AR26" s="23">
        <f t="shared" si="18"/>
        <v>6208.49</v>
      </c>
      <c r="AS26" s="90">
        <f t="shared" si="25"/>
        <v>8966.27</v>
      </c>
      <c r="AT26" s="95">
        <f t="shared" si="26"/>
        <v>223927.41</v>
      </c>
      <c r="AV26" s="23">
        <f t="shared" si="27"/>
        <v>63462.22</v>
      </c>
      <c r="AW26" s="23">
        <f t="shared" si="28"/>
        <v>142870.49</v>
      </c>
      <c r="AX26" s="89">
        <f t="shared" si="29"/>
        <v>206332.71</v>
      </c>
      <c r="AY26" s="23">
        <f t="shared" si="30"/>
        <v>2757.78</v>
      </c>
      <c r="AZ26" s="23">
        <f t="shared" si="31"/>
        <v>6208.49</v>
      </c>
      <c r="BA26" s="90">
        <f t="shared" si="32"/>
        <v>8966.27</v>
      </c>
      <c r="BB26" s="95">
        <f t="shared" si="33"/>
        <v>215298.97999999998</v>
      </c>
      <c r="BC26" s="68"/>
      <c r="BD26" s="23">
        <f t="shared" si="34"/>
        <v>51798.19</v>
      </c>
      <c r="BE26" s="23">
        <f t="shared" si="35"/>
        <v>116611.65</v>
      </c>
      <c r="BF26" s="89">
        <f t="shared" si="36"/>
        <v>168409.84</v>
      </c>
      <c r="BG26" s="23">
        <f t="shared" si="37"/>
        <v>2757.78</v>
      </c>
      <c r="BH26" s="23">
        <f t="shared" si="38"/>
        <v>6208.49</v>
      </c>
      <c r="BI26" s="90">
        <f t="shared" si="39"/>
        <v>8966.27</v>
      </c>
      <c r="BJ26" s="95">
        <f t="shared" si="40"/>
        <v>177376.11</v>
      </c>
      <c r="BK26" s="68"/>
      <c r="BL26" s="23">
        <f t="shared" si="41"/>
        <v>56725.82</v>
      </c>
      <c r="BM26" s="23">
        <f t="shared" si="42"/>
        <v>127705.05</v>
      </c>
      <c r="BN26" s="89">
        <f t="shared" si="43"/>
        <v>184430.87</v>
      </c>
      <c r="BO26" s="23">
        <f t="shared" si="44"/>
        <v>2757.78</v>
      </c>
      <c r="BP26" s="23">
        <f t="shared" si="45"/>
        <v>6208.49</v>
      </c>
      <c r="BQ26" s="90">
        <f t="shared" si="46"/>
        <v>8966.27</v>
      </c>
      <c r="BR26" s="95">
        <f t="shared" si="47"/>
        <v>193397.13999999998</v>
      </c>
      <c r="BT26" s="70">
        <f t="shared" si="48"/>
        <v>249133.43000000002</v>
      </c>
      <c r="BU26" s="70">
        <f t="shared" si="49"/>
        <v>560866.21</v>
      </c>
    </row>
    <row r="27" spans="1:73" x14ac:dyDescent="0.2">
      <c r="A27" s="60" t="s">
        <v>107</v>
      </c>
      <c r="B27" s="4" t="s">
        <v>108</v>
      </c>
      <c r="C27" s="5">
        <v>12</v>
      </c>
      <c r="D27" s="47">
        <v>370236</v>
      </c>
      <c r="E27" s="19">
        <v>42917</v>
      </c>
      <c r="F27" s="19">
        <v>43281</v>
      </c>
      <c r="G27" s="45">
        <f t="shared" si="19"/>
        <v>1</v>
      </c>
      <c r="H27" s="57">
        <v>16723301</v>
      </c>
      <c r="I27" s="57">
        <v>96419782</v>
      </c>
      <c r="J27" s="57">
        <v>5877918</v>
      </c>
      <c r="K27" s="57">
        <v>170277715</v>
      </c>
      <c r="L27" s="57">
        <v>40768114</v>
      </c>
      <c r="M27" s="57">
        <v>330501232</v>
      </c>
      <c r="N27" s="57">
        <v>63832933</v>
      </c>
      <c r="P27" s="56">
        <f t="shared" si="0"/>
        <v>16723301</v>
      </c>
      <c r="Q27" s="56">
        <f t="shared" si="1"/>
        <v>96419782</v>
      </c>
      <c r="R27" s="56">
        <f t="shared" si="2"/>
        <v>5877918</v>
      </c>
      <c r="S27" s="56">
        <f t="shared" si="3"/>
        <v>170277715</v>
      </c>
      <c r="T27" s="56">
        <f t="shared" si="4"/>
        <v>40768114</v>
      </c>
      <c r="V27" s="56">
        <f t="shared" si="5"/>
        <v>330066830</v>
      </c>
      <c r="W27" s="21"/>
      <c r="X27" s="56">
        <f t="shared" si="6"/>
        <v>330501232</v>
      </c>
      <c r="Y27" s="56">
        <f t="shared" si="7"/>
        <v>63832933</v>
      </c>
      <c r="Z27" s="21"/>
      <c r="AA27" s="56">
        <f t="shared" si="8"/>
        <v>330066830</v>
      </c>
      <c r="AB27" s="56">
        <f t="shared" si="9"/>
        <v>22987689.142489895</v>
      </c>
      <c r="AC27" s="56">
        <f t="shared" si="10"/>
        <v>40761343.55374039</v>
      </c>
      <c r="AD27" s="56">
        <f t="shared" si="11"/>
        <v>119021001</v>
      </c>
      <c r="AE27" s="56">
        <f t="shared" si="12"/>
        <v>211045829</v>
      </c>
      <c r="AF27" s="56">
        <f t="shared" si="13"/>
        <v>0</v>
      </c>
      <c r="AG27" s="56">
        <f t="shared" si="14"/>
        <v>63749032.696230285</v>
      </c>
      <c r="AH27" s="55">
        <f t="shared" si="20"/>
        <v>483899</v>
      </c>
      <c r="AI27" s="55">
        <f t="shared" si="21"/>
        <v>858040</v>
      </c>
      <c r="AJ27" s="61">
        <f t="shared" si="22"/>
        <v>1341939</v>
      </c>
      <c r="AK27" s="22">
        <v>1</v>
      </c>
      <c r="AL27" s="68"/>
      <c r="AN27" s="23">
        <f t="shared" si="23"/>
        <v>118412.08</v>
      </c>
      <c r="AO27" s="23">
        <f t="shared" si="16"/>
        <v>209966.1</v>
      </c>
      <c r="AP27" s="89">
        <f t="shared" si="24"/>
        <v>328378.18</v>
      </c>
      <c r="AQ27" s="23">
        <f t="shared" si="17"/>
        <v>4939.1000000000004</v>
      </c>
      <c r="AR27" s="23">
        <f t="shared" si="18"/>
        <v>8757.92</v>
      </c>
      <c r="AS27" s="90">
        <f t="shared" si="25"/>
        <v>13697.02</v>
      </c>
      <c r="AT27" s="95">
        <f t="shared" si="26"/>
        <v>342075.2</v>
      </c>
      <c r="AV27" s="23">
        <f t="shared" si="27"/>
        <v>113659.08</v>
      </c>
      <c r="AW27" s="23">
        <f t="shared" si="28"/>
        <v>201538.17</v>
      </c>
      <c r="AX27" s="89">
        <f t="shared" si="29"/>
        <v>315197.25</v>
      </c>
      <c r="AY27" s="23">
        <f t="shared" si="30"/>
        <v>4939.1000000000004</v>
      </c>
      <c r="AZ27" s="23">
        <f t="shared" si="31"/>
        <v>8757.92</v>
      </c>
      <c r="BA27" s="90">
        <f t="shared" si="32"/>
        <v>13697.02</v>
      </c>
      <c r="BB27" s="95">
        <f t="shared" si="33"/>
        <v>328894.27</v>
      </c>
      <c r="BC27" s="68"/>
      <c r="BD27" s="23">
        <f t="shared" si="34"/>
        <v>92769.14</v>
      </c>
      <c r="BE27" s="23">
        <f t="shared" si="35"/>
        <v>164496.51</v>
      </c>
      <c r="BF27" s="89">
        <f t="shared" si="36"/>
        <v>257265.65000000002</v>
      </c>
      <c r="BG27" s="23">
        <f t="shared" si="37"/>
        <v>4939.1000000000004</v>
      </c>
      <c r="BH27" s="23">
        <f t="shared" si="38"/>
        <v>8757.92</v>
      </c>
      <c r="BI27" s="90">
        <f t="shared" si="39"/>
        <v>13697.02</v>
      </c>
      <c r="BJ27" s="95">
        <f t="shared" si="40"/>
        <v>270962.67000000004</v>
      </c>
      <c r="BK27" s="68"/>
      <c r="BL27" s="23">
        <f t="shared" si="41"/>
        <v>101594.37</v>
      </c>
      <c r="BM27" s="23">
        <f t="shared" si="42"/>
        <v>180145.26</v>
      </c>
      <c r="BN27" s="89">
        <f t="shared" si="43"/>
        <v>281739.63</v>
      </c>
      <c r="BO27" s="23">
        <f t="shared" si="44"/>
        <v>4939.1000000000004</v>
      </c>
      <c r="BP27" s="23">
        <f t="shared" si="45"/>
        <v>8757.92</v>
      </c>
      <c r="BQ27" s="90">
        <f t="shared" si="46"/>
        <v>13697.02</v>
      </c>
      <c r="BR27" s="95">
        <f t="shared" si="47"/>
        <v>295436.65000000002</v>
      </c>
      <c r="BT27" s="70">
        <f t="shared" si="48"/>
        <v>446191.06999999995</v>
      </c>
      <c r="BU27" s="70">
        <f t="shared" si="49"/>
        <v>791177.7200000002</v>
      </c>
    </row>
    <row r="28" spans="1:73" s="25" customFormat="1" x14ac:dyDescent="0.2">
      <c r="A28" s="60" t="s">
        <v>22</v>
      </c>
      <c r="B28" s="4" t="s">
        <v>152</v>
      </c>
      <c r="C28" s="5">
        <v>12</v>
      </c>
      <c r="D28" s="46">
        <v>370004</v>
      </c>
      <c r="E28" s="19">
        <v>42917</v>
      </c>
      <c r="F28" s="19">
        <v>43281</v>
      </c>
      <c r="G28" s="45">
        <f t="shared" si="19"/>
        <v>1</v>
      </c>
      <c r="H28" s="57">
        <v>14387651</v>
      </c>
      <c r="I28" s="57">
        <v>39551827</v>
      </c>
      <c r="J28" s="57">
        <v>0</v>
      </c>
      <c r="K28" s="57">
        <v>93449343</v>
      </c>
      <c r="L28" s="57">
        <v>125161</v>
      </c>
      <c r="M28" s="57">
        <v>157054598</v>
      </c>
      <c r="N28" s="57">
        <v>40630204</v>
      </c>
      <c r="O28" s="53"/>
      <c r="P28" s="56">
        <f t="shared" si="0"/>
        <v>14387651</v>
      </c>
      <c r="Q28" s="56">
        <f t="shared" si="1"/>
        <v>39551827</v>
      </c>
      <c r="R28" s="56">
        <f t="shared" si="2"/>
        <v>0</v>
      </c>
      <c r="S28" s="56">
        <f t="shared" si="3"/>
        <v>93449343</v>
      </c>
      <c r="T28" s="56">
        <f t="shared" si="4"/>
        <v>125161</v>
      </c>
      <c r="U28" s="56"/>
      <c r="V28" s="56">
        <f t="shared" si="5"/>
        <v>147513982</v>
      </c>
      <c r="W28" s="58"/>
      <c r="X28" s="56">
        <f t="shared" si="6"/>
        <v>157054598</v>
      </c>
      <c r="Y28" s="56">
        <f t="shared" si="7"/>
        <v>40630204</v>
      </c>
      <c r="Z28" s="58"/>
      <c r="AA28" s="56">
        <f t="shared" si="8"/>
        <v>147513982</v>
      </c>
      <c r="AB28" s="56">
        <f t="shared" si="9"/>
        <v>13954204.605926355</v>
      </c>
      <c r="AC28" s="56">
        <f t="shared" si="10"/>
        <v>24207831.130921848</v>
      </c>
      <c r="AD28" s="56">
        <f t="shared" si="11"/>
        <v>53939478</v>
      </c>
      <c r="AE28" s="56">
        <f t="shared" si="12"/>
        <v>93574504</v>
      </c>
      <c r="AF28" s="56">
        <f t="shared" si="13"/>
        <v>0</v>
      </c>
      <c r="AG28" s="56">
        <f t="shared" si="14"/>
        <v>38162035.736848205</v>
      </c>
      <c r="AH28" s="55">
        <f t="shared" si="20"/>
        <v>293741</v>
      </c>
      <c r="AI28" s="55">
        <f t="shared" si="21"/>
        <v>509583</v>
      </c>
      <c r="AJ28" s="61">
        <f t="shared" si="22"/>
        <v>803324</v>
      </c>
      <c r="AK28" s="22">
        <v>1</v>
      </c>
      <c r="AL28" s="68"/>
      <c r="AM28" s="68"/>
      <c r="AN28" s="23">
        <f t="shared" si="23"/>
        <v>71879.62</v>
      </c>
      <c r="AO28" s="23">
        <f t="shared" si="16"/>
        <v>124697.16</v>
      </c>
      <c r="AP28" s="89">
        <f t="shared" si="24"/>
        <v>196576.78</v>
      </c>
      <c r="AQ28" s="23">
        <f t="shared" si="17"/>
        <v>2998.18</v>
      </c>
      <c r="AR28" s="23">
        <f t="shared" si="18"/>
        <v>5201.26</v>
      </c>
      <c r="AS28" s="90">
        <f t="shared" si="25"/>
        <v>8199.44</v>
      </c>
      <c r="AT28" s="95">
        <f t="shared" si="26"/>
        <v>204776.22</v>
      </c>
      <c r="AV28" s="23">
        <f t="shared" si="27"/>
        <v>68994.41</v>
      </c>
      <c r="AW28" s="23">
        <f t="shared" si="28"/>
        <v>119691.88</v>
      </c>
      <c r="AX28" s="89">
        <f t="shared" si="29"/>
        <v>188686.29</v>
      </c>
      <c r="AY28" s="23">
        <f t="shared" si="30"/>
        <v>2998.18</v>
      </c>
      <c r="AZ28" s="23">
        <f t="shared" si="31"/>
        <v>5201.26</v>
      </c>
      <c r="BA28" s="90">
        <f t="shared" si="32"/>
        <v>8199.44</v>
      </c>
      <c r="BB28" s="95">
        <f t="shared" si="33"/>
        <v>196885.73</v>
      </c>
      <c r="BC28" s="68"/>
      <c r="BD28" s="23">
        <f t="shared" si="34"/>
        <v>56313.599999999999</v>
      </c>
      <c r="BE28" s="23">
        <f t="shared" si="35"/>
        <v>97693.14</v>
      </c>
      <c r="BF28" s="89">
        <f t="shared" si="36"/>
        <v>154006.74</v>
      </c>
      <c r="BG28" s="23">
        <f t="shared" si="37"/>
        <v>2998.18</v>
      </c>
      <c r="BH28" s="23">
        <f t="shared" si="38"/>
        <v>5201.26</v>
      </c>
      <c r="BI28" s="90">
        <f t="shared" si="39"/>
        <v>8199.44</v>
      </c>
      <c r="BJ28" s="95">
        <f t="shared" si="40"/>
        <v>162206.18</v>
      </c>
      <c r="BK28" s="68"/>
      <c r="BL28" s="23">
        <f t="shared" si="41"/>
        <v>61670.78</v>
      </c>
      <c r="BM28" s="23">
        <f t="shared" si="42"/>
        <v>106986.81</v>
      </c>
      <c r="BN28" s="89">
        <f t="shared" si="43"/>
        <v>168657.59</v>
      </c>
      <c r="BO28" s="23">
        <f t="shared" si="44"/>
        <v>2998.18</v>
      </c>
      <c r="BP28" s="23">
        <f t="shared" si="45"/>
        <v>5201.26</v>
      </c>
      <c r="BQ28" s="90">
        <f t="shared" si="46"/>
        <v>8199.44</v>
      </c>
      <c r="BR28" s="95">
        <f t="shared" si="47"/>
        <v>176857.03</v>
      </c>
      <c r="BT28" s="70">
        <f t="shared" si="48"/>
        <v>270851.12999999995</v>
      </c>
      <c r="BU28" s="70">
        <f t="shared" si="49"/>
        <v>469874.03</v>
      </c>
    </row>
    <row r="29" spans="1:73" x14ac:dyDescent="0.2">
      <c r="A29" s="60" t="s">
        <v>26</v>
      </c>
      <c r="B29" s="4" t="s">
        <v>64</v>
      </c>
      <c r="C29" s="5">
        <v>12</v>
      </c>
      <c r="D29" s="46">
        <v>370106</v>
      </c>
      <c r="E29" s="19">
        <v>42917</v>
      </c>
      <c r="F29" s="19">
        <v>43281</v>
      </c>
      <c r="G29" s="45">
        <f t="shared" si="19"/>
        <v>1</v>
      </c>
      <c r="H29" s="57">
        <v>127416208</v>
      </c>
      <c r="I29" s="57">
        <v>551170943</v>
      </c>
      <c r="J29" s="57">
        <v>31549554</v>
      </c>
      <c r="K29" s="57">
        <v>420315613</v>
      </c>
      <c r="L29" s="57">
        <v>119910039</v>
      </c>
      <c r="M29" s="57">
        <v>1251256277</v>
      </c>
      <c r="N29" s="57">
        <v>230027223</v>
      </c>
      <c r="P29" s="56">
        <f t="shared" si="0"/>
        <v>127416208</v>
      </c>
      <c r="Q29" s="56">
        <f t="shared" si="1"/>
        <v>551170943</v>
      </c>
      <c r="R29" s="56">
        <f t="shared" si="2"/>
        <v>31549554</v>
      </c>
      <c r="S29" s="56">
        <f t="shared" si="3"/>
        <v>420315613</v>
      </c>
      <c r="T29" s="56">
        <f t="shared" si="4"/>
        <v>119910039</v>
      </c>
      <c r="V29" s="56">
        <f t="shared" si="5"/>
        <v>1250362357</v>
      </c>
      <c r="W29" s="21"/>
      <c r="X29" s="56">
        <f t="shared" si="6"/>
        <v>1251256277</v>
      </c>
      <c r="Y29" s="56">
        <f t="shared" si="7"/>
        <v>230027223</v>
      </c>
      <c r="Z29" s="21"/>
      <c r="AA29" s="56">
        <f t="shared" si="8"/>
        <v>1250362357</v>
      </c>
      <c r="AB29" s="56">
        <f t="shared" si="9"/>
        <v>130549414.37989701</v>
      </c>
      <c r="AC29" s="56">
        <f t="shared" si="10"/>
        <v>99313473.032770574</v>
      </c>
      <c r="AD29" s="56">
        <f t="shared" si="11"/>
        <v>710136705</v>
      </c>
      <c r="AE29" s="56">
        <f t="shared" si="12"/>
        <v>540225652</v>
      </c>
      <c r="AF29" s="56">
        <f t="shared" si="13"/>
        <v>0</v>
      </c>
      <c r="AG29" s="56">
        <f t="shared" si="14"/>
        <v>229862887.41266757</v>
      </c>
      <c r="AH29" s="55">
        <f t="shared" si="20"/>
        <v>2748110</v>
      </c>
      <c r="AI29" s="55">
        <f t="shared" si="21"/>
        <v>2090582</v>
      </c>
      <c r="AJ29" s="61">
        <f t="shared" si="22"/>
        <v>4838692</v>
      </c>
      <c r="AK29" s="22">
        <v>1</v>
      </c>
      <c r="AL29" s="68"/>
      <c r="AN29" s="23">
        <f t="shared" si="23"/>
        <v>672474.2</v>
      </c>
      <c r="AO29" s="23">
        <f t="shared" si="16"/>
        <v>511574.47</v>
      </c>
      <c r="AP29" s="89">
        <f t="shared" si="24"/>
        <v>1184048.67</v>
      </c>
      <c r="AQ29" s="23">
        <f t="shared" si="17"/>
        <v>28049.65</v>
      </c>
      <c r="AR29" s="23">
        <f t="shared" si="18"/>
        <v>21338.34</v>
      </c>
      <c r="AS29" s="90">
        <f t="shared" si="25"/>
        <v>49387.990000000005</v>
      </c>
      <c r="AT29" s="95">
        <f t="shared" si="26"/>
        <v>1233436.6599999999</v>
      </c>
      <c r="AV29" s="23">
        <f t="shared" si="27"/>
        <v>645481.42000000004</v>
      </c>
      <c r="AW29" s="23">
        <f t="shared" si="28"/>
        <v>491040.13</v>
      </c>
      <c r="AX29" s="89">
        <f t="shared" si="29"/>
        <v>1136521.55</v>
      </c>
      <c r="AY29" s="23">
        <f t="shared" si="30"/>
        <v>28049.65</v>
      </c>
      <c r="AZ29" s="23">
        <f t="shared" si="31"/>
        <v>21338.34</v>
      </c>
      <c r="BA29" s="90">
        <f t="shared" si="32"/>
        <v>49387.990000000005</v>
      </c>
      <c r="BB29" s="95">
        <f t="shared" si="33"/>
        <v>1185909.54</v>
      </c>
      <c r="BC29" s="68"/>
      <c r="BD29" s="23">
        <f t="shared" si="34"/>
        <v>526845.31999999995</v>
      </c>
      <c r="BE29" s="23">
        <f t="shared" si="35"/>
        <v>400789.53</v>
      </c>
      <c r="BF29" s="89">
        <f t="shared" si="36"/>
        <v>927634.85</v>
      </c>
      <c r="BG29" s="23">
        <f t="shared" si="37"/>
        <v>28049.65</v>
      </c>
      <c r="BH29" s="23">
        <f t="shared" si="38"/>
        <v>21338.34</v>
      </c>
      <c r="BI29" s="90">
        <f t="shared" si="39"/>
        <v>49387.990000000005</v>
      </c>
      <c r="BJ29" s="95">
        <f t="shared" si="40"/>
        <v>977022.84</v>
      </c>
      <c r="BK29" s="68"/>
      <c r="BL29" s="23">
        <f t="shared" si="41"/>
        <v>576964.74</v>
      </c>
      <c r="BM29" s="23">
        <f t="shared" si="42"/>
        <v>438917.11</v>
      </c>
      <c r="BN29" s="89">
        <f t="shared" si="43"/>
        <v>1015881.85</v>
      </c>
      <c r="BO29" s="23">
        <f t="shared" si="44"/>
        <v>28049.65</v>
      </c>
      <c r="BP29" s="23">
        <f t="shared" si="45"/>
        <v>21338.34</v>
      </c>
      <c r="BQ29" s="90">
        <f t="shared" si="46"/>
        <v>49387.990000000005</v>
      </c>
      <c r="BR29" s="95">
        <f t="shared" si="47"/>
        <v>1065269.8400000001</v>
      </c>
      <c r="BT29" s="70">
        <f t="shared" si="48"/>
        <v>2533964.2799999998</v>
      </c>
      <c r="BU29" s="70">
        <f t="shared" si="49"/>
        <v>1927674.6000000003</v>
      </c>
    </row>
    <row r="30" spans="1:73" x14ac:dyDescent="0.2">
      <c r="A30" s="60" t="s">
        <v>4</v>
      </c>
      <c r="B30" s="4" t="s">
        <v>49</v>
      </c>
      <c r="C30" s="5">
        <v>12</v>
      </c>
      <c r="D30" s="46">
        <v>370022</v>
      </c>
      <c r="E30" s="19">
        <v>42917</v>
      </c>
      <c r="F30" s="19">
        <v>43281</v>
      </c>
      <c r="G30" s="45">
        <f t="shared" si="19"/>
        <v>1</v>
      </c>
      <c r="H30" s="57">
        <v>15758063</v>
      </c>
      <c r="I30" s="57">
        <v>48036692</v>
      </c>
      <c r="J30" s="57">
        <v>2376710</v>
      </c>
      <c r="K30" s="57">
        <v>86082018</v>
      </c>
      <c r="L30" s="57">
        <v>21584138</v>
      </c>
      <c r="M30" s="57">
        <v>198326532</v>
      </c>
      <c r="N30" s="57">
        <v>70473390</v>
      </c>
      <c r="P30" s="56">
        <f t="shared" si="0"/>
        <v>15758063</v>
      </c>
      <c r="Q30" s="56">
        <f t="shared" si="1"/>
        <v>48036692</v>
      </c>
      <c r="R30" s="56">
        <f t="shared" si="2"/>
        <v>2376710</v>
      </c>
      <c r="S30" s="56">
        <f t="shared" si="3"/>
        <v>86082018</v>
      </c>
      <c r="T30" s="56">
        <f t="shared" si="4"/>
        <v>21584138</v>
      </c>
      <c r="V30" s="56">
        <f t="shared" si="5"/>
        <v>173837621</v>
      </c>
      <c r="W30" s="21"/>
      <c r="X30" s="56">
        <f t="shared" si="6"/>
        <v>198326532</v>
      </c>
      <c r="Y30" s="56">
        <f t="shared" si="7"/>
        <v>70473390</v>
      </c>
      <c r="Z30" s="21"/>
      <c r="AA30" s="56">
        <f t="shared" si="8"/>
        <v>173837621</v>
      </c>
      <c r="AB30" s="56">
        <f t="shared" si="9"/>
        <v>23513381.758807492</v>
      </c>
      <c r="AC30" s="56">
        <f t="shared" si="10"/>
        <v>38258113.652634434</v>
      </c>
      <c r="AD30" s="56">
        <f t="shared" si="11"/>
        <v>66171465</v>
      </c>
      <c r="AE30" s="56">
        <f t="shared" si="12"/>
        <v>107666156</v>
      </c>
      <c r="AF30" s="56">
        <f t="shared" si="13"/>
        <v>0</v>
      </c>
      <c r="AG30" s="56">
        <f t="shared" si="14"/>
        <v>61771495.411441922</v>
      </c>
      <c r="AH30" s="55">
        <f t="shared" si="20"/>
        <v>494965</v>
      </c>
      <c r="AI30" s="55">
        <f t="shared" si="21"/>
        <v>805346</v>
      </c>
      <c r="AJ30" s="61">
        <f t="shared" si="22"/>
        <v>1300311</v>
      </c>
      <c r="AK30" s="22">
        <v>1</v>
      </c>
      <c r="AL30" s="68"/>
      <c r="AN30" s="23">
        <f t="shared" si="23"/>
        <v>121119.98</v>
      </c>
      <c r="AO30" s="23">
        <f t="shared" si="16"/>
        <v>197071.69</v>
      </c>
      <c r="AP30" s="89">
        <f t="shared" si="24"/>
        <v>318191.67</v>
      </c>
      <c r="AQ30" s="23">
        <f t="shared" si="17"/>
        <v>5052.05</v>
      </c>
      <c r="AR30" s="23">
        <f t="shared" si="18"/>
        <v>8220.08</v>
      </c>
      <c r="AS30" s="90">
        <f t="shared" si="25"/>
        <v>13272.130000000001</v>
      </c>
      <c r="AT30" s="95">
        <f t="shared" si="26"/>
        <v>331463.8</v>
      </c>
      <c r="AV30" s="23">
        <f t="shared" si="27"/>
        <v>116258.28</v>
      </c>
      <c r="AW30" s="23">
        <f t="shared" si="28"/>
        <v>189161.33</v>
      </c>
      <c r="AX30" s="89">
        <f t="shared" si="29"/>
        <v>305419.61</v>
      </c>
      <c r="AY30" s="23">
        <f t="shared" si="30"/>
        <v>5052.05</v>
      </c>
      <c r="AZ30" s="23">
        <f t="shared" si="31"/>
        <v>8220.08</v>
      </c>
      <c r="BA30" s="90">
        <f t="shared" si="32"/>
        <v>13272.130000000001</v>
      </c>
      <c r="BB30" s="95">
        <f t="shared" si="33"/>
        <v>318691.74</v>
      </c>
      <c r="BC30" s="68"/>
      <c r="BD30" s="23">
        <f t="shared" si="34"/>
        <v>94890.62</v>
      </c>
      <c r="BE30" s="23">
        <f t="shared" si="35"/>
        <v>154394.47</v>
      </c>
      <c r="BF30" s="89">
        <f t="shared" si="36"/>
        <v>249285.09</v>
      </c>
      <c r="BG30" s="23">
        <f t="shared" si="37"/>
        <v>5052.05</v>
      </c>
      <c r="BH30" s="23">
        <f t="shared" si="38"/>
        <v>8220.08</v>
      </c>
      <c r="BI30" s="90">
        <f t="shared" si="39"/>
        <v>13272.130000000001</v>
      </c>
      <c r="BJ30" s="95">
        <f t="shared" si="40"/>
        <v>262557.21999999997</v>
      </c>
      <c r="BK30" s="68"/>
      <c r="BL30" s="23">
        <f t="shared" si="41"/>
        <v>103917.68</v>
      </c>
      <c r="BM30" s="23">
        <f t="shared" si="42"/>
        <v>169082.2</v>
      </c>
      <c r="BN30" s="89">
        <f t="shared" si="43"/>
        <v>272999.88</v>
      </c>
      <c r="BO30" s="23">
        <f t="shared" si="44"/>
        <v>5052.05</v>
      </c>
      <c r="BP30" s="23">
        <f t="shared" si="45"/>
        <v>8220.08</v>
      </c>
      <c r="BQ30" s="90">
        <f t="shared" si="46"/>
        <v>13272.130000000001</v>
      </c>
      <c r="BR30" s="95">
        <f t="shared" si="47"/>
        <v>286272.01</v>
      </c>
      <c r="BT30" s="70">
        <f t="shared" si="48"/>
        <v>456394.75999999995</v>
      </c>
      <c r="BU30" s="70">
        <f t="shared" si="49"/>
        <v>742590.00999999989</v>
      </c>
    </row>
    <row r="31" spans="1:73" x14ac:dyDescent="0.2">
      <c r="A31" s="60" t="s">
        <v>27</v>
      </c>
      <c r="B31" s="4" t="s">
        <v>65</v>
      </c>
      <c r="C31" s="5">
        <v>12</v>
      </c>
      <c r="D31" s="46">
        <v>370018</v>
      </c>
      <c r="E31" s="19">
        <v>43009</v>
      </c>
      <c r="F31" s="19">
        <v>43373</v>
      </c>
      <c r="G31" s="45">
        <f t="shared" si="19"/>
        <v>1</v>
      </c>
      <c r="H31" s="57">
        <v>18936178</v>
      </c>
      <c r="I31" s="57">
        <v>94893338</v>
      </c>
      <c r="J31" s="57">
        <v>7353172</v>
      </c>
      <c r="K31" s="57">
        <v>239340190</v>
      </c>
      <c r="L31" s="57">
        <v>47372441</v>
      </c>
      <c r="M31" s="57">
        <v>407895319</v>
      </c>
      <c r="N31" s="57">
        <v>113508015</v>
      </c>
      <c r="P31" s="56">
        <f t="shared" si="0"/>
        <v>18936178</v>
      </c>
      <c r="Q31" s="56">
        <f t="shared" si="1"/>
        <v>94893338</v>
      </c>
      <c r="R31" s="56">
        <f t="shared" si="2"/>
        <v>7353172</v>
      </c>
      <c r="S31" s="56">
        <f t="shared" si="3"/>
        <v>239340190</v>
      </c>
      <c r="T31" s="56">
        <f t="shared" si="4"/>
        <v>47372441</v>
      </c>
      <c r="V31" s="56">
        <f t="shared" si="5"/>
        <v>407895319</v>
      </c>
      <c r="W31" s="21"/>
      <c r="X31" s="56">
        <f t="shared" si="6"/>
        <v>407895319</v>
      </c>
      <c r="Y31" s="56">
        <f t="shared" si="7"/>
        <v>113508015</v>
      </c>
      <c r="Z31" s="21"/>
      <c r="AA31" s="56">
        <f t="shared" si="8"/>
        <v>407895319</v>
      </c>
      <c r="AB31" s="56">
        <f t="shared" si="9"/>
        <v>33722393.286999993</v>
      </c>
      <c r="AC31" s="56">
        <f t="shared" si="10"/>
        <v>79785621.713</v>
      </c>
      <c r="AD31" s="56">
        <f t="shared" si="11"/>
        <v>121182688</v>
      </c>
      <c r="AE31" s="56">
        <f t="shared" si="12"/>
        <v>286712631</v>
      </c>
      <c r="AF31" s="56">
        <f t="shared" si="13"/>
        <v>0</v>
      </c>
      <c r="AG31" s="56">
        <f t="shared" si="14"/>
        <v>113508015</v>
      </c>
      <c r="AH31" s="55">
        <f t="shared" si="20"/>
        <v>709868</v>
      </c>
      <c r="AI31" s="55">
        <f t="shared" si="21"/>
        <v>1679515</v>
      </c>
      <c r="AJ31" s="61">
        <f t="shared" si="22"/>
        <v>2389383</v>
      </c>
      <c r="AK31" s="22">
        <v>1</v>
      </c>
      <c r="AL31" s="68"/>
      <c r="AN31" s="23">
        <f t="shared" si="23"/>
        <v>173707.71</v>
      </c>
      <c r="AO31" s="23">
        <f t="shared" si="16"/>
        <v>410984.39</v>
      </c>
      <c r="AP31" s="89">
        <f t="shared" si="24"/>
        <v>584692.1</v>
      </c>
      <c r="AQ31" s="23">
        <f t="shared" si="17"/>
        <v>7245.54</v>
      </c>
      <c r="AR31" s="23">
        <f t="shared" si="18"/>
        <v>17142.62</v>
      </c>
      <c r="AS31" s="90">
        <f t="shared" si="25"/>
        <v>24388.16</v>
      </c>
      <c r="AT31" s="95">
        <f t="shared" si="26"/>
        <v>609080.26</v>
      </c>
      <c r="AV31" s="23">
        <f t="shared" si="27"/>
        <v>166735.16</v>
      </c>
      <c r="AW31" s="23">
        <f t="shared" si="28"/>
        <v>394487.68</v>
      </c>
      <c r="AX31" s="89">
        <f t="shared" si="29"/>
        <v>561222.84</v>
      </c>
      <c r="AY31" s="23">
        <f t="shared" si="30"/>
        <v>7245.54</v>
      </c>
      <c r="AZ31" s="23">
        <f t="shared" si="31"/>
        <v>17142.62</v>
      </c>
      <c r="BA31" s="90">
        <f t="shared" si="32"/>
        <v>24388.16</v>
      </c>
      <c r="BB31" s="95">
        <f t="shared" si="33"/>
        <v>585611</v>
      </c>
      <c r="BC31" s="68"/>
      <c r="BD31" s="23">
        <f t="shared" si="34"/>
        <v>136090.12</v>
      </c>
      <c r="BE31" s="23">
        <f t="shared" si="35"/>
        <v>321982.92</v>
      </c>
      <c r="BF31" s="89">
        <f t="shared" si="36"/>
        <v>458073.04</v>
      </c>
      <c r="BG31" s="23">
        <f t="shared" si="37"/>
        <v>7245.54</v>
      </c>
      <c r="BH31" s="23">
        <f t="shared" si="38"/>
        <v>17142.62</v>
      </c>
      <c r="BI31" s="90">
        <f t="shared" si="39"/>
        <v>24388.16</v>
      </c>
      <c r="BJ31" s="95">
        <f t="shared" si="40"/>
        <v>482461.19999999995</v>
      </c>
      <c r="BK31" s="68"/>
      <c r="BL31" s="23">
        <f t="shared" si="41"/>
        <v>149036.53</v>
      </c>
      <c r="BM31" s="23">
        <f t="shared" si="42"/>
        <v>352613.53</v>
      </c>
      <c r="BN31" s="89">
        <f t="shared" si="43"/>
        <v>501650.06000000006</v>
      </c>
      <c r="BO31" s="23">
        <f t="shared" si="44"/>
        <v>7245.54</v>
      </c>
      <c r="BP31" s="23">
        <f t="shared" si="45"/>
        <v>17142.62</v>
      </c>
      <c r="BQ31" s="90">
        <f t="shared" si="46"/>
        <v>24388.16</v>
      </c>
      <c r="BR31" s="95">
        <f t="shared" si="47"/>
        <v>526038.22000000009</v>
      </c>
      <c r="BT31" s="70">
        <f t="shared" si="48"/>
        <v>654551.68000000005</v>
      </c>
      <c r="BU31" s="70">
        <f t="shared" si="49"/>
        <v>1548639.0000000002</v>
      </c>
    </row>
    <row r="32" spans="1:73" s="25" customFormat="1" x14ac:dyDescent="0.2">
      <c r="A32" s="60" t="s">
        <v>33</v>
      </c>
      <c r="B32" s="4" t="s">
        <v>153</v>
      </c>
      <c r="C32" s="5">
        <v>12</v>
      </c>
      <c r="D32" s="46">
        <v>370006</v>
      </c>
      <c r="E32" s="19">
        <v>42887</v>
      </c>
      <c r="F32" s="19">
        <v>43251</v>
      </c>
      <c r="G32" s="45">
        <f t="shared" si="19"/>
        <v>1</v>
      </c>
      <c r="H32" s="57">
        <v>18109463</v>
      </c>
      <c r="I32" s="57">
        <v>68466358</v>
      </c>
      <c r="J32" s="57">
        <v>6343218</v>
      </c>
      <c r="K32" s="57">
        <v>153442034</v>
      </c>
      <c r="L32" s="57">
        <v>35062074</v>
      </c>
      <c r="M32" s="57">
        <v>281780487</v>
      </c>
      <c r="N32" s="57">
        <v>49203937</v>
      </c>
      <c r="O32" s="68"/>
      <c r="P32" s="56">
        <f t="shared" si="0"/>
        <v>18109463</v>
      </c>
      <c r="Q32" s="56">
        <f t="shared" si="1"/>
        <v>68466358</v>
      </c>
      <c r="R32" s="56">
        <f t="shared" si="2"/>
        <v>6343218</v>
      </c>
      <c r="S32" s="56">
        <f t="shared" si="3"/>
        <v>153442034</v>
      </c>
      <c r="T32" s="56">
        <f t="shared" si="4"/>
        <v>35062074</v>
      </c>
      <c r="U32" s="56"/>
      <c r="V32" s="56">
        <f t="shared" si="5"/>
        <v>281423147</v>
      </c>
      <c r="W32" s="58"/>
      <c r="X32" s="56">
        <f t="shared" si="6"/>
        <v>281780487</v>
      </c>
      <c r="Y32" s="56">
        <f t="shared" si="7"/>
        <v>49203937</v>
      </c>
      <c r="Z32" s="58"/>
      <c r="AA32" s="56">
        <f t="shared" si="8"/>
        <v>281423147</v>
      </c>
      <c r="AB32" s="56">
        <f t="shared" si="9"/>
        <v>16225334.088007815</v>
      </c>
      <c r="AC32" s="56">
        <f t="shared" si="10"/>
        <v>32916204.926117525</v>
      </c>
      <c r="AD32" s="56">
        <f t="shared" si="11"/>
        <v>92919039</v>
      </c>
      <c r="AE32" s="56">
        <f t="shared" si="12"/>
        <v>188504108</v>
      </c>
      <c r="AF32" s="56">
        <f t="shared" si="13"/>
        <v>0</v>
      </c>
      <c r="AG32" s="56">
        <f t="shared" si="14"/>
        <v>49141539.01412534</v>
      </c>
      <c r="AH32" s="55">
        <f t="shared" si="20"/>
        <v>341549</v>
      </c>
      <c r="AI32" s="55">
        <f t="shared" si="21"/>
        <v>692897</v>
      </c>
      <c r="AJ32" s="61">
        <f t="shared" si="22"/>
        <v>1034446</v>
      </c>
      <c r="AK32" s="22">
        <v>1</v>
      </c>
      <c r="AL32" s="68"/>
      <c r="AM32" s="68"/>
      <c r="AN32" s="23">
        <f t="shared" si="23"/>
        <v>83578.460000000006</v>
      </c>
      <c r="AO32" s="23">
        <f t="shared" si="16"/>
        <v>169554.94</v>
      </c>
      <c r="AP32" s="89">
        <f t="shared" si="24"/>
        <v>253133.40000000002</v>
      </c>
      <c r="AQ32" s="23">
        <f t="shared" si="17"/>
        <v>3486.15</v>
      </c>
      <c r="AR32" s="23">
        <f t="shared" si="18"/>
        <v>7072.33</v>
      </c>
      <c r="AS32" s="90">
        <f t="shared" si="25"/>
        <v>10558.48</v>
      </c>
      <c r="AT32" s="95">
        <f t="shared" si="26"/>
        <v>263691.88</v>
      </c>
      <c r="AV32" s="23">
        <f t="shared" si="27"/>
        <v>80223.66</v>
      </c>
      <c r="AW32" s="23">
        <f t="shared" si="28"/>
        <v>162749.09</v>
      </c>
      <c r="AX32" s="89">
        <f t="shared" si="29"/>
        <v>242972.75</v>
      </c>
      <c r="AY32" s="23">
        <f t="shared" si="30"/>
        <v>3486.15</v>
      </c>
      <c r="AZ32" s="23">
        <f t="shared" si="31"/>
        <v>7072.33</v>
      </c>
      <c r="BA32" s="90">
        <f t="shared" si="32"/>
        <v>10558.48</v>
      </c>
      <c r="BB32" s="95">
        <f t="shared" si="33"/>
        <v>253531.23</v>
      </c>
      <c r="BC32" s="68"/>
      <c r="BD32" s="23">
        <f t="shared" si="34"/>
        <v>65478.97</v>
      </c>
      <c r="BE32" s="23">
        <f t="shared" si="35"/>
        <v>132836.66</v>
      </c>
      <c r="BF32" s="89">
        <f t="shared" si="36"/>
        <v>198315.63</v>
      </c>
      <c r="BG32" s="23">
        <f t="shared" si="37"/>
        <v>3486.15</v>
      </c>
      <c r="BH32" s="23">
        <f t="shared" si="38"/>
        <v>7072.33</v>
      </c>
      <c r="BI32" s="90">
        <f t="shared" si="39"/>
        <v>10558.48</v>
      </c>
      <c r="BJ32" s="95">
        <f t="shared" si="40"/>
        <v>208874.11000000002</v>
      </c>
      <c r="BK32" s="68"/>
      <c r="BL32" s="23">
        <f t="shared" si="41"/>
        <v>71708.06</v>
      </c>
      <c r="BM32" s="23">
        <f t="shared" si="42"/>
        <v>145473.57</v>
      </c>
      <c r="BN32" s="89">
        <f t="shared" si="43"/>
        <v>217181.63</v>
      </c>
      <c r="BO32" s="23">
        <f t="shared" si="44"/>
        <v>3486.15</v>
      </c>
      <c r="BP32" s="23">
        <f t="shared" si="45"/>
        <v>7072.33</v>
      </c>
      <c r="BQ32" s="90">
        <f t="shared" si="46"/>
        <v>10558.48</v>
      </c>
      <c r="BR32" s="95">
        <f t="shared" si="47"/>
        <v>227740.11000000002</v>
      </c>
      <c r="BT32" s="70">
        <f t="shared" si="48"/>
        <v>314933.75</v>
      </c>
      <c r="BU32" s="70">
        <f t="shared" si="49"/>
        <v>638903.57999999996</v>
      </c>
    </row>
    <row r="33" spans="1:73" x14ac:dyDescent="0.2">
      <c r="A33" s="60" t="s">
        <v>166</v>
      </c>
      <c r="B33" s="4" t="s">
        <v>169</v>
      </c>
      <c r="C33" s="5">
        <v>12</v>
      </c>
      <c r="D33" s="46">
        <v>374020</v>
      </c>
      <c r="E33" s="19">
        <v>42917</v>
      </c>
      <c r="F33" s="19">
        <v>43281</v>
      </c>
      <c r="G33" s="45">
        <f t="shared" si="19"/>
        <v>1</v>
      </c>
      <c r="H33" s="57">
        <v>41978444</v>
      </c>
      <c r="I33" s="57">
        <v>9264761</v>
      </c>
      <c r="J33" s="57">
        <v>0</v>
      </c>
      <c r="K33" s="57">
        <v>538470</v>
      </c>
      <c r="L33" s="57">
        <v>9788550</v>
      </c>
      <c r="M33" s="57">
        <v>76060486</v>
      </c>
      <c r="N33" s="57">
        <v>38796154</v>
      </c>
      <c r="O33" s="64"/>
      <c r="P33" s="56">
        <f t="shared" si="0"/>
        <v>41978444</v>
      </c>
      <c r="Q33" s="56">
        <f t="shared" si="1"/>
        <v>9264761</v>
      </c>
      <c r="R33" s="56">
        <f t="shared" si="2"/>
        <v>0</v>
      </c>
      <c r="S33" s="56">
        <f t="shared" si="3"/>
        <v>538470</v>
      </c>
      <c r="T33" s="56">
        <f t="shared" si="4"/>
        <v>9788550</v>
      </c>
      <c r="U33" s="55"/>
      <c r="V33" s="56">
        <f t="shared" si="5"/>
        <v>61570225</v>
      </c>
      <c r="W33" s="26"/>
      <c r="X33" s="56">
        <f t="shared" si="6"/>
        <v>76060486</v>
      </c>
      <c r="Y33" s="56">
        <f t="shared" si="7"/>
        <v>38796154</v>
      </c>
      <c r="Z33" s="26"/>
      <c r="AA33" s="56">
        <f t="shared" si="8"/>
        <v>61570225</v>
      </c>
      <c r="AB33" s="56">
        <f t="shared" si="9"/>
        <v>26137609.384110037</v>
      </c>
      <c r="AC33" s="56">
        <f t="shared" si="10"/>
        <v>5267500.6347064367</v>
      </c>
      <c r="AD33" s="56">
        <f t="shared" si="11"/>
        <v>51243205</v>
      </c>
      <c r="AE33" s="56">
        <f t="shared" si="12"/>
        <v>10327020</v>
      </c>
      <c r="AF33" s="56">
        <f t="shared" si="13"/>
        <v>0</v>
      </c>
      <c r="AG33" s="56">
        <f t="shared" si="14"/>
        <v>31405110.018816471</v>
      </c>
      <c r="AH33" s="55">
        <f t="shared" si="20"/>
        <v>550206</v>
      </c>
      <c r="AI33" s="55">
        <f t="shared" si="21"/>
        <v>110883</v>
      </c>
      <c r="AJ33" s="61">
        <f t="shared" si="22"/>
        <v>661089</v>
      </c>
      <c r="AK33" s="22">
        <v>1</v>
      </c>
      <c r="AL33" s="68"/>
      <c r="AN33" s="23">
        <f t="shared" si="23"/>
        <v>134637.66</v>
      </c>
      <c r="AO33" s="23">
        <f t="shared" si="16"/>
        <v>27133.47</v>
      </c>
      <c r="AP33" s="89">
        <f t="shared" si="24"/>
        <v>161771.13</v>
      </c>
      <c r="AQ33" s="23">
        <f t="shared" si="17"/>
        <v>5615.89</v>
      </c>
      <c r="AR33" s="23">
        <f t="shared" si="18"/>
        <v>1131.77</v>
      </c>
      <c r="AS33" s="90">
        <f t="shared" si="25"/>
        <v>6747.66</v>
      </c>
      <c r="AT33" s="95">
        <f t="shared" si="26"/>
        <v>168518.79</v>
      </c>
      <c r="AV33" s="23">
        <f t="shared" si="27"/>
        <v>129233.37</v>
      </c>
      <c r="AW33" s="23">
        <f t="shared" si="28"/>
        <v>26044.34</v>
      </c>
      <c r="AX33" s="89">
        <f t="shared" si="29"/>
        <v>155277.71</v>
      </c>
      <c r="AY33" s="23">
        <f t="shared" si="30"/>
        <v>5615.89</v>
      </c>
      <c r="AZ33" s="23">
        <f t="shared" si="31"/>
        <v>1131.77</v>
      </c>
      <c r="BA33" s="90">
        <f t="shared" si="32"/>
        <v>6747.66</v>
      </c>
      <c r="BB33" s="95">
        <f t="shared" si="33"/>
        <v>162025.37</v>
      </c>
      <c r="BC33" s="68"/>
      <c r="BD33" s="23">
        <f t="shared" si="34"/>
        <v>105480.96000000001</v>
      </c>
      <c r="BE33" s="23">
        <f t="shared" si="35"/>
        <v>21257.53</v>
      </c>
      <c r="BF33" s="89">
        <f t="shared" si="36"/>
        <v>126738.49</v>
      </c>
      <c r="BG33" s="23">
        <f t="shared" si="37"/>
        <v>5615.89</v>
      </c>
      <c r="BH33" s="23">
        <f t="shared" si="38"/>
        <v>1131.77</v>
      </c>
      <c r="BI33" s="90">
        <f t="shared" si="39"/>
        <v>6747.66</v>
      </c>
      <c r="BJ33" s="95">
        <f t="shared" si="40"/>
        <v>133486.15</v>
      </c>
      <c r="BK33" s="68"/>
      <c r="BL33" s="23">
        <f t="shared" si="41"/>
        <v>115515.49</v>
      </c>
      <c r="BM33" s="23">
        <f t="shared" si="42"/>
        <v>23279.78</v>
      </c>
      <c r="BN33" s="89">
        <f t="shared" si="43"/>
        <v>138795.27000000002</v>
      </c>
      <c r="BO33" s="23">
        <f t="shared" si="44"/>
        <v>5615.89</v>
      </c>
      <c r="BP33" s="23">
        <f t="shared" si="45"/>
        <v>1131.77</v>
      </c>
      <c r="BQ33" s="90">
        <f t="shared" si="46"/>
        <v>6747.66</v>
      </c>
      <c r="BR33" s="95">
        <f t="shared" si="47"/>
        <v>145542.93000000002</v>
      </c>
      <c r="BT33" s="70">
        <f t="shared" si="48"/>
        <v>507331.0400000001</v>
      </c>
      <c r="BU33" s="70">
        <f t="shared" si="49"/>
        <v>102242.20000000001</v>
      </c>
    </row>
    <row r="34" spans="1:73" x14ac:dyDescent="0.2">
      <c r="A34" s="60" t="s">
        <v>5</v>
      </c>
      <c r="B34" s="4" t="s">
        <v>50</v>
      </c>
      <c r="C34" s="5">
        <v>12</v>
      </c>
      <c r="D34" s="46">
        <v>370034</v>
      </c>
      <c r="E34" s="19">
        <v>42917</v>
      </c>
      <c r="F34" s="19">
        <v>43281</v>
      </c>
      <c r="G34" s="45">
        <f t="shared" si="19"/>
        <v>1</v>
      </c>
      <c r="H34" s="57">
        <v>23812507</v>
      </c>
      <c r="I34" s="57">
        <v>74772901</v>
      </c>
      <c r="J34" s="57">
        <v>3518398</v>
      </c>
      <c r="K34" s="57">
        <v>109014602</v>
      </c>
      <c r="L34" s="57">
        <v>17536941</v>
      </c>
      <c r="M34" s="57">
        <v>230126479</v>
      </c>
      <c r="N34" s="57">
        <v>51955998</v>
      </c>
      <c r="P34" s="56">
        <f t="shared" si="0"/>
        <v>23812507</v>
      </c>
      <c r="Q34" s="56">
        <f t="shared" si="1"/>
        <v>74772901</v>
      </c>
      <c r="R34" s="56">
        <f t="shared" si="2"/>
        <v>3518398</v>
      </c>
      <c r="S34" s="56">
        <f t="shared" si="3"/>
        <v>109014602</v>
      </c>
      <c r="T34" s="56">
        <f t="shared" si="4"/>
        <v>17536941</v>
      </c>
      <c r="V34" s="56">
        <f t="shared" si="5"/>
        <v>228655349</v>
      </c>
      <c r="W34" s="21"/>
      <c r="X34" s="56">
        <f t="shared" si="6"/>
        <v>230126479</v>
      </c>
      <c r="Y34" s="56">
        <f t="shared" si="7"/>
        <v>51955998</v>
      </c>
      <c r="Z34" s="21"/>
      <c r="AA34" s="56">
        <f t="shared" si="8"/>
        <v>228655349</v>
      </c>
      <c r="AB34" s="56">
        <f t="shared" si="9"/>
        <v>23052128.392093409</v>
      </c>
      <c r="AC34" s="56">
        <f t="shared" si="10"/>
        <v>28571730.396157123</v>
      </c>
      <c r="AD34" s="56">
        <f t="shared" si="11"/>
        <v>102103806</v>
      </c>
      <c r="AE34" s="56">
        <f t="shared" si="12"/>
        <v>126551543</v>
      </c>
      <c r="AF34" s="56">
        <f t="shared" si="13"/>
        <v>0</v>
      </c>
      <c r="AG34" s="56">
        <f t="shared" si="14"/>
        <v>51623858.788250536</v>
      </c>
      <c r="AH34" s="55">
        <f t="shared" si="20"/>
        <v>485255</v>
      </c>
      <c r="AI34" s="55">
        <f t="shared" si="21"/>
        <v>601445</v>
      </c>
      <c r="AJ34" s="61">
        <f t="shared" si="22"/>
        <v>1086700</v>
      </c>
      <c r="AK34" s="22">
        <v>1</v>
      </c>
      <c r="AL34" s="68"/>
      <c r="AN34" s="23">
        <f t="shared" si="23"/>
        <v>118744.01</v>
      </c>
      <c r="AO34" s="23">
        <f t="shared" si="16"/>
        <v>147176.07999999999</v>
      </c>
      <c r="AP34" s="89">
        <f t="shared" si="24"/>
        <v>265920.08999999997</v>
      </c>
      <c r="AQ34" s="23">
        <f t="shared" si="17"/>
        <v>4952.9399999999996</v>
      </c>
      <c r="AR34" s="23">
        <f t="shared" si="18"/>
        <v>6138.88</v>
      </c>
      <c r="AS34" s="90">
        <f t="shared" si="25"/>
        <v>11091.82</v>
      </c>
      <c r="AT34" s="95">
        <f t="shared" si="26"/>
        <v>277011.90999999997</v>
      </c>
      <c r="AV34" s="23">
        <f t="shared" si="27"/>
        <v>113977.69</v>
      </c>
      <c r="AW34" s="23">
        <f t="shared" si="28"/>
        <v>141268.51</v>
      </c>
      <c r="AX34" s="89">
        <f t="shared" si="29"/>
        <v>255246.2</v>
      </c>
      <c r="AY34" s="23">
        <f t="shared" si="30"/>
        <v>4952.9399999999996</v>
      </c>
      <c r="AZ34" s="23">
        <f t="shared" si="31"/>
        <v>6138.88</v>
      </c>
      <c r="BA34" s="90">
        <f t="shared" si="32"/>
        <v>11091.82</v>
      </c>
      <c r="BB34" s="95">
        <f t="shared" si="33"/>
        <v>266338.02</v>
      </c>
      <c r="BC34" s="68"/>
      <c r="BD34" s="23">
        <f t="shared" si="34"/>
        <v>93029.19</v>
      </c>
      <c r="BE34" s="23">
        <f t="shared" si="35"/>
        <v>115304.1</v>
      </c>
      <c r="BF34" s="89">
        <f t="shared" si="36"/>
        <v>208333.29</v>
      </c>
      <c r="BG34" s="23">
        <f t="shared" si="37"/>
        <v>4952.9399999999996</v>
      </c>
      <c r="BH34" s="23">
        <f t="shared" si="38"/>
        <v>6138.88</v>
      </c>
      <c r="BI34" s="90">
        <f t="shared" si="39"/>
        <v>11091.82</v>
      </c>
      <c r="BJ34" s="95">
        <f t="shared" si="40"/>
        <v>219425.11000000002</v>
      </c>
      <c r="BK34" s="68"/>
      <c r="BL34" s="23">
        <f t="shared" si="41"/>
        <v>101879.16</v>
      </c>
      <c r="BM34" s="23">
        <f t="shared" si="42"/>
        <v>126273.11</v>
      </c>
      <c r="BN34" s="89">
        <f t="shared" si="43"/>
        <v>228152.27000000002</v>
      </c>
      <c r="BO34" s="23">
        <f t="shared" si="44"/>
        <v>4952.9399999999996</v>
      </c>
      <c r="BP34" s="23">
        <f t="shared" si="45"/>
        <v>6138.88</v>
      </c>
      <c r="BQ34" s="90">
        <f t="shared" si="46"/>
        <v>11091.82</v>
      </c>
      <c r="BR34" s="95">
        <f t="shared" si="47"/>
        <v>239244.09000000003</v>
      </c>
      <c r="BT34" s="70">
        <f t="shared" si="48"/>
        <v>447441.81</v>
      </c>
      <c r="BU34" s="70">
        <f t="shared" si="49"/>
        <v>554577.31999999995</v>
      </c>
    </row>
    <row r="35" spans="1:73" x14ac:dyDescent="0.2">
      <c r="A35" s="60" t="s">
        <v>13</v>
      </c>
      <c r="B35" s="4" t="s">
        <v>51</v>
      </c>
      <c r="C35" s="5">
        <v>12</v>
      </c>
      <c r="D35" s="46">
        <v>370178</v>
      </c>
      <c r="E35" s="19">
        <v>42917</v>
      </c>
      <c r="F35" s="19">
        <v>43281</v>
      </c>
      <c r="G35" s="45">
        <f t="shared" si="19"/>
        <v>1</v>
      </c>
      <c r="H35" s="57">
        <v>3512075</v>
      </c>
      <c r="I35" s="57">
        <v>9291673</v>
      </c>
      <c r="J35" s="57">
        <v>0</v>
      </c>
      <c r="K35" s="57">
        <v>14952609</v>
      </c>
      <c r="L35" s="57">
        <v>0</v>
      </c>
      <c r="M35" s="57">
        <v>34536493</v>
      </c>
      <c r="N35" s="57">
        <v>17814376</v>
      </c>
      <c r="P35" s="56">
        <f t="shared" si="0"/>
        <v>3512075</v>
      </c>
      <c r="Q35" s="56">
        <f t="shared" si="1"/>
        <v>9291673</v>
      </c>
      <c r="R35" s="56">
        <f t="shared" si="2"/>
        <v>0</v>
      </c>
      <c r="S35" s="56">
        <f t="shared" si="3"/>
        <v>14952609</v>
      </c>
      <c r="T35" s="56">
        <f t="shared" si="4"/>
        <v>0</v>
      </c>
      <c r="V35" s="56">
        <f t="shared" si="5"/>
        <v>27756357</v>
      </c>
      <c r="W35" s="21"/>
      <c r="X35" s="56">
        <f t="shared" si="6"/>
        <v>34536493</v>
      </c>
      <c r="Y35" s="56">
        <f t="shared" si="7"/>
        <v>17814376</v>
      </c>
      <c r="Z35" s="21"/>
      <c r="AA35" s="56">
        <f t="shared" si="8"/>
        <v>27756357</v>
      </c>
      <c r="AB35" s="56">
        <f t="shared" si="9"/>
        <v>6604341.1263919584</v>
      </c>
      <c r="AC35" s="56">
        <f t="shared" si="10"/>
        <v>7712751.8102948088</v>
      </c>
      <c r="AD35" s="56">
        <f t="shared" si="11"/>
        <v>12803748</v>
      </c>
      <c r="AE35" s="56">
        <f t="shared" si="12"/>
        <v>14952609</v>
      </c>
      <c r="AF35" s="56">
        <f t="shared" si="13"/>
        <v>0</v>
      </c>
      <c r="AG35" s="56">
        <f t="shared" si="14"/>
        <v>14317092.936686767</v>
      </c>
      <c r="AH35" s="55">
        <f t="shared" si="20"/>
        <v>139024</v>
      </c>
      <c r="AI35" s="55">
        <f t="shared" si="21"/>
        <v>162356</v>
      </c>
      <c r="AJ35" s="61">
        <f t="shared" si="22"/>
        <v>301380</v>
      </c>
      <c r="AK35" s="22">
        <v>1</v>
      </c>
      <c r="AL35" s="68"/>
      <c r="AN35" s="23">
        <f t="shared" si="23"/>
        <v>34019.68</v>
      </c>
      <c r="AO35" s="23">
        <f t="shared" si="16"/>
        <v>39729.22</v>
      </c>
      <c r="AP35" s="89">
        <f t="shared" si="24"/>
        <v>73748.899999999994</v>
      </c>
      <c r="AQ35" s="23">
        <f t="shared" si="17"/>
        <v>1419</v>
      </c>
      <c r="AR35" s="23">
        <f t="shared" si="18"/>
        <v>1657.15</v>
      </c>
      <c r="AS35" s="90">
        <f t="shared" si="25"/>
        <v>3076.15</v>
      </c>
      <c r="AT35" s="95">
        <f t="shared" si="26"/>
        <v>76825.049999999988</v>
      </c>
      <c r="AV35" s="23">
        <f t="shared" si="27"/>
        <v>32654.14</v>
      </c>
      <c r="AW35" s="23">
        <f t="shared" si="28"/>
        <v>38134.51</v>
      </c>
      <c r="AX35" s="89">
        <f t="shared" si="29"/>
        <v>70788.649999999994</v>
      </c>
      <c r="AY35" s="23">
        <f t="shared" si="30"/>
        <v>1419</v>
      </c>
      <c r="AZ35" s="23">
        <f t="shared" si="31"/>
        <v>1657.15</v>
      </c>
      <c r="BA35" s="90">
        <f t="shared" si="32"/>
        <v>3076.15</v>
      </c>
      <c r="BB35" s="95">
        <f t="shared" si="33"/>
        <v>73864.799999999988</v>
      </c>
      <c r="BC35" s="68"/>
      <c r="BD35" s="23">
        <f t="shared" si="34"/>
        <v>26652.48</v>
      </c>
      <c r="BE35" s="23">
        <f t="shared" si="35"/>
        <v>31125.59</v>
      </c>
      <c r="BF35" s="89">
        <f t="shared" si="36"/>
        <v>57778.07</v>
      </c>
      <c r="BG35" s="23">
        <f t="shared" si="37"/>
        <v>1419</v>
      </c>
      <c r="BH35" s="23">
        <f t="shared" si="38"/>
        <v>1657.15</v>
      </c>
      <c r="BI35" s="90">
        <f t="shared" si="39"/>
        <v>3076.15</v>
      </c>
      <c r="BJ35" s="95">
        <f t="shared" si="40"/>
        <v>60854.22</v>
      </c>
      <c r="BK35" s="68"/>
      <c r="BL35" s="23">
        <f t="shared" si="41"/>
        <v>29187.97</v>
      </c>
      <c r="BM35" s="23">
        <f t="shared" si="42"/>
        <v>34086.6</v>
      </c>
      <c r="BN35" s="89">
        <f t="shared" si="43"/>
        <v>63274.57</v>
      </c>
      <c r="BO35" s="23">
        <f t="shared" si="44"/>
        <v>1419</v>
      </c>
      <c r="BP35" s="23">
        <f t="shared" si="45"/>
        <v>1657.15</v>
      </c>
      <c r="BQ35" s="90">
        <f t="shared" si="46"/>
        <v>3076.15</v>
      </c>
      <c r="BR35" s="95">
        <f t="shared" si="47"/>
        <v>66350.720000000001</v>
      </c>
      <c r="BT35" s="70">
        <f t="shared" si="48"/>
        <v>128190.27</v>
      </c>
      <c r="BU35" s="70">
        <f t="shared" si="49"/>
        <v>149704.51999999999</v>
      </c>
    </row>
    <row r="36" spans="1:73" x14ac:dyDescent="0.2">
      <c r="A36" s="60" t="s">
        <v>29</v>
      </c>
      <c r="B36" s="4" t="s">
        <v>66</v>
      </c>
      <c r="C36" s="5">
        <v>12</v>
      </c>
      <c r="D36" s="46">
        <v>370013</v>
      </c>
      <c r="E36" s="19">
        <v>42917</v>
      </c>
      <c r="F36" s="19">
        <v>43281</v>
      </c>
      <c r="G36" s="45">
        <f t="shared" si="19"/>
        <v>1</v>
      </c>
      <c r="H36" s="57">
        <v>271848191</v>
      </c>
      <c r="I36" s="57">
        <v>436703943</v>
      </c>
      <c r="J36" s="57">
        <v>17597552</v>
      </c>
      <c r="K36" s="57">
        <v>1020463653</v>
      </c>
      <c r="L36" s="57">
        <v>88798619</v>
      </c>
      <c r="M36" s="57">
        <v>1869108731</v>
      </c>
      <c r="N36" s="57">
        <v>494554909</v>
      </c>
      <c r="P36" s="56">
        <f t="shared" ref="P36:P70" si="66">H36*$G36</f>
        <v>271848191</v>
      </c>
      <c r="Q36" s="56">
        <f t="shared" ref="Q36:Q70" si="67">I36*$G36</f>
        <v>436703943</v>
      </c>
      <c r="R36" s="56">
        <f t="shared" ref="R36:R70" si="68">J36*$G36</f>
        <v>17597552</v>
      </c>
      <c r="S36" s="56">
        <f t="shared" ref="S36:S70" si="69">K36*$G36</f>
        <v>1020463653</v>
      </c>
      <c r="T36" s="56">
        <f t="shared" ref="T36:T70" si="70">L36*$G36</f>
        <v>88798619</v>
      </c>
      <c r="V36" s="56">
        <f t="shared" ref="V36:V70" si="71">SUM(P36:T36)</f>
        <v>1835411958</v>
      </c>
      <c r="W36" s="21"/>
      <c r="X36" s="56">
        <f t="shared" ref="X36:X70" si="72">M36*$G36</f>
        <v>1869108731</v>
      </c>
      <c r="Y36" s="56">
        <f t="shared" ref="Y36:Y70" si="73">N36*$G36</f>
        <v>494554909</v>
      </c>
      <c r="Z36" s="21"/>
      <c r="AA36" s="56">
        <f t="shared" ref="AA36:AA70" si="74">V36</f>
        <v>1835411958</v>
      </c>
      <c r="AB36" s="56">
        <f t="shared" ref="AB36:AB70" si="75">IF(ISERROR(((P36+Q36+R36)/X36)*Y36),0,((P36+Q36+R36)/X36)*Y36)</f>
        <v>192134831.92493236</v>
      </c>
      <c r="AC36" s="56">
        <f t="shared" ref="AC36:AC70" si="76">IF(ISERROR(((S36+T36)/X36)*Y36),0,((S36+T36)/X36)*Y36)</f>
        <v>293504113.95948547</v>
      </c>
      <c r="AD36" s="56">
        <f t="shared" ref="AD36:AD70" si="77">SUM(P36:R36)</f>
        <v>726149686</v>
      </c>
      <c r="AE36" s="56">
        <f t="shared" ref="AE36:AE70" si="78">SUM(S36:T36)</f>
        <v>1109262272</v>
      </c>
      <c r="AF36" s="56">
        <f t="shared" ref="AF36:AF68" si="79">AD36+AE36-AA36</f>
        <v>0</v>
      </c>
      <c r="AG36" s="56">
        <f t="shared" ref="AG36:AG70" si="80">IF(ISERROR((AA36/X36)*Y36),0,(AA36/X36)*Y36)</f>
        <v>485638945.88441777</v>
      </c>
      <c r="AH36" s="55">
        <f t="shared" si="20"/>
        <v>4044504</v>
      </c>
      <c r="AI36" s="55">
        <f t="shared" si="21"/>
        <v>6178362</v>
      </c>
      <c r="AJ36" s="61">
        <f t="shared" si="22"/>
        <v>10222866</v>
      </c>
      <c r="AK36" s="22">
        <v>1</v>
      </c>
      <c r="AL36" s="68"/>
      <c r="AN36" s="23">
        <f t="shared" si="23"/>
        <v>989707.36</v>
      </c>
      <c r="AO36" s="23">
        <f t="shared" si="16"/>
        <v>1511871.53</v>
      </c>
      <c r="AP36" s="89">
        <f t="shared" si="24"/>
        <v>2501578.89</v>
      </c>
      <c r="AQ36" s="23">
        <f t="shared" si="17"/>
        <v>41281.79</v>
      </c>
      <c r="AR36" s="23">
        <f t="shared" si="18"/>
        <v>63061.84</v>
      </c>
      <c r="AS36" s="90">
        <f t="shared" si="25"/>
        <v>104343.63</v>
      </c>
      <c r="AT36" s="95">
        <f t="shared" si="26"/>
        <v>2605922.52</v>
      </c>
      <c r="AV36" s="23">
        <f t="shared" si="27"/>
        <v>949981</v>
      </c>
      <c r="AW36" s="23">
        <f t="shared" si="28"/>
        <v>1451185.76</v>
      </c>
      <c r="AX36" s="89">
        <f t="shared" si="29"/>
        <v>2401166.7599999998</v>
      </c>
      <c r="AY36" s="23">
        <f t="shared" si="30"/>
        <v>41281.79</v>
      </c>
      <c r="AZ36" s="23">
        <f t="shared" si="31"/>
        <v>63061.84</v>
      </c>
      <c r="BA36" s="90">
        <f t="shared" si="32"/>
        <v>104343.63</v>
      </c>
      <c r="BB36" s="95">
        <f t="shared" si="33"/>
        <v>2505510.3899999997</v>
      </c>
      <c r="BC36" s="68"/>
      <c r="BD36" s="23">
        <f t="shared" si="34"/>
        <v>775379.47</v>
      </c>
      <c r="BE36" s="23">
        <f t="shared" si="35"/>
        <v>1184465.43</v>
      </c>
      <c r="BF36" s="89">
        <f t="shared" si="36"/>
        <v>1959844.9</v>
      </c>
      <c r="BG36" s="23">
        <f t="shared" si="37"/>
        <v>41281.79</v>
      </c>
      <c r="BH36" s="23">
        <f t="shared" si="38"/>
        <v>63061.84</v>
      </c>
      <c r="BI36" s="90">
        <f t="shared" si="39"/>
        <v>104343.63</v>
      </c>
      <c r="BJ36" s="95">
        <f t="shared" si="40"/>
        <v>2064188.5299999998</v>
      </c>
      <c r="BK36" s="68"/>
      <c r="BL36" s="23">
        <f t="shared" si="41"/>
        <v>849142.25</v>
      </c>
      <c r="BM36" s="23">
        <f t="shared" si="42"/>
        <v>1297145.03</v>
      </c>
      <c r="BN36" s="89">
        <f t="shared" si="43"/>
        <v>2146287.2800000003</v>
      </c>
      <c r="BO36" s="23">
        <f t="shared" si="44"/>
        <v>41281.79</v>
      </c>
      <c r="BP36" s="23">
        <f t="shared" si="45"/>
        <v>63061.84</v>
      </c>
      <c r="BQ36" s="90">
        <f t="shared" si="46"/>
        <v>104343.63</v>
      </c>
      <c r="BR36" s="95">
        <f t="shared" si="47"/>
        <v>2250630.91</v>
      </c>
      <c r="BT36" s="70">
        <f t="shared" si="48"/>
        <v>3729337.24</v>
      </c>
      <c r="BU36" s="70">
        <f t="shared" si="49"/>
        <v>5696915.1099999994</v>
      </c>
    </row>
    <row r="37" spans="1:73" x14ac:dyDescent="0.2">
      <c r="A37" s="60" t="s">
        <v>135</v>
      </c>
      <c r="B37" s="4" t="s">
        <v>137</v>
      </c>
      <c r="C37" s="5">
        <v>12</v>
      </c>
      <c r="D37" s="46">
        <v>370020</v>
      </c>
      <c r="E37" s="19">
        <v>42917</v>
      </c>
      <c r="F37" s="19">
        <v>43281</v>
      </c>
      <c r="G37" s="45">
        <f t="shared" si="19"/>
        <v>1</v>
      </c>
      <c r="H37" s="57">
        <v>32337351</v>
      </c>
      <c r="I37" s="57">
        <v>69681404</v>
      </c>
      <c r="J37" s="57">
        <v>3771535</v>
      </c>
      <c r="K37" s="57">
        <v>173237406</v>
      </c>
      <c r="L37" s="57">
        <v>28118749</v>
      </c>
      <c r="M37" s="57">
        <v>314941835</v>
      </c>
      <c r="N37" s="57">
        <v>90657072</v>
      </c>
      <c r="P37" s="56">
        <f t="shared" si="66"/>
        <v>32337351</v>
      </c>
      <c r="Q37" s="56">
        <f t="shared" si="67"/>
        <v>69681404</v>
      </c>
      <c r="R37" s="56">
        <f t="shared" si="68"/>
        <v>3771535</v>
      </c>
      <c r="S37" s="56">
        <f t="shared" si="69"/>
        <v>173237406</v>
      </c>
      <c r="T37" s="56">
        <f t="shared" si="70"/>
        <v>28118749</v>
      </c>
      <c r="V37" s="56">
        <f t="shared" si="71"/>
        <v>307146445</v>
      </c>
      <c r="W37" s="21"/>
      <c r="X37" s="56">
        <f t="shared" si="72"/>
        <v>314941835</v>
      </c>
      <c r="Y37" s="56">
        <f t="shared" si="73"/>
        <v>90657072</v>
      </c>
      <c r="Z37" s="21"/>
      <c r="AA37" s="56">
        <f t="shared" si="74"/>
        <v>307146445</v>
      </c>
      <c r="AB37" s="56">
        <f t="shared" si="75"/>
        <v>30452092.645713072</v>
      </c>
      <c r="AC37" s="56">
        <f t="shared" si="76"/>
        <v>57961049.987144955</v>
      </c>
      <c r="AD37" s="56">
        <f t="shared" si="77"/>
        <v>105790290</v>
      </c>
      <c r="AE37" s="56">
        <f t="shared" si="78"/>
        <v>201356155</v>
      </c>
      <c r="AF37" s="56">
        <f t="shared" si="79"/>
        <v>0</v>
      </c>
      <c r="AG37" s="56">
        <f t="shared" si="80"/>
        <v>88413142.632858023</v>
      </c>
      <c r="AH37" s="55">
        <f t="shared" si="20"/>
        <v>641027</v>
      </c>
      <c r="AI37" s="55">
        <f t="shared" si="21"/>
        <v>1220100</v>
      </c>
      <c r="AJ37" s="61">
        <f t="shared" si="22"/>
        <v>1861127</v>
      </c>
      <c r="AK37" s="22">
        <v>1</v>
      </c>
      <c r="AL37" s="68"/>
      <c r="AN37" s="23">
        <f t="shared" si="23"/>
        <v>156862.03</v>
      </c>
      <c r="AO37" s="23">
        <f t="shared" si="16"/>
        <v>298563.65999999997</v>
      </c>
      <c r="AP37" s="89">
        <f t="shared" si="24"/>
        <v>455425.68999999994</v>
      </c>
      <c r="AQ37" s="23">
        <f t="shared" si="17"/>
        <v>6542.89</v>
      </c>
      <c r="AR37" s="23">
        <f t="shared" si="18"/>
        <v>12453.42</v>
      </c>
      <c r="AS37" s="90">
        <f t="shared" si="25"/>
        <v>18996.310000000001</v>
      </c>
      <c r="AT37" s="95">
        <f t="shared" si="26"/>
        <v>474421.99999999994</v>
      </c>
      <c r="AV37" s="23">
        <f t="shared" si="27"/>
        <v>150565.67000000001</v>
      </c>
      <c r="AW37" s="23">
        <f t="shared" si="28"/>
        <v>286579.46000000002</v>
      </c>
      <c r="AX37" s="89">
        <f t="shared" si="29"/>
        <v>437145.13</v>
      </c>
      <c r="AY37" s="23">
        <f t="shared" si="30"/>
        <v>6542.89</v>
      </c>
      <c r="AZ37" s="23">
        <f t="shared" si="31"/>
        <v>12453.42</v>
      </c>
      <c r="BA37" s="90">
        <f t="shared" si="32"/>
        <v>18996.310000000001</v>
      </c>
      <c r="BB37" s="95">
        <f t="shared" si="33"/>
        <v>456141.44</v>
      </c>
      <c r="BC37" s="68"/>
      <c r="BD37" s="23">
        <f t="shared" si="34"/>
        <v>122892.49</v>
      </c>
      <c r="BE37" s="23">
        <f t="shared" si="35"/>
        <v>233907.66</v>
      </c>
      <c r="BF37" s="89">
        <f t="shared" si="36"/>
        <v>356800.15</v>
      </c>
      <c r="BG37" s="23">
        <f t="shared" si="37"/>
        <v>6542.89</v>
      </c>
      <c r="BH37" s="23">
        <f t="shared" si="38"/>
        <v>12453.42</v>
      </c>
      <c r="BI37" s="90">
        <f t="shared" si="39"/>
        <v>18996.310000000001</v>
      </c>
      <c r="BJ37" s="95">
        <f t="shared" si="40"/>
        <v>375796.46</v>
      </c>
      <c r="BK37" s="68"/>
      <c r="BL37" s="23">
        <f t="shared" si="41"/>
        <v>134583.4</v>
      </c>
      <c r="BM37" s="23">
        <f t="shared" si="42"/>
        <v>256159.57</v>
      </c>
      <c r="BN37" s="89">
        <f t="shared" si="43"/>
        <v>390742.97</v>
      </c>
      <c r="BO37" s="23">
        <f t="shared" si="44"/>
        <v>6542.89</v>
      </c>
      <c r="BP37" s="23">
        <f t="shared" si="45"/>
        <v>12453.42</v>
      </c>
      <c r="BQ37" s="90">
        <f t="shared" si="46"/>
        <v>18996.310000000001</v>
      </c>
      <c r="BR37" s="95">
        <f t="shared" si="47"/>
        <v>409739.27999999997</v>
      </c>
      <c r="BT37" s="70">
        <f t="shared" si="48"/>
        <v>591075.15</v>
      </c>
      <c r="BU37" s="70">
        <f t="shared" si="49"/>
        <v>1125024.03</v>
      </c>
    </row>
    <row r="38" spans="1:73" x14ac:dyDescent="0.2">
      <c r="A38" s="60" t="s">
        <v>30</v>
      </c>
      <c r="B38" s="4" t="s">
        <v>130</v>
      </c>
      <c r="C38" s="5">
        <v>12</v>
      </c>
      <c r="D38" s="46">
        <v>370047</v>
      </c>
      <c r="E38" s="19">
        <v>42917</v>
      </c>
      <c r="F38" s="19">
        <v>43281</v>
      </c>
      <c r="G38" s="45">
        <f t="shared" si="19"/>
        <v>1</v>
      </c>
      <c r="H38" s="57">
        <v>60750896</v>
      </c>
      <c r="I38" s="57">
        <v>133246148</v>
      </c>
      <c r="J38" s="57">
        <v>7825078</v>
      </c>
      <c r="K38" s="57">
        <v>274623818</v>
      </c>
      <c r="L38" s="57">
        <v>52792815</v>
      </c>
      <c r="M38" s="57">
        <v>531305374</v>
      </c>
      <c r="N38" s="57">
        <v>142799561</v>
      </c>
      <c r="P38" s="56">
        <f t="shared" si="66"/>
        <v>60750896</v>
      </c>
      <c r="Q38" s="56">
        <f t="shared" si="67"/>
        <v>133246148</v>
      </c>
      <c r="R38" s="56">
        <f t="shared" si="68"/>
        <v>7825078</v>
      </c>
      <c r="S38" s="56">
        <f t="shared" si="69"/>
        <v>274623818</v>
      </c>
      <c r="T38" s="56">
        <f t="shared" si="70"/>
        <v>52792815</v>
      </c>
      <c r="V38" s="56">
        <f t="shared" si="71"/>
        <v>529238755</v>
      </c>
      <c r="W38" s="21"/>
      <c r="X38" s="56">
        <f t="shared" si="72"/>
        <v>531305374</v>
      </c>
      <c r="Y38" s="56">
        <f t="shared" si="73"/>
        <v>142799561</v>
      </c>
      <c r="Z38" s="21"/>
      <c r="AA38" s="56">
        <f t="shared" si="74"/>
        <v>529238755</v>
      </c>
      <c r="AB38" s="56">
        <f t="shared" si="75"/>
        <v>54243965.583695449</v>
      </c>
      <c r="AC38" s="56">
        <f t="shared" si="76"/>
        <v>88000147.833057895</v>
      </c>
      <c r="AD38" s="56">
        <f t="shared" si="77"/>
        <v>201822122</v>
      </c>
      <c r="AE38" s="56">
        <f t="shared" si="78"/>
        <v>327416633</v>
      </c>
      <c r="AF38" s="56">
        <f t="shared" si="79"/>
        <v>0</v>
      </c>
      <c r="AG38" s="56">
        <f t="shared" si="80"/>
        <v>142244113.41675335</v>
      </c>
      <c r="AH38" s="55">
        <f t="shared" si="20"/>
        <v>1141854</v>
      </c>
      <c r="AI38" s="55">
        <f t="shared" si="21"/>
        <v>1852433</v>
      </c>
      <c r="AJ38" s="61">
        <f t="shared" si="22"/>
        <v>2994287</v>
      </c>
      <c r="AK38" s="22">
        <v>1</v>
      </c>
      <c r="AL38" s="68"/>
      <c r="AN38" s="23">
        <f t="shared" si="23"/>
        <v>279416.55</v>
      </c>
      <c r="AO38" s="23">
        <f t="shared" si="16"/>
        <v>453298.31</v>
      </c>
      <c r="AP38" s="89">
        <f t="shared" si="24"/>
        <v>732714.86</v>
      </c>
      <c r="AQ38" s="23">
        <f t="shared" si="17"/>
        <v>11654.77</v>
      </c>
      <c r="AR38" s="23">
        <f t="shared" si="18"/>
        <v>18907.580000000002</v>
      </c>
      <c r="AS38" s="90">
        <f t="shared" si="25"/>
        <v>30562.350000000002</v>
      </c>
      <c r="AT38" s="95">
        <f t="shared" si="26"/>
        <v>763277.21</v>
      </c>
      <c r="AV38" s="23">
        <f t="shared" si="27"/>
        <v>268200.90999999997</v>
      </c>
      <c r="AW38" s="23">
        <f t="shared" si="28"/>
        <v>435103.14</v>
      </c>
      <c r="AX38" s="89">
        <f t="shared" si="29"/>
        <v>703304.05</v>
      </c>
      <c r="AY38" s="23">
        <f t="shared" si="30"/>
        <v>11654.77</v>
      </c>
      <c r="AZ38" s="23">
        <f t="shared" si="31"/>
        <v>18907.580000000002</v>
      </c>
      <c r="BA38" s="90">
        <f t="shared" si="32"/>
        <v>30562.350000000002</v>
      </c>
      <c r="BB38" s="95">
        <f t="shared" si="33"/>
        <v>733866.4</v>
      </c>
      <c r="BC38" s="68"/>
      <c r="BD38" s="23">
        <f t="shared" si="34"/>
        <v>218906.99</v>
      </c>
      <c r="BE38" s="23">
        <f t="shared" si="35"/>
        <v>355133.46</v>
      </c>
      <c r="BF38" s="89">
        <f t="shared" si="36"/>
        <v>574040.44999999995</v>
      </c>
      <c r="BG38" s="23">
        <f t="shared" si="37"/>
        <v>11654.77</v>
      </c>
      <c r="BH38" s="23">
        <f t="shared" si="38"/>
        <v>18907.580000000002</v>
      </c>
      <c r="BI38" s="90">
        <f t="shared" si="39"/>
        <v>30562.350000000002</v>
      </c>
      <c r="BJ38" s="95">
        <f t="shared" si="40"/>
        <v>604602.79999999993</v>
      </c>
      <c r="BK38" s="68"/>
      <c r="BL38" s="23">
        <f t="shared" si="41"/>
        <v>239731.87</v>
      </c>
      <c r="BM38" s="23">
        <f t="shared" si="42"/>
        <v>388917.73</v>
      </c>
      <c r="BN38" s="89">
        <f t="shared" si="43"/>
        <v>628649.6</v>
      </c>
      <c r="BO38" s="23">
        <f t="shared" si="44"/>
        <v>11654.77</v>
      </c>
      <c r="BP38" s="23">
        <f t="shared" si="45"/>
        <v>18907.580000000002</v>
      </c>
      <c r="BQ38" s="90">
        <f t="shared" si="46"/>
        <v>30562.350000000002</v>
      </c>
      <c r="BR38" s="95">
        <f t="shared" si="47"/>
        <v>659211.94999999995</v>
      </c>
      <c r="BT38" s="70">
        <f t="shared" si="48"/>
        <v>1052875.3999999999</v>
      </c>
      <c r="BU38" s="70">
        <f t="shared" si="49"/>
        <v>1708082.9600000002</v>
      </c>
    </row>
    <row r="39" spans="1:73" x14ac:dyDescent="0.2">
      <c r="A39" s="60" t="s">
        <v>134</v>
      </c>
      <c r="B39" s="4" t="s">
        <v>136</v>
      </c>
      <c r="C39" s="5">
        <v>12</v>
      </c>
      <c r="D39" s="46">
        <v>373033</v>
      </c>
      <c r="E39" s="19">
        <v>43101</v>
      </c>
      <c r="F39" s="19">
        <v>43465</v>
      </c>
      <c r="G39" s="45">
        <f t="shared" si="19"/>
        <v>1</v>
      </c>
      <c r="H39" s="57">
        <v>14659351</v>
      </c>
      <c r="I39" s="57">
        <v>25989908</v>
      </c>
      <c r="J39" s="57">
        <v>0</v>
      </c>
      <c r="K39" s="57">
        <v>0</v>
      </c>
      <c r="L39" s="57">
        <v>0</v>
      </c>
      <c r="M39" s="57">
        <v>40649259</v>
      </c>
      <c r="N39" s="57">
        <v>24180652</v>
      </c>
      <c r="P39" s="56">
        <f t="shared" si="66"/>
        <v>14659351</v>
      </c>
      <c r="Q39" s="56">
        <f t="shared" si="67"/>
        <v>25989908</v>
      </c>
      <c r="R39" s="56">
        <f t="shared" si="68"/>
        <v>0</v>
      </c>
      <c r="S39" s="56">
        <f t="shared" si="69"/>
        <v>0</v>
      </c>
      <c r="T39" s="56">
        <f t="shared" si="70"/>
        <v>0</v>
      </c>
      <c r="V39" s="56">
        <f t="shared" si="71"/>
        <v>40649259</v>
      </c>
      <c r="W39" s="21"/>
      <c r="X39" s="56">
        <f t="shared" si="72"/>
        <v>40649259</v>
      </c>
      <c r="Y39" s="56">
        <f t="shared" si="73"/>
        <v>24180652</v>
      </c>
      <c r="Z39" s="21"/>
      <c r="AA39" s="56">
        <f t="shared" si="74"/>
        <v>40649259</v>
      </c>
      <c r="AB39" s="56">
        <f t="shared" si="75"/>
        <v>24180652</v>
      </c>
      <c r="AC39" s="56">
        <f t="shared" si="76"/>
        <v>0</v>
      </c>
      <c r="AD39" s="56">
        <f t="shared" si="77"/>
        <v>40649259</v>
      </c>
      <c r="AE39" s="56">
        <f t="shared" si="78"/>
        <v>0</v>
      </c>
      <c r="AF39" s="56">
        <f t="shared" si="79"/>
        <v>0</v>
      </c>
      <c r="AG39" s="56">
        <f t="shared" si="80"/>
        <v>24180652</v>
      </c>
      <c r="AH39" s="55">
        <f t="shared" si="20"/>
        <v>509011</v>
      </c>
      <c r="AI39" s="55">
        <f t="shared" si="21"/>
        <v>0</v>
      </c>
      <c r="AJ39" s="61">
        <f t="shared" si="22"/>
        <v>509011</v>
      </c>
      <c r="AK39" s="22">
        <v>1</v>
      </c>
      <c r="AL39" s="68"/>
      <c r="AN39" s="23">
        <f t="shared" si="23"/>
        <v>124557.16</v>
      </c>
      <c r="AO39" s="23">
        <f t="shared" si="16"/>
        <v>0</v>
      </c>
      <c r="AP39" s="89">
        <f t="shared" si="24"/>
        <v>124557.16</v>
      </c>
      <c r="AQ39" s="23">
        <f t="shared" si="17"/>
        <v>5195.42</v>
      </c>
      <c r="AR39" s="23">
        <f t="shared" si="18"/>
        <v>0</v>
      </c>
      <c r="AS39" s="90">
        <f t="shared" si="25"/>
        <v>5195.42</v>
      </c>
      <c r="AT39" s="95">
        <f t="shared" si="26"/>
        <v>129752.58</v>
      </c>
      <c r="AV39" s="23">
        <f t="shared" si="27"/>
        <v>119557.5</v>
      </c>
      <c r="AW39" s="23">
        <f t="shared" si="28"/>
        <v>0</v>
      </c>
      <c r="AX39" s="89">
        <f t="shared" si="29"/>
        <v>119557.5</v>
      </c>
      <c r="AY39" s="23">
        <f t="shared" si="30"/>
        <v>5195.42</v>
      </c>
      <c r="AZ39" s="23">
        <f t="shared" si="31"/>
        <v>0</v>
      </c>
      <c r="BA39" s="90">
        <f t="shared" si="32"/>
        <v>5195.42</v>
      </c>
      <c r="BB39" s="95">
        <f t="shared" si="33"/>
        <v>124752.92</v>
      </c>
      <c r="BC39" s="68"/>
      <c r="BD39" s="23">
        <f t="shared" si="34"/>
        <v>97583.46</v>
      </c>
      <c r="BE39" s="23">
        <f t="shared" si="35"/>
        <v>0</v>
      </c>
      <c r="BF39" s="89">
        <f t="shared" si="36"/>
        <v>97583.46</v>
      </c>
      <c r="BG39" s="23">
        <f t="shared" si="37"/>
        <v>5195.42</v>
      </c>
      <c r="BH39" s="23">
        <f t="shared" si="38"/>
        <v>0</v>
      </c>
      <c r="BI39" s="90">
        <f t="shared" si="39"/>
        <v>5195.42</v>
      </c>
      <c r="BJ39" s="95">
        <f t="shared" si="40"/>
        <v>102778.88</v>
      </c>
      <c r="BK39" s="68"/>
      <c r="BL39" s="23">
        <f t="shared" si="41"/>
        <v>106866.69</v>
      </c>
      <c r="BM39" s="23">
        <f t="shared" si="42"/>
        <v>0</v>
      </c>
      <c r="BN39" s="89">
        <f t="shared" si="43"/>
        <v>106866.69</v>
      </c>
      <c r="BO39" s="23">
        <f t="shared" si="44"/>
        <v>5195.42</v>
      </c>
      <c r="BP39" s="23">
        <f t="shared" si="45"/>
        <v>0</v>
      </c>
      <c r="BQ39" s="90">
        <f t="shared" si="46"/>
        <v>5195.42</v>
      </c>
      <c r="BR39" s="95">
        <f t="shared" si="47"/>
        <v>112062.11</v>
      </c>
      <c r="BT39" s="70">
        <f t="shared" si="48"/>
        <v>469346.49</v>
      </c>
      <c r="BU39" s="70">
        <f t="shared" si="49"/>
        <v>0</v>
      </c>
    </row>
    <row r="40" spans="1:73" x14ac:dyDescent="0.2">
      <c r="A40" s="60" t="s">
        <v>31</v>
      </c>
      <c r="B40" s="4" t="s">
        <v>154</v>
      </c>
      <c r="C40" s="5">
        <v>12</v>
      </c>
      <c r="D40" s="46">
        <v>370094</v>
      </c>
      <c r="E40" s="19">
        <v>42917</v>
      </c>
      <c r="F40" s="19">
        <v>43281</v>
      </c>
      <c r="G40" s="45">
        <f t="shared" si="19"/>
        <v>1</v>
      </c>
      <c r="H40" s="57">
        <v>81675144</v>
      </c>
      <c r="I40" s="57">
        <v>576290326</v>
      </c>
      <c r="J40" s="57">
        <v>30807121</v>
      </c>
      <c r="K40" s="57">
        <v>484830496</v>
      </c>
      <c r="L40" s="57">
        <v>97102782</v>
      </c>
      <c r="M40" s="57">
        <v>1298616600</v>
      </c>
      <c r="N40" s="57">
        <v>104775063</v>
      </c>
      <c r="P40" s="56">
        <f t="shared" si="66"/>
        <v>81675144</v>
      </c>
      <c r="Q40" s="56">
        <f t="shared" si="67"/>
        <v>576290326</v>
      </c>
      <c r="R40" s="56">
        <f t="shared" si="68"/>
        <v>30807121</v>
      </c>
      <c r="S40" s="56">
        <f t="shared" si="69"/>
        <v>484830496</v>
      </c>
      <c r="T40" s="56">
        <f t="shared" si="70"/>
        <v>97102782</v>
      </c>
      <c r="V40" s="56">
        <f t="shared" si="71"/>
        <v>1270705869</v>
      </c>
      <c r="W40" s="21"/>
      <c r="X40" s="56">
        <f t="shared" si="72"/>
        <v>1298616600</v>
      </c>
      <c r="Y40" s="56">
        <f t="shared" si="73"/>
        <v>104775063</v>
      </c>
      <c r="Z40" s="21"/>
      <c r="AA40" s="56">
        <f t="shared" si="74"/>
        <v>1270705869</v>
      </c>
      <c r="AB40" s="56">
        <f t="shared" si="75"/>
        <v>55571591.811392397</v>
      </c>
      <c r="AC40" s="56">
        <f t="shared" si="76"/>
        <v>46951575.903347075</v>
      </c>
      <c r="AD40" s="56">
        <f t="shared" si="77"/>
        <v>688772591</v>
      </c>
      <c r="AE40" s="56">
        <f t="shared" si="78"/>
        <v>581933278</v>
      </c>
      <c r="AF40" s="56">
        <f t="shared" si="79"/>
        <v>0</v>
      </c>
      <c r="AG40" s="56">
        <f t="shared" si="80"/>
        <v>102523167.71473949</v>
      </c>
      <c r="AH40" s="55">
        <f t="shared" si="20"/>
        <v>1169801</v>
      </c>
      <c r="AI40" s="55">
        <f t="shared" si="21"/>
        <v>988347</v>
      </c>
      <c r="AJ40" s="61">
        <f t="shared" si="22"/>
        <v>2158148</v>
      </c>
      <c r="AK40" s="22">
        <v>1</v>
      </c>
      <c r="AL40" s="68"/>
      <c r="AN40" s="23">
        <f t="shared" si="23"/>
        <v>286255.3</v>
      </c>
      <c r="AO40" s="23">
        <f t="shared" si="16"/>
        <v>241852.66</v>
      </c>
      <c r="AP40" s="89">
        <f t="shared" si="24"/>
        <v>528107.96</v>
      </c>
      <c r="AQ40" s="23">
        <f t="shared" si="17"/>
        <v>11940.03</v>
      </c>
      <c r="AR40" s="23">
        <f t="shared" si="18"/>
        <v>10087.94</v>
      </c>
      <c r="AS40" s="90">
        <f t="shared" si="25"/>
        <v>22027.97</v>
      </c>
      <c r="AT40" s="95">
        <f t="shared" si="26"/>
        <v>550135.92999999993</v>
      </c>
      <c r="AV40" s="23">
        <f t="shared" si="27"/>
        <v>274765.15000000002</v>
      </c>
      <c r="AW40" s="23">
        <f t="shared" si="28"/>
        <v>232144.82</v>
      </c>
      <c r="AX40" s="89">
        <f t="shared" si="29"/>
        <v>506909.97000000003</v>
      </c>
      <c r="AY40" s="23">
        <f t="shared" si="30"/>
        <v>11940.03</v>
      </c>
      <c r="AZ40" s="23">
        <f t="shared" si="31"/>
        <v>10087.94</v>
      </c>
      <c r="BA40" s="90">
        <f t="shared" si="32"/>
        <v>22027.97</v>
      </c>
      <c r="BB40" s="95">
        <f t="shared" si="33"/>
        <v>528937.94000000006</v>
      </c>
      <c r="BC40" s="68"/>
      <c r="BD40" s="23">
        <f t="shared" si="34"/>
        <v>224264.76</v>
      </c>
      <c r="BE40" s="23">
        <f t="shared" si="35"/>
        <v>189477.82</v>
      </c>
      <c r="BF40" s="89">
        <f t="shared" si="36"/>
        <v>413742.58</v>
      </c>
      <c r="BG40" s="23">
        <f t="shared" si="37"/>
        <v>11940.03</v>
      </c>
      <c r="BH40" s="23">
        <f t="shared" si="38"/>
        <v>10087.94</v>
      </c>
      <c r="BI40" s="90">
        <f t="shared" si="39"/>
        <v>22027.97</v>
      </c>
      <c r="BJ40" s="95">
        <f t="shared" si="40"/>
        <v>435770.55000000005</v>
      </c>
      <c r="BK40" s="68"/>
      <c r="BL40" s="23">
        <f t="shared" si="41"/>
        <v>245599.33</v>
      </c>
      <c r="BM40" s="23">
        <f t="shared" si="42"/>
        <v>207503.07</v>
      </c>
      <c r="BN40" s="89">
        <f t="shared" si="43"/>
        <v>453102.4</v>
      </c>
      <c r="BO40" s="23">
        <f t="shared" si="44"/>
        <v>11940.03</v>
      </c>
      <c r="BP40" s="23">
        <f t="shared" si="45"/>
        <v>10087.94</v>
      </c>
      <c r="BQ40" s="90">
        <f t="shared" si="46"/>
        <v>22027.97</v>
      </c>
      <c r="BR40" s="95">
        <f t="shared" si="47"/>
        <v>475130.37</v>
      </c>
      <c r="BT40" s="70">
        <f t="shared" si="48"/>
        <v>1078644.6600000001</v>
      </c>
      <c r="BU40" s="70">
        <f t="shared" si="49"/>
        <v>911330.12999999989</v>
      </c>
    </row>
    <row r="41" spans="1:73" x14ac:dyDescent="0.2">
      <c r="A41" s="60" t="s">
        <v>6</v>
      </c>
      <c r="B41" s="4" t="s">
        <v>52</v>
      </c>
      <c r="C41" s="5">
        <v>12</v>
      </c>
      <c r="D41" s="46">
        <v>370008</v>
      </c>
      <c r="E41" s="19">
        <v>42917</v>
      </c>
      <c r="F41" s="19">
        <v>43281</v>
      </c>
      <c r="G41" s="45">
        <f t="shared" si="19"/>
        <v>1</v>
      </c>
      <c r="H41" s="57">
        <v>124493931</v>
      </c>
      <c r="I41" s="57">
        <v>700393904</v>
      </c>
      <c r="J41" s="57">
        <v>0</v>
      </c>
      <c r="K41" s="57">
        <v>822066629</v>
      </c>
      <c r="L41" s="57">
        <v>289208173</v>
      </c>
      <c r="M41" s="57">
        <v>1936162637</v>
      </c>
      <c r="N41" s="57">
        <v>419514609</v>
      </c>
      <c r="P41" s="56">
        <f t="shared" si="66"/>
        <v>124493931</v>
      </c>
      <c r="Q41" s="56">
        <f t="shared" si="67"/>
        <v>700393904</v>
      </c>
      <c r="R41" s="56">
        <f t="shared" si="68"/>
        <v>0</v>
      </c>
      <c r="S41" s="56">
        <f t="shared" si="69"/>
        <v>822066629</v>
      </c>
      <c r="T41" s="56">
        <f t="shared" si="70"/>
        <v>289208173</v>
      </c>
      <c r="V41" s="56">
        <f t="shared" si="71"/>
        <v>1936162637</v>
      </c>
      <c r="W41" s="21"/>
      <c r="X41" s="56">
        <f t="shared" si="72"/>
        <v>1936162637</v>
      </c>
      <c r="Y41" s="56">
        <f t="shared" si="73"/>
        <v>419514609</v>
      </c>
      <c r="Z41" s="21"/>
      <c r="AA41" s="56">
        <f t="shared" si="74"/>
        <v>1936162637</v>
      </c>
      <c r="AB41" s="56">
        <f t="shared" si="75"/>
        <v>178731110.1639038</v>
      </c>
      <c r="AC41" s="56">
        <f t="shared" si="76"/>
        <v>240783498.83609617</v>
      </c>
      <c r="AD41" s="56">
        <f t="shared" si="77"/>
        <v>824887835</v>
      </c>
      <c r="AE41" s="56">
        <f t="shared" si="78"/>
        <v>1111274802</v>
      </c>
      <c r="AF41" s="56">
        <f t="shared" si="79"/>
        <v>0</v>
      </c>
      <c r="AG41" s="56">
        <f t="shared" si="80"/>
        <v>419514609</v>
      </c>
      <c r="AH41" s="55">
        <f t="shared" si="20"/>
        <v>3762351</v>
      </c>
      <c r="AI41" s="55">
        <f t="shared" si="21"/>
        <v>5068575</v>
      </c>
      <c r="AJ41" s="61">
        <f t="shared" si="22"/>
        <v>8830926</v>
      </c>
      <c r="AK41" s="22">
        <v>1</v>
      </c>
      <c r="AL41" s="68"/>
      <c r="AN41" s="23">
        <f t="shared" si="23"/>
        <v>920663.34</v>
      </c>
      <c r="AO41" s="23">
        <f t="shared" si="16"/>
        <v>1240301.92</v>
      </c>
      <c r="AP41" s="89">
        <f t="shared" si="24"/>
        <v>2160965.2599999998</v>
      </c>
      <c r="AQ41" s="23">
        <f t="shared" si="17"/>
        <v>38401.89</v>
      </c>
      <c r="AR41" s="23">
        <f t="shared" si="18"/>
        <v>51734.37</v>
      </c>
      <c r="AS41" s="90">
        <f t="shared" si="25"/>
        <v>90136.260000000009</v>
      </c>
      <c r="AT41" s="95">
        <f t="shared" si="26"/>
        <v>2251101.5199999996</v>
      </c>
      <c r="AV41" s="23">
        <f t="shared" si="27"/>
        <v>883708.37</v>
      </c>
      <c r="AW41" s="23">
        <f t="shared" si="28"/>
        <v>1190516.82</v>
      </c>
      <c r="AX41" s="89">
        <f t="shared" si="29"/>
        <v>2074225.19</v>
      </c>
      <c r="AY41" s="23">
        <f t="shared" si="30"/>
        <v>38401.89</v>
      </c>
      <c r="AZ41" s="23">
        <f t="shared" si="31"/>
        <v>51734.37</v>
      </c>
      <c r="BA41" s="90">
        <f t="shared" si="32"/>
        <v>90136.260000000009</v>
      </c>
      <c r="BB41" s="95">
        <f t="shared" si="33"/>
        <v>2164361.4500000002</v>
      </c>
      <c r="BC41" s="68"/>
      <c r="BD41" s="23">
        <f t="shared" si="34"/>
        <v>721287.41</v>
      </c>
      <c r="BE41" s="23">
        <f t="shared" si="35"/>
        <v>971706.07</v>
      </c>
      <c r="BF41" s="89">
        <f t="shared" si="36"/>
        <v>1692993.48</v>
      </c>
      <c r="BG41" s="23">
        <f t="shared" si="37"/>
        <v>38401.89</v>
      </c>
      <c r="BH41" s="23">
        <f t="shared" si="38"/>
        <v>51734.37</v>
      </c>
      <c r="BI41" s="90">
        <f t="shared" si="39"/>
        <v>90136.260000000009</v>
      </c>
      <c r="BJ41" s="95">
        <f t="shared" si="40"/>
        <v>1783129.74</v>
      </c>
      <c r="BK41" s="68"/>
      <c r="BL41" s="23">
        <f t="shared" si="41"/>
        <v>789904.34</v>
      </c>
      <c r="BM41" s="23">
        <f t="shared" si="42"/>
        <v>1064145.6299999999</v>
      </c>
      <c r="BN41" s="89">
        <f t="shared" si="43"/>
        <v>1854049.9699999997</v>
      </c>
      <c r="BO41" s="23">
        <f t="shared" si="44"/>
        <v>38401.89</v>
      </c>
      <c r="BP41" s="23">
        <f t="shared" si="45"/>
        <v>51734.37</v>
      </c>
      <c r="BQ41" s="90">
        <f t="shared" si="46"/>
        <v>90136.260000000009</v>
      </c>
      <c r="BR41" s="95">
        <f t="shared" si="47"/>
        <v>1944186.2299999997</v>
      </c>
      <c r="BT41" s="70">
        <f t="shared" si="48"/>
        <v>3469171.02</v>
      </c>
      <c r="BU41" s="70">
        <f t="shared" si="49"/>
        <v>4673607.9200000009</v>
      </c>
    </row>
    <row r="42" spans="1:73" s="25" customFormat="1" x14ac:dyDescent="0.2">
      <c r="A42" s="60" t="s">
        <v>11</v>
      </c>
      <c r="B42" s="4" t="s">
        <v>142</v>
      </c>
      <c r="C42" s="5">
        <v>12</v>
      </c>
      <c r="D42" s="46">
        <v>370089</v>
      </c>
      <c r="E42" s="19">
        <v>42917</v>
      </c>
      <c r="F42" s="19">
        <v>43281</v>
      </c>
      <c r="G42" s="45">
        <f t="shared" si="19"/>
        <v>1</v>
      </c>
      <c r="H42" s="57">
        <v>39040283</v>
      </c>
      <c r="I42" s="57">
        <v>74002408</v>
      </c>
      <c r="J42" s="57">
        <v>5626282</v>
      </c>
      <c r="K42" s="57">
        <v>116314623</v>
      </c>
      <c r="L42" s="57">
        <v>46331488</v>
      </c>
      <c r="M42" s="57">
        <v>295306917</v>
      </c>
      <c r="N42" s="57">
        <v>96938296</v>
      </c>
      <c r="O42" s="53"/>
      <c r="P42" s="56">
        <f t="shared" si="66"/>
        <v>39040283</v>
      </c>
      <c r="Q42" s="56">
        <f t="shared" si="67"/>
        <v>74002408</v>
      </c>
      <c r="R42" s="56">
        <f t="shared" si="68"/>
        <v>5626282</v>
      </c>
      <c r="S42" s="56">
        <f t="shared" si="69"/>
        <v>116314623</v>
      </c>
      <c r="T42" s="56">
        <f t="shared" si="70"/>
        <v>46331488</v>
      </c>
      <c r="U42" s="56"/>
      <c r="V42" s="56">
        <f t="shared" si="71"/>
        <v>281315084</v>
      </c>
      <c r="W42" s="58"/>
      <c r="X42" s="56">
        <f t="shared" si="72"/>
        <v>295306917</v>
      </c>
      <c r="Y42" s="56">
        <f t="shared" si="73"/>
        <v>96938296</v>
      </c>
      <c r="Z42" s="58"/>
      <c r="AA42" s="56">
        <f t="shared" si="74"/>
        <v>281315084</v>
      </c>
      <c r="AB42" s="56">
        <f t="shared" si="75"/>
        <v>38954617.614629082</v>
      </c>
      <c r="AC42" s="56">
        <f t="shared" si="76"/>
        <v>53390679.133218057</v>
      </c>
      <c r="AD42" s="56">
        <f t="shared" si="77"/>
        <v>118668973</v>
      </c>
      <c r="AE42" s="56">
        <f t="shared" si="78"/>
        <v>162646111</v>
      </c>
      <c r="AF42" s="56">
        <f t="shared" si="79"/>
        <v>0</v>
      </c>
      <c r="AG42" s="56">
        <f t="shared" si="80"/>
        <v>92345296.74784714</v>
      </c>
      <c r="AH42" s="55">
        <f t="shared" si="20"/>
        <v>820008</v>
      </c>
      <c r="AI42" s="55">
        <f t="shared" si="21"/>
        <v>1123892</v>
      </c>
      <c r="AJ42" s="61">
        <f t="shared" si="22"/>
        <v>1943900</v>
      </c>
      <c r="AK42" s="22">
        <v>1</v>
      </c>
      <c r="AL42" s="68"/>
      <c r="AM42" s="68"/>
      <c r="AN42" s="23">
        <f t="shared" si="23"/>
        <v>200659.46</v>
      </c>
      <c r="AO42" s="23">
        <f t="shared" si="16"/>
        <v>275021.18</v>
      </c>
      <c r="AP42" s="89">
        <f t="shared" si="24"/>
        <v>475680.64</v>
      </c>
      <c r="AQ42" s="23">
        <f t="shared" si="17"/>
        <v>8369.73</v>
      </c>
      <c r="AR42" s="23">
        <f t="shared" si="18"/>
        <v>11471.44</v>
      </c>
      <c r="AS42" s="90">
        <f t="shared" si="25"/>
        <v>19841.169999999998</v>
      </c>
      <c r="AT42" s="95">
        <f t="shared" si="26"/>
        <v>495521.81</v>
      </c>
      <c r="AV42" s="23">
        <f t="shared" si="27"/>
        <v>192605.09</v>
      </c>
      <c r="AW42" s="23">
        <f t="shared" si="28"/>
        <v>263981.96999999997</v>
      </c>
      <c r="AX42" s="89">
        <f t="shared" si="29"/>
        <v>456587.05999999994</v>
      </c>
      <c r="AY42" s="23">
        <f t="shared" si="30"/>
        <v>8369.73</v>
      </c>
      <c r="AZ42" s="23">
        <f t="shared" si="31"/>
        <v>11471.44</v>
      </c>
      <c r="BA42" s="90">
        <f t="shared" si="32"/>
        <v>19841.169999999998</v>
      </c>
      <c r="BB42" s="95">
        <f t="shared" si="33"/>
        <v>476428.22999999992</v>
      </c>
      <c r="BC42" s="68"/>
      <c r="BD42" s="23">
        <f t="shared" si="34"/>
        <v>157205.28</v>
      </c>
      <c r="BE42" s="23">
        <f t="shared" si="35"/>
        <v>215463.47</v>
      </c>
      <c r="BF42" s="89">
        <f t="shared" si="36"/>
        <v>372668.75</v>
      </c>
      <c r="BG42" s="23">
        <f t="shared" si="37"/>
        <v>8369.73</v>
      </c>
      <c r="BH42" s="23">
        <f t="shared" si="38"/>
        <v>11471.44</v>
      </c>
      <c r="BI42" s="90">
        <f t="shared" si="39"/>
        <v>19841.169999999998</v>
      </c>
      <c r="BJ42" s="95">
        <f t="shared" si="40"/>
        <v>392509.92</v>
      </c>
      <c r="BK42" s="68"/>
      <c r="BL42" s="23">
        <f t="shared" si="41"/>
        <v>172160.41</v>
      </c>
      <c r="BM42" s="23">
        <f t="shared" si="42"/>
        <v>235960.76</v>
      </c>
      <c r="BN42" s="89">
        <f t="shared" si="43"/>
        <v>408121.17000000004</v>
      </c>
      <c r="BO42" s="23">
        <f t="shared" si="44"/>
        <v>8369.73</v>
      </c>
      <c r="BP42" s="23">
        <f t="shared" si="45"/>
        <v>11471.44</v>
      </c>
      <c r="BQ42" s="90">
        <f t="shared" si="46"/>
        <v>19841.169999999998</v>
      </c>
      <c r="BR42" s="95">
        <f t="shared" si="47"/>
        <v>427962.34</v>
      </c>
      <c r="BT42" s="70">
        <f t="shared" si="48"/>
        <v>756109.16</v>
      </c>
      <c r="BU42" s="70">
        <f t="shared" si="49"/>
        <v>1036313.1399999998</v>
      </c>
    </row>
    <row r="43" spans="1:73" s="64" customFormat="1" x14ac:dyDescent="0.2">
      <c r="A43" s="60" t="s">
        <v>183</v>
      </c>
      <c r="B43" s="4" t="s">
        <v>156</v>
      </c>
      <c r="C43" s="54">
        <v>12</v>
      </c>
      <c r="D43" s="46">
        <v>374025</v>
      </c>
      <c r="E43" s="19">
        <v>43101</v>
      </c>
      <c r="F43" s="19">
        <v>43465</v>
      </c>
      <c r="G43" s="45">
        <f t="shared" ref="G43" si="81">365/(1+F43-E43)</f>
        <v>1</v>
      </c>
      <c r="H43" s="57">
        <v>32996134</v>
      </c>
      <c r="I43" s="57">
        <v>1309866</v>
      </c>
      <c r="J43" s="57">
        <v>0</v>
      </c>
      <c r="K43" s="57">
        <v>0</v>
      </c>
      <c r="L43" s="57">
        <v>5457960</v>
      </c>
      <c r="M43" s="57">
        <v>42670832</v>
      </c>
      <c r="N43" s="57">
        <v>14026427</v>
      </c>
      <c r="O43" s="68"/>
      <c r="P43" s="56">
        <f t="shared" ref="P43" si="82">H43*$G43</f>
        <v>32996134</v>
      </c>
      <c r="Q43" s="56">
        <f t="shared" ref="Q43" si="83">I43*$G43</f>
        <v>1309866</v>
      </c>
      <c r="R43" s="56">
        <f t="shared" ref="R43" si="84">J43*$G43</f>
        <v>0</v>
      </c>
      <c r="S43" s="56">
        <f t="shared" ref="S43" si="85">K43*$G43</f>
        <v>0</v>
      </c>
      <c r="T43" s="56">
        <f t="shared" ref="T43" si="86">L43*$G43</f>
        <v>5457960</v>
      </c>
      <c r="U43" s="56"/>
      <c r="V43" s="56">
        <f t="shared" ref="V43" si="87">SUM(P43:T43)</f>
        <v>39763960</v>
      </c>
      <c r="W43" s="58"/>
      <c r="X43" s="56">
        <f t="shared" ref="X43" si="88">M43*$G43</f>
        <v>42670832</v>
      </c>
      <c r="Y43" s="56">
        <f t="shared" ref="Y43" si="89">N43*$G43</f>
        <v>14026427</v>
      </c>
      <c r="Z43" s="58"/>
      <c r="AA43" s="56">
        <f t="shared" ref="AA43" si="90">V43</f>
        <v>39763960</v>
      </c>
      <c r="AB43" s="56">
        <f t="shared" ref="AB43" si="91">IF(ISERROR(((P43+Q43+R43)/X43)*Y43),0,((P43+Q43+R43)/X43)*Y43)</f>
        <v>11276803.898785006</v>
      </c>
      <c r="AC43" s="56">
        <f t="shared" ref="AC43" si="92">IF(ISERROR(((S43+T43)/X43)*Y43),0,((S43+T43)/X43)*Y43)</f>
        <v>1794098.5427450773</v>
      </c>
      <c r="AD43" s="56">
        <f t="shared" ref="AD43" si="93">SUM(P43:R43)</f>
        <v>34306000</v>
      </c>
      <c r="AE43" s="56">
        <f t="shared" ref="AE43" si="94">SUM(S43:T43)</f>
        <v>5457960</v>
      </c>
      <c r="AF43" s="56">
        <f t="shared" ref="AF43" si="95">AD43+AE43-AA43</f>
        <v>0</v>
      </c>
      <c r="AG43" s="56">
        <f t="shared" ref="AG43" si="96">IF(ISERROR((AA43/X43)*Y43),0,(AA43/X43)*Y43)</f>
        <v>13070902.441530082</v>
      </c>
      <c r="AH43" s="55">
        <f t="shared" si="20"/>
        <v>237381</v>
      </c>
      <c r="AI43" s="55">
        <f t="shared" si="21"/>
        <v>37766</v>
      </c>
      <c r="AJ43" s="61">
        <f t="shared" si="22"/>
        <v>275147</v>
      </c>
      <c r="AK43" s="63">
        <v>1</v>
      </c>
      <c r="AL43" s="68"/>
      <c r="AM43" s="68"/>
      <c r="AN43" s="23">
        <f t="shared" si="23"/>
        <v>58088.04</v>
      </c>
      <c r="AO43" s="23">
        <f t="shared" si="16"/>
        <v>9241.6</v>
      </c>
      <c r="AP43" s="89">
        <f t="shared" si="24"/>
        <v>67329.64</v>
      </c>
      <c r="AQ43" s="23">
        <f t="shared" si="17"/>
        <v>2422.92</v>
      </c>
      <c r="AR43" s="23">
        <f t="shared" si="18"/>
        <v>385.48</v>
      </c>
      <c r="AS43" s="90">
        <f t="shared" si="25"/>
        <v>2808.4</v>
      </c>
      <c r="AT43" s="95">
        <f t="shared" si="26"/>
        <v>70138.039999999994</v>
      </c>
      <c r="AV43" s="23">
        <f t="shared" si="27"/>
        <v>55756.42</v>
      </c>
      <c r="AW43" s="23">
        <f t="shared" si="28"/>
        <v>8870.64</v>
      </c>
      <c r="AX43" s="89">
        <f t="shared" si="29"/>
        <v>64627.06</v>
      </c>
      <c r="AY43" s="23">
        <f t="shared" si="30"/>
        <v>2422.92</v>
      </c>
      <c r="AZ43" s="23">
        <f t="shared" si="31"/>
        <v>385.48</v>
      </c>
      <c r="BA43" s="90">
        <f t="shared" si="32"/>
        <v>2808.4</v>
      </c>
      <c r="BB43" s="95">
        <f t="shared" si="33"/>
        <v>67435.459999999992</v>
      </c>
      <c r="BC43" s="68"/>
      <c r="BD43" s="23">
        <f t="shared" si="34"/>
        <v>45508.68</v>
      </c>
      <c r="BE43" s="23">
        <f t="shared" si="35"/>
        <v>7240.27</v>
      </c>
      <c r="BF43" s="89">
        <f t="shared" si="36"/>
        <v>52748.95</v>
      </c>
      <c r="BG43" s="23">
        <f t="shared" si="37"/>
        <v>2422.92</v>
      </c>
      <c r="BH43" s="23">
        <f t="shared" si="38"/>
        <v>385.48</v>
      </c>
      <c r="BI43" s="90">
        <f t="shared" si="39"/>
        <v>2808.4</v>
      </c>
      <c r="BJ43" s="95">
        <f t="shared" si="40"/>
        <v>55557.35</v>
      </c>
      <c r="BK43" s="68"/>
      <c r="BL43" s="23">
        <f t="shared" si="41"/>
        <v>49837.97</v>
      </c>
      <c r="BM43" s="23">
        <f t="shared" si="42"/>
        <v>7929.04</v>
      </c>
      <c r="BN43" s="89">
        <f t="shared" si="43"/>
        <v>57767.01</v>
      </c>
      <c r="BO43" s="23">
        <f t="shared" si="44"/>
        <v>2422.92</v>
      </c>
      <c r="BP43" s="23">
        <f t="shared" si="45"/>
        <v>385.48</v>
      </c>
      <c r="BQ43" s="90">
        <f t="shared" si="46"/>
        <v>2808.4</v>
      </c>
      <c r="BR43" s="95">
        <f t="shared" si="47"/>
        <v>60575.41</v>
      </c>
      <c r="BT43" s="70">
        <f t="shared" si="48"/>
        <v>218882.79000000004</v>
      </c>
      <c r="BU43" s="70">
        <f t="shared" si="49"/>
        <v>34823.47</v>
      </c>
    </row>
    <row r="44" spans="1:73" s="25" customFormat="1" x14ac:dyDescent="0.2">
      <c r="A44" s="60" t="s">
        <v>32</v>
      </c>
      <c r="B44" s="4" t="s">
        <v>173</v>
      </c>
      <c r="C44" s="5">
        <v>12</v>
      </c>
      <c r="D44" s="46">
        <v>370078</v>
      </c>
      <c r="E44" s="19">
        <v>42917</v>
      </c>
      <c r="F44" s="19">
        <v>43281</v>
      </c>
      <c r="G44" s="45">
        <f t="shared" si="19"/>
        <v>1</v>
      </c>
      <c r="H44" s="57">
        <v>56239936</v>
      </c>
      <c r="I44" s="57">
        <v>217110505</v>
      </c>
      <c r="J44" s="57">
        <v>9541997</v>
      </c>
      <c r="K44" s="57">
        <v>114896694</v>
      </c>
      <c r="L44" s="57">
        <v>54941211</v>
      </c>
      <c r="M44" s="57">
        <v>458093883</v>
      </c>
      <c r="N44" s="57">
        <v>110784217</v>
      </c>
      <c r="O44" s="53"/>
      <c r="P44" s="56">
        <f t="shared" si="66"/>
        <v>56239936</v>
      </c>
      <c r="Q44" s="56">
        <f t="shared" si="67"/>
        <v>217110505</v>
      </c>
      <c r="R44" s="56">
        <f t="shared" si="68"/>
        <v>9541997</v>
      </c>
      <c r="S44" s="56">
        <f t="shared" si="69"/>
        <v>114896694</v>
      </c>
      <c r="T44" s="56">
        <f t="shared" si="70"/>
        <v>54941211</v>
      </c>
      <c r="U44" s="56"/>
      <c r="V44" s="56">
        <f t="shared" si="71"/>
        <v>452730343</v>
      </c>
      <c r="W44" s="58"/>
      <c r="X44" s="56">
        <f t="shared" si="72"/>
        <v>458093883</v>
      </c>
      <c r="Y44" s="56">
        <f t="shared" si="73"/>
        <v>110784217</v>
      </c>
      <c r="Z44" s="58"/>
      <c r="AA44" s="56">
        <f t="shared" si="74"/>
        <v>452730343</v>
      </c>
      <c r="AB44" s="56">
        <f t="shared" si="75"/>
        <v>68413961.421639517</v>
      </c>
      <c r="AC44" s="56">
        <f t="shared" si="76"/>
        <v>41073151.204565167</v>
      </c>
      <c r="AD44" s="56">
        <f t="shared" si="77"/>
        <v>282892438</v>
      </c>
      <c r="AE44" s="56">
        <f t="shared" si="78"/>
        <v>169837905</v>
      </c>
      <c r="AF44" s="56">
        <f t="shared" si="79"/>
        <v>0</v>
      </c>
      <c r="AG44" s="56">
        <f t="shared" si="80"/>
        <v>109487112.62620468</v>
      </c>
      <c r="AH44" s="55">
        <f t="shared" si="20"/>
        <v>1440137</v>
      </c>
      <c r="AI44" s="55">
        <f t="shared" si="21"/>
        <v>864604</v>
      </c>
      <c r="AJ44" s="61">
        <f t="shared" si="22"/>
        <v>2304741</v>
      </c>
      <c r="AK44" s="22">
        <v>1</v>
      </c>
      <c r="AL44" s="68"/>
      <c r="AM44" s="68"/>
      <c r="AN44" s="23">
        <f t="shared" si="23"/>
        <v>352407.74</v>
      </c>
      <c r="AO44" s="23">
        <f t="shared" si="16"/>
        <v>211572.26</v>
      </c>
      <c r="AP44" s="89">
        <f t="shared" si="24"/>
        <v>563980</v>
      </c>
      <c r="AQ44" s="23">
        <f t="shared" si="17"/>
        <v>14699.32</v>
      </c>
      <c r="AR44" s="23">
        <f t="shared" si="18"/>
        <v>8824.91</v>
      </c>
      <c r="AS44" s="90">
        <f t="shared" si="25"/>
        <v>23524.23</v>
      </c>
      <c r="AT44" s="95">
        <f t="shared" si="26"/>
        <v>587504.23</v>
      </c>
      <c r="AV44" s="23">
        <f t="shared" si="27"/>
        <v>338262.27</v>
      </c>
      <c r="AW44" s="23">
        <f t="shared" si="28"/>
        <v>203079.85</v>
      </c>
      <c r="AX44" s="89">
        <f t="shared" si="29"/>
        <v>541342.12</v>
      </c>
      <c r="AY44" s="23">
        <f t="shared" si="30"/>
        <v>14699.32</v>
      </c>
      <c r="AZ44" s="23">
        <f t="shared" si="31"/>
        <v>8824.91</v>
      </c>
      <c r="BA44" s="90">
        <f t="shared" si="32"/>
        <v>23524.23</v>
      </c>
      <c r="BB44" s="95">
        <f t="shared" si="33"/>
        <v>564866.35</v>
      </c>
      <c r="BC44" s="68"/>
      <c r="BD44" s="23">
        <f t="shared" si="34"/>
        <v>276091.44</v>
      </c>
      <c r="BE44" s="23">
        <f t="shared" si="35"/>
        <v>165754.84</v>
      </c>
      <c r="BF44" s="89">
        <f t="shared" si="36"/>
        <v>441846.28</v>
      </c>
      <c r="BG44" s="23">
        <f t="shared" si="37"/>
        <v>14699.32</v>
      </c>
      <c r="BH44" s="23">
        <f t="shared" si="38"/>
        <v>8824.91</v>
      </c>
      <c r="BI44" s="90">
        <f t="shared" si="39"/>
        <v>23524.23</v>
      </c>
      <c r="BJ44" s="95">
        <f t="shared" si="40"/>
        <v>465370.51</v>
      </c>
      <c r="BK44" s="68"/>
      <c r="BL44" s="23">
        <f t="shared" si="41"/>
        <v>302356.34000000003</v>
      </c>
      <c r="BM44" s="23">
        <f t="shared" si="42"/>
        <v>181523.3</v>
      </c>
      <c r="BN44" s="89">
        <f t="shared" si="43"/>
        <v>483879.64</v>
      </c>
      <c r="BO44" s="23">
        <f t="shared" si="44"/>
        <v>14699.32</v>
      </c>
      <c r="BP44" s="23">
        <f t="shared" si="45"/>
        <v>8824.91</v>
      </c>
      <c r="BQ44" s="90">
        <f t="shared" si="46"/>
        <v>23524.23</v>
      </c>
      <c r="BR44" s="95">
        <f t="shared" si="47"/>
        <v>507403.87</v>
      </c>
      <c r="BT44" s="70">
        <f t="shared" si="48"/>
        <v>1327915.07</v>
      </c>
      <c r="BU44" s="70">
        <f t="shared" si="49"/>
        <v>797229.89</v>
      </c>
    </row>
    <row r="45" spans="1:73" s="64" customFormat="1" x14ac:dyDescent="0.2">
      <c r="A45" s="60" t="s">
        <v>158</v>
      </c>
      <c r="B45" s="75" t="s">
        <v>157</v>
      </c>
      <c r="C45" s="54">
        <v>12</v>
      </c>
      <c r="D45" s="76">
        <v>373035</v>
      </c>
      <c r="E45" s="19">
        <v>42856</v>
      </c>
      <c r="F45" s="19">
        <v>43220</v>
      </c>
      <c r="G45" s="45">
        <f t="shared" ref="G45" si="97">365/(1+F45-E45)</f>
        <v>1</v>
      </c>
      <c r="H45" s="57">
        <v>21267057</v>
      </c>
      <c r="I45" s="57">
        <v>14042953</v>
      </c>
      <c r="J45" s="57">
        <v>0</v>
      </c>
      <c r="K45" s="57">
        <v>397147</v>
      </c>
      <c r="L45" s="57">
        <v>0</v>
      </c>
      <c r="M45" s="57">
        <v>35707157</v>
      </c>
      <c r="N45" s="57">
        <v>14299493</v>
      </c>
      <c r="O45" s="68"/>
      <c r="P45" s="56">
        <f t="shared" ref="P45" si="98">H45*$G45</f>
        <v>21267057</v>
      </c>
      <c r="Q45" s="56">
        <f t="shared" ref="Q45" si="99">I45*$G45</f>
        <v>14042953</v>
      </c>
      <c r="R45" s="56">
        <f t="shared" ref="R45" si="100">J45*$G45</f>
        <v>0</v>
      </c>
      <c r="S45" s="56">
        <f t="shared" ref="S45" si="101">K45*$G45</f>
        <v>397147</v>
      </c>
      <c r="T45" s="56">
        <f t="shared" ref="T45" si="102">L45*$G45</f>
        <v>0</v>
      </c>
      <c r="U45" s="56"/>
      <c r="V45" s="56">
        <f t="shared" ref="V45" si="103">SUM(P45:T45)</f>
        <v>35707157</v>
      </c>
      <c r="W45" s="58"/>
      <c r="X45" s="56">
        <f t="shared" ref="X45" si="104">M45*$G45</f>
        <v>35707157</v>
      </c>
      <c r="Y45" s="56">
        <f t="shared" ref="Y45" si="105">N45*$G45</f>
        <v>14299493</v>
      </c>
      <c r="Z45" s="58"/>
      <c r="AA45" s="56">
        <f t="shared" ref="AA45" si="106">V45</f>
        <v>35707157</v>
      </c>
      <c r="AB45" s="56">
        <f t="shared" ref="AB45" si="107">IF(ISERROR(((P45+Q45+R45)/X45)*Y45),0,((P45+Q45+R45)/X45)*Y45)</f>
        <v>14140449.233326809</v>
      </c>
      <c r="AC45" s="56">
        <f t="shared" ref="AC45" si="108">IF(ISERROR(((S45+T45)/X45)*Y45),0,((S45+T45)/X45)*Y45)</f>
        <v>159043.76667319101</v>
      </c>
      <c r="AD45" s="56">
        <f t="shared" ref="AD45" si="109">SUM(P45:R45)</f>
        <v>35310010</v>
      </c>
      <c r="AE45" s="56">
        <f t="shared" ref="AE45" si="110">SUM(S45:T45)</f>
        <v>397147</v>
      </c>
      <c r="AF45" s="56">
        <f t="shared" ref="AF45" si="111">AD45+AE45-AA45</f>
        <v>0</v>
      </c>
      <c r="AG45" s="56">
        <f t="shared" ref="AG45" si="112">IF(ISERROR((AA45/X45)*Y45),0,(AA45/X45)*Y45)</f>
        <v>14299493</v>
      </c>
      <c r="AH45" s="55">
        <f t="shared" si="20"/>
        <v>297661</v>
      </c>
      <c r="AI45" s="55">
        <f t="shared" si="21"/>
        <v>3348</v>
      </c>
      <c r="AJ45" s="61">
        <f t="shared" si="22"/>
        <v>301009</v>
      </c>
      <c r="AK45" s="63">
        <v>1</v>
      </c>
      <c r="AL45" s="68"/>
      <c r="AN45" s="23">
        <f t="shared" si="23"/>
        <v>72838.990000000005</v>
      </c>
      <c r="AO45" s="23">
        <f t="shared" si="16"/>
        <v>819.25</v>
      </c>
      <c r="AP45" s="89">
        <f t="shared" si="24"/>
        <v>73658.240000000005</v>
      </c>
      <c r="AQ45" s="23">
        <f t="shared" si="17"/>
        <v>3038.2</v>
      </c>
      <c r="AR45" s="23">
        <f t="shared" si="18"/>
        <v>34.17</v>
      </c>
      <c r="AS45" s="90">
        <f t="shared" si="25"/>
        <v>3072.37</v>
      </c>
      <c r="AT45" s="95">
        <f t="shared" si="26"/>
        <v>76730.61</v>
      </c>
      <c r="AV45" s="23">
        <f t="shared" si="27"/>
        <v>69915.27</v>
      </c>
      <c r="AW45" s="23">
        <f t="shared" si="28"/>
        <v>786.37</v>
      </c>
      <c r="AX45" s="89">
        <f t="shared" si="29"/>
        <v>70701.64</v>
      </c>
      <c r="AY45" s="23">
        <f t="shared" si="30"/>
        <v>3038.2</v>
      </c>
      <c r="AZ45" s="23">
        <f t="shared" si="31"/>
        <v>34.17</v>
      </c>
      <c r="BA45" s="90">
        <f t="shared" si="32"/>
        <v>3072.37</v>
      </c>
      <c r="BB45" s="95">
        <f t="shared" si="33"/>
        <v>73774.009999999995</v>
      </c>
      <c r="BC45" s="68"/>
      <c r="BD45" s="23">
        <f t="shared" si="34"/>
        <v>57065.21</v>
      </c>
      <c r="BE45" s="23">
        <f t="shared" si="35"/>
        <v>641.84</v>
      </c>
      <c r="BF45" s="89">
        <f t="shared" si="36"/>
        <v>57707.049999999996</v>
      </c>
      <c r="BG45" s="23">
        <f t="shared" si="37"/>
        <v>3038.2</v>
      </c>
      <c r="BH45" s="23">
        <f t="shared" si="38"/>
        <v>34.17</v>
      </c>
      <c r="BI45" s="90">
        <f t="shared" si="39"/>
        <v>3072.37</v>
      </c>
      <c r="BJ45" s="95">
        <f t="shared" si="40"/>
        <v>60779.42</v>
      </c>
      <c r="BK45" s="68"/>
      <c r="BL45" s="23">
        <f t="shared" si="41"/>
        <v>62493.89</v>
      </c>
      <c r="BM45" s="23">
        <f t="shared" si="42"/>
        <v>702.9</v>
      </c>
      <c r="BN45" s="89">
        <f t="shared" si="43"/>
        <v>63196.79</v>
      </c>
      <c r="BO45" s="23">
        <f t="shared" si="44"/>
        <v>3038.2</v>
      </c>
      <c r="BP45" s="23">
        <f t="shared" si="45"/>
        <v>34.17</v>
      </c>
      <c r="BQ45" s="90">
        <f t="shared" si="46"/>
        <v>3072.37</v>
      </c>
      <c r="BR45" s="95">
        <f t="shared" si="47"/>
        <v>66269.16</v>
      </c>
      <c r="BT45" s="70">
        <f t="shared" si="48"/>
        <v>274466.16000000003</v>
      </c>
      <c r="BU45" s="70">
        <f t="shared" si="49"/>
        <v>3087.0400000000004</v>
      </c>
    </row>
    <row r="46" spans="1:73" x14ac:dyDescent="0.2">
      <c r="A46" s="60" t="s">
        <v>164</v>
      </c>
      <c r="B46" s="4" t="s">
        <v>171</v>
      </c>
      <c r="C46" s="5">
        <v>12</v>
      </c>
      <c r="D46" s="46">
        <v>374021</v>
      </c>
      <c r="E46" s="19">
        <v>43101</v>
      </c>
      <c r="F46" s="19">
        <v>43465</v>
      </c>
      <c r="G46" s="45">
        <f t="shared" si="19"/>
        <v>1</v>
      </c>
      <c r="H46" s="57">
        <v>24861217</v>
      </c>
      <c r="I46" s="57">
        <v>0</v>
      </c>
      <c r="J46" s="57">
        <v>0</v>
      </c>
      <c r="K46" s="57">
        <v>0</v>
      </c>
      <c r="L46" s="57">
        <v>2358954</v>
      </c>
      <c r="M46" s="57">
        <v>27220171</v>
      </c>
      <c r="N46" s="57">
        <v>11113708</v>
      </c>
      <c r="O46" s="64"/>
      <c r="P46" s="56">
        <f t="shared" si="66"/>
        <v>24861217</v>
      </c>
      <c r="Q46" s="56">
        <f t="shared" si="67"/>
        <v>0</v>
      </c>
      <c r="R46" s="56">
        <f t="shared" si="68"/>
        <v>0</v>
      </c>
      <c r="S46" s="56">
        <f t="shared" si="69"/>
        <v>0</v>
      </c>
      <c r="T46" s="56">
        <f t="shared" si="70"/>
        <v>2358954</v>
      </c>
      <c r="U46" s="55"/>
      <c r="V46" s="56">
        <f t="shared" si="71"/>
        <v>27220171</v>
      </c>
      <c r="W46" s="26"/>
      <c r="X46" s="56">
        <f t="shared" si="72"/>
        <v>27220171</v>
      </c>
      <c r="Y46" s="56">
        <f t="shared" si="73"/>
        <v>11113708</v>
      </c>
      <c r="Z46" s="26"/>
      <c r="AA46" s="56">
        <f t="shared" si="74"/>
        <v>27220171</v>
      </c>
      <c r="AB46" s="56">
        <f t="shared" si="75"/>
        <v>10150572.024791321</v>
      </c>
      <c r="AC46" s="56">
        <f t="shared" si="76"/>
        <v>963135.97520867898</v>
      </c>
      <c r="AD46" s="56">
        <f t="shared" si="77"/>
        <v>24861217</v>
      </c>
      <c r="AE46" s="56">
        <f t="shared" si="78"/>
        <v>2358954</v>
      </c>
      <c r="AF46" s="56">
        <f t="shared" si="79"/>
        <v>0</v>
      </c>
      <c r="AG46" s="56">
        <f t="shared" si="80"/>
        <v>11113708</v>
      </c>
      <c r="AH46" s="55">
        <f t="shared" si="20"/>
        <v>213673</v>
      </c>
      <c r="AI46" s="55">
        <f t="shared" si="21"/>
        <v>20274</v>
      </c>
      <c r="AJ46" s="61">
        <f t="shared" si="22"/>
        <v>233947</v>
      </c>
      <c r="AK46" s="22">
        <v>1</v>
      </c>
      <c r="AL46" s="68"/>
      <c r="AN46" s="23">
        <f t="shared" si="23"/>
        <v>52286.7</v>
      </c>
      <c r="AO46" s="23">
        <f t="shared" si="16"/>
        <v>4961.22</v>
      </c>
      <c r="AP46" s="89">
        <f t="shared" si="24"/>
        <v>57247.92</v>
      </c>
      <c r="AQ46" s="23">
        <f t="shared" si="17"/>
        <v>2180.94</v>
      </c>
      <c r="AR46" s="23">
        <f t="shared" si="18"/>
        <v>206.94</v>
      </c>
      <c r="AS46" s="90">
        <f t="shared" si="25"/>
        <v>2387.88</v>
      </c>
      <c r="AT46" s="95">
        <f t="shared" si="26"/>
        <v>59635.799999999996</v>
      </c>
      <c r="AV46" s="23">
        <f t="shared" si="27"/>
        <v>50187.94</v>
      </c>
      <c r="AW46" s="23">
        <f t="shared" si="28"/>
        <v>4762.08</v>
      </c>
      <c r="AX46" s="89">
        <f t="shared" si="29"/>
        <v>54950.020000000004</v>
      </c>
      <c r="AY46" s="23">
        <f t="shared" si="30"/>
        <v>2180.94</v>
      </c>
      <c r="AZ46" s="23">
        <f t="shared" si="31"/>
        <v>206.94</v>
      </c>
      <c r="BA46" s="90">
        <f t="shared" si="32"/>
        <v>2387.88</v>
      </c>
      <c r="BB46" s="95">
        <f t="shared" si="33"/>
        <v>57337.9</v>
      </c>
      <c r="BC46" s="68"/>
      <c r="BD46" s="23">
        <f t="shared" si="34"/>
        <v>40963.660000000003</v>
      </c>
      <c r="BE46" s="23">
        <f t="shared" si="35"/>
        <v>3886.83</v>
      </c>
      <c r="BF46" s="89">
        <f t="shared" si="36"/>
        <v>44850.490000000005</v>
      </c>
      <c r="BG46" s="23">
        <f t="shared" si="37"/>
        <v>2180.94</v>
      </c>
      <c r="BH46" s="23">
        <f t="shared" si="38"/>
        <v>206.94</v>
      </c>
      <c r="BI46" s="90">
        <f t="shared" si="39"/>
        <v>2387.88</v>
      </c>
      <c r="BJ46" s="95">
        <f t="shared" si="40"/>
        <v>47238.37</v>
      </c>
      <c r="BK46" s="68"/>
      <c r="BL46" s="23">
        <f t="shared" si="41"/>
        <v>44860.58</v>
      </c>
      <c r="BM46" s="23">
        <f t="shared" si="42"/>
        <v>4256.59</v>
      </c>
      <c r="BN46" s="89">
        <f t="shared" si="43"/>
        <v>49117.17</v>
      </c>
      <c r="BO46" s="23">
        <f t="shared" si="44"/>
        <v>2180.94</v>
      </c>
      <c r="BP46" s="23">
        <f t="shared" si="45"/>
        <v>206.94</v>
      </c>
      <c r="BQ46" s="90">
        <f t="shared" si="46"/>
        <v>2387.88</v>
      </c>
      <c r="BR46" s="95">
        <f t="shared" si="47"/>
        <v>51505.049999999996</v>
      </c>
      <c r="BT46" s="70">
        <f t="shared" si="48"/>
        <v>197022.64</v>
      </c>
      <c r="BU46" s="70">
        <f t="shared" si="49"/>
        <v>18694.48</v>
      </c>
    </row>
    <row r="47" spans="1:73" x14ac:dyDescent="0.2">
      <c r="A47" s="60" t="s">
        <v>168</v>
      </c>
      <c r="B47" s="4" t="s">
        <v>95</v>
      </c>
      <c r="C47" s="54">
        <v>9</v>
      </c>
      <c r="D47" s="46">
        <v>370139</v>
      </c>
      <c r="E47" s="19">
        <v>43191</v>
      </c>
      <c r="F47" s="19">
        <v>43465</v>
      </c>
      <c r="G47" s="45">
        <f t="shared" si="19"/>
        <v>1.3272727272727274</v>
      </c>
      <c r="H47" s="57">
        <v>1252786</v>
      </c>
      <c r="I47" s="57">
        <v>1062048</v>
      </c>
      <c r="J47" s="57">
        <v>39522</v>
      </c>
      <c r="K47" s="57">
        <v>7317423</v>
      </c>
      <c r="L47" s="57">
        <v>2051611</v>
      </c>
      <c r="M47" s="57">
        <v>14393477</v>
      </c>
      <c r="N47" s="57">
        <v>5477769</v>
      </c>
      <c r="P47" s="56">
        <f t="shared" si="66"/>
        <v>1662788.6909090912</v>
      </c>
      <c r="Q47" s="56">
        <f t="shared" si="67"/>
        <v>1409627.3454545455</v>
      </c>
      <c r="R47" s="56">
        <f t="shared" si="68"/>
        <v>52456.472727272732</v>
      </c>
      <c r="S47" s="56">
        <f t="shared" si="69"/>
        <v>9712215.9818181824</v>
      </c>
      <c r="T47" s="56">
        <f t="shared" si="70"/>
        <v>2723047.3272727276</v>
      </c>
      <c r="V47" s="56">
        <f t="shared" si="71"/>
        <v>15560135.81818182</v>
      </c>
      <c r="W47" s="21"/>
      <c r="X47" s="56">
        <f t="shared" si="72"/>
        <v>19104069.472727273</v>
      </c>
      <c r="Y47" s="56">
        <f t="shared" si="73"/>
        <v>7270493.4000000004</v>
      </c>
      <c r="Z47" s="21"/>
      <c r="AA47" s="56">
        <f t="shared" si="74"/>
        <v>15560135.81818182</v>
      </c>
      <c r="AB47" s="56">
        <f t="shared" si="75"/>
        <v>1189242.1656873042</v>
      </c>
      <c r="AC47" s="56">
        <f t="shared" si="76"/>
        <v>4732525.703231791</v>
      </c>
      <c r="AD47" s="56">
        <f t="shared" si="77"/>
        <v>3124872.5090909093</v>
      </c>
      <c r="AE47" s="56">
        <f t="shared" si="78"/>
        <v>12435263.30909091</v>
      </c>
      <c r="AF47" s="56">
        <f t="shared" si="79"/>
        <v>0</v>
      </c>
      <c r="AG47" s="56">
        <f t="shared" si="80"/>
        <v>5921767.868919096</v>
      </c>
      <c r="AH47" s="55">
        <f t="shared" si="20"/>
        <v>25034</v>
      </c>
      <c r="AI47" s="55">
        <f t="shared" si="21"/>
        <v>99621</v>
      </c>
      <c r="AJ47" s="61">
        <f t="shared" si="22"/>
        <v>124655</v>
      </c>
      <c r="AK47" s="22">
        <v>1</v>
      </c>
      <c r="AL47" s="68"/>
      <c r="AN47" s="23">
        <f t="shared" si="23"/>
        <v>6125.92</v>
      </c>
      <c r="AO47" s="23">
        <f t="shared" si="16"/>
        <v>24377.75</v>
      </c>
      <c r="AP47" s="89">
        <f t="shared" si="24"/>
        <v>30503.67</v>
      </c>
      <c r="AQ47" s="23">
        <f t="shared" si="17"/>
        <v>255.52</v>
      </c>
      <c r="AR47" s="23">
        <f t="shared" si="18"/>
        <v>1016.82</v>
      </c>
      <c r="AS47" s="90">
        <f t="shared" si="25"/>
        <v>1272.3400000000001</v>
      </c>
      <c r="AT47" s="95">
        <f t="shared" si="26"/>
        <v>31776.01</v>
      </c>
      <c r="AV47" s="23">
        <f t="shared" si="27"/>
        <v>5880.02</v>
      </c>
      <c r="AW47" s="23">
        <f t="shared" si="28"/>
        <v>23399.24</v>
      </c>
      <c r="AX47" s="89">
        <f t="shared" si="29"/>
        <v>29279.260000000002</v>
      </c>
      <c r="AY47" s="23">
        <f t="shared" si="30"/>
        <v>255.52</v>
      </c>
      <c r="AZ47" s="23">
        <f t="shared" si="31"/>
        <v>1016.82</v>
      </c>
      <c r="BA47" s="90">
        <f t="shared" si="32"/>
        <v>1272.3400000000001</v>
      </c>
      <c r="BB47" s="95">
        <f t="shared" si="33"/>
        <v>30551.600000000002</v>
      </c>
      <c r="BC47" s="68"/>
      <c r="BD47" s="23">
        <f t="shared" si="34"/>
        <v>4799.3100000000004</v>
      </c>
      <c r="BE47" s="23">
        <f t="shared" si="35"/>
        <v>19098.580000000002</v>
      </c>
      <c r="BF47" s="89">
        <f t="shared" si="36"/>
        <v>23897.890000000003</v>
      </c>
      <c r="BG47" s="23">
        <f t="shared" si="37"/>
        <v>255.52</v>
      </c>
      <c r="BH47" s="23">
        <f t="shared" si="38"/>
        <v>1016.82</v>
      </c>
      <c r="BI47" s="90">
        <f t="shared" si="39"/>
        <v>1272.3400000000001</v>
      </c>
      <c r="BJ47" s="95">
        <f t="shared" si="40"/>
        <v>25170.230000000003</v>
      </c>
      <c r="BK47" s="68"/>
      <c r="BL47" s="23">
        <f t="shared" si="41"/>
        <v>5255.87</v>
      </c>
      <c r="BM47" s="23">
        <f t="shared" si="42"/>
        <v>20915.46</v>
      </c>
      <c r="BN47" s="89">
        <f t="shared" si="43"/>
        <v>26171.329999999998</v>
      </c>
      <c r="BO47" s="23">
        <f t="shared" si="44"/>
        <v>255.52</v>
      </c>
      <c r="BP47" s="23">
        <f t="shared" si="45"/>
        <v>1016.82</v>
      </c>
      <c r="BQ47" s="90">
        <f t="shared" si="46"/>
        <v>1272.3400000000001</v>
      </c>
      <c r="BR47" s="95">
        <f t="shared" si="47"/>
        <v>27443.67</v>
      </c>
      <c r="BT47" s="70">
        <f t="shared" si="48"/>
        <v>23083.200000000001</v>
      </c>
      <c r="BU47" s="70">
        <f t="shared" si="49"/>
        <v>91858.31</v>
      </c>
    </row>
    <row r="48" spans="1:73" x14ac:dyDescent="0.2">
      <c r="A48" s="60" t="s">
        <v>7</v>
      </c>
      <c r="B48" s="4" t="s">
        <v>96</v>
      </c>
      <c r="C48" s="5">
        <v>12</v>
      </c>
      <c r="D48" s="46">
        <v>370158</v>
      </c>
      <c r="E48" s="19">
        <v>42917</v>
      </c>
      <c r="F48" s="19">
        <v>43281</v>
      </c>
      <c r="G48" s="45">
        <f t="shared" si="19"/>
        <v>1</v>
      </c>
      <c r="H48" s="57">
        <v>852960</v>
      </c>
      <c r="I48" s="57">
        <v>2633696</v>
      </c>
      <c r="J48" s="57">
        <v>299261</v>
      </c>
      <c r="K48" s="57">
        <v>13415315</v>
      </c>
      <c r="L48" s="57">
        <v>6372439</v>
      </c>
      <c r="M48" s="57">
        <v>23573671</v>
      </c>
      <c r="N48" s="57">
        <v>9380713</v>
      </c>
      <c r="P48" s="56">
        <f t="shared" si="66"/>
        <v>852960</v>
      </c>
      <c r="Q48" s="56">
        <f t="shared" si="67"/>
        <v>2633696</v>
      </c>
      <c r="R48" s="56">
        <f t="shared" si="68"/>
        <v>299261</v>
      </c>
      <c r="S48" s="56">
        <f t="shared" si="69"/>
        <v>13415315</v>
      </c>
      <c r="T48" s="56">
        <f t="shared" si="70"/>
        <v>6372439</v>
      </c>
      <c r="V48" s="56">
        <f t="shared" si="71"/>
        <v>23573671</v>
      </c>
      <c r="W48" s="21"/>
      <c r="X48" s="56">
        <f t="shared" si="72"/>
        <v>23573671</v>
      </c>
      <c r="Y48" s="56">
        <f t="shared" si="73"/>
        <v>9380713</v>
      </c>
      <c r="Z48" s="21"/>
      <c r="AA48" s="56">
        <f t="shared" si="74"/>
        <v>23573671</v>
      </c>
      <c r="AB48" s="56">
        <f t="shared" si="75"/>
        <v>1506536.7128785755</v>
      </c>
      <c r="AC48" s="56">
        <f t="shared" si="76"/>
        <v>7874176.2871214245</v>
      </c>
      <c r="AD48" s="56">
        <f t="shared" si="77"/>
        <v>3785917</v>
      </c>
      <c r="AE48" s="56">
        <f t="shared" si="78"/>
        <v>19787754</v>
      </c>
      <c r="AF48" s="56">
        <f t="shared" si="79"/>
        <v>0</v>
      </c>
      <c r="AG48" s="56">
        <f t="shared" si="80"/>
        <v>9380713</v>
      </c>
      <c r="AH48" s="55">
        <f t="shared" si="20"/>
        <v>31713</v>
      </c>
      <c r="AI48" s="55">
        <f t="shared" si="21"/>
        <v>165754</v>
      </c>
      <c r="AJ48" s="61">
        <f t="shared" si="22"/>
        <v>197467</v>
      </c>
      <c r="AK48" s="22">
        <v>1</v>
      </c>
      <c r="AL48" s="68"/>
      <c r="AN48" s="23">
        <f t="shared" si="23"/>
        <v>7760.33</v>
      </c>
      <c r="AO48" s="23">
        <f t="shared" si="16"/>
        <v>40560.74</v>
      </c>
      <c r="AP48" s="89">
        <f t="shared" si="24"/>
        <v>48321.07</v>
      </c>
      <c r="AQ48" s="23">
        <f t="shared" si="17"/>
        <v>323.69</v>
      </c>
      <c r="AR48" s="23">
        <f t="shared" si="18"/>
        <v>1691.83</v>
      </c>
      <c r="AS48" s="90">
        <f t="shared" si="25"/>
        <v>2015.52</v>
      </c>
      <c r="AT48" s="95">
        <f t="shared" si="26"/>
        <v>50336.59</v>
      </c>
      <c r="AV48" s="23">
        <f t="shared" si="27"/>
        <v>7448.84</v>
      </c>
      <c r="AW48" s="23">
        <f t="shared" si="28"/>
        <v>38932.65</v>
      </c>
      <c r="AX48" s="89">
        <f t="shared" si="29"/>
        <v>46381.490000000005</v>
      </c>
      <c r="AY48" s="23">
        <f t="shared" si="30"/>
        <v>323.69</v>
      </c>
      <c r="AZ48" s="23">
        <f t="shared" si="31"/>
        <v>1691.83</v>
      </c>
      <c r="BA48" s="90">
        <f t="shared" si="32"/>
        <v>2015.52</v>
      </c>
      <c r="BB48" s="95">
        <f t="shared" si="33"/>
        <v>48397.01</v>
      </c>
      <c r="BC48" s="68"/>
      <c r="BD48" s="23">
        <f t="shared" si="34"/>
        <v>6079.78</v>
      </c>
      <c r="BE48" s="23">
        <f t="shared" si="35"/>
        <v>31777.03</v>
      </c>
      <c r="BF48" s="89">
        <f t="shared" si="36"/>
        <v>37856.81</v>
      </c>
      <c r="BG48" s="23">
        <f t="shared" si="37"/>
        <v>323.69</v>
      </c>
      <c r="BH48" s="23">
        <f t="shared" si="38"/>
        <v>1691.83</v>
      </c>
      <c r="BI48" s="90">
        <f t="shared" si="39"/>
        <v>2015.52</v>
      </c>
      <c r="BJ48" s="95">
        <f t="shared" si="40"/>
        <v>39872.329999999994</v>
      </c>
      <c r="BK48" s="68"/>
      <c r="BL48" s="23">
        <f t="shared" si="41"/>
        <v>6658.16</v>
      </c>
      <c r="BM48" s="23">
        <f t="shared" si="42"/>
        <v>34800.019999999997</v>
      </c>
      <c r="BN48" s="89">
        <f t="shared" si="43"/>
        <v>41458.179999999993</v>
      </c>
      <c r="BO48" s="23">
        <f t="shared" si="44"/>
        <v>323.69</v>
      </c>
      <c r="BP48" s="23">
        <f t="shared" si="45"/>
        <v>1691.83</v>
      </c>
      <c r="BQ48" s="90">
        <f t="shared" si="46"/>
        <v>2015.52</v>
      </c>
      <c r="BR48" s="95">
        <f t="shared" si="47"/>
        <v>43473.69999999999</v>
      </c>
      <c r="BT48" s="70">
        <f t="shared" si="48"/>
        <v>29241.87</v>
      </c>
      <c r="BU48" s="70">
        <f t="shared" si="49"/>
        <v>152837.75999999998</v>
      </c>
    </row>
    <row r="49" spans="1:73" x14ac:dyDescent="0.2">
      <c r="A49" s="60" t="s">
        <v>8</v>
      </c>
      <c r="B49" s="4" t="s">
        <v>53</v>
      </c>
      <c r="C49" s="5">
        <v>12</v>
      </c>
      <c r="D49" s="46">
        <v>370083</v>
      </c>
      <c r="E49" s="19">
        <v>43191</v>
      </c>
      <c r="F49" s="19">
        <v>43555</v>
      </c>
      <c r="G49" s="45">
        <f t="shared" si="19"/>
        <v>1</v>
      </c>
      <c r="H49" s="57">
        <v>2497428</v>
      </c>
      <c r="I49" s="57">
        <v>3007038</v>
      </c>
      <c r="J49" s="57">
        <v>900972</v>
      </c>
      <c r="K49" s="57">
        <v>6202815</v>
      </c>
      <c r="L49" s="57">
        <v>3791743</v>
      </c>
      <c r="M49" s="57">
        <v>16399998</v>
      </c>
      <c r="N49" s="57">
        <v>4589415</v>
      </c>
      <c r="P49" s="56">
        <f t="shared" si="66"/>
        <v>2497428</v>
      </c>
      <c r="Q49" s="56">
        <f t="shared" si="67"/>
        <v>3007038</v>
      </c>
      <c r="R49" s="56">
        <f t="shared" si="68"/>
        <v>900972</v>
      </c>
      <c r="S49" s="56">
        <f t="shared" si="69"/>
        <v>6202815</v>
      </c>
      <c r="T49" s="56">
        <f t="shared" si="70"/>
        <v>3791743</v>
      </c>
      <c r="V49" s="56">
        <f t="shared" si="71"/>
        <v>16399996</v>
      </c>
      <c r="W49" s="21"/>
      <c r="X49" s="56">
        <f t="shared" si="72"/>
        <v>16399998</v>
      </c>
      <c r="Y49" s="56">
        <f t="shared" si="73"/>
        <v>4589415</v>
      </c>
      <c r="Z49" s="21"/>
      <c r="AA49" s="56">
        <f t="shared" si="74"/>
        <v>16399996</v>
      </c>
      <c r="AB49" s="56">
        <f t="shared" si="75"/>
        <v>1792513.2209631978</v>
      </c>
      <c r="AC49" s="56">
        <f t="shared" si="76"/>
        <v>2796901.219351978</v>
      </c>
      <c r="AD49" s="56">
        <f t="shared" si="77"/>
        <v>6405438</v>
      </c>
      <c r="AE49" s="56">
        <f t="shared" si="78"/>
        <v>9994558</v>
      </c>
      <c r="AF49" s="56">
        <f t="shared" si="79"/>
        <v>0</v>
      </c>
      <c r="AG49" s="56">
        <f t="shared" si="80"/>
        <v>4589414.4403151758</v>
      </c>
      <c r="AH49" s="55">
        <f t="shared" si="20"/>
        <v>37733</v>
      </c>
      <c r="AI49" s="55">
        <f t="shared" si="21"/>
        <v>58876</v>
      </c>
      <c r="AJ49" s="61">
        <f t="shared" si="22"/>
        <v>96609</v>
      </c>
      <c r="AK49" s="22">
        <v>1</v>
      </c>
      <c r="AL49" s="68"/>
      <c r="AN49" s="23">
        <f t="shared" si="23"/>
        <v>9233.43</v>
      </c>
      <c r="AO49" s="23">
        <f t="shared" si="16"/>
        <v>14407.14</v>
      </c>
      <c r="AP49" s="89">
        <f t="shared" si="24"/>
        <v>23640.57</v>
      </c>
      <c r="AQ49" s="23">
        <f t="shared" si="17"/>
        <v>385.14</v>
      </c>
      <c r="AR49" s="23">
        <f t="shared" si="18"/>
        <v>600.94000000000005</v>
      </c>
      <c r="AS49" s="90">
        <f t="shared" si="25"/>
        <v>986.08</v>
      </c>
      <c r="AT49" s="95">
        <f t="shared" si="26"/>
        <v>24626.65</v>
      </c>
      <c r="AV49" s="23">
        <f t="shared" si="27"/>
        <v>8862.7999999999993</v>
      </c>
      <c r="AW49" s="23">
        <f t="shared" si="28"/>
        <v>13828.85</v>
      </c>
      <c r="AX49" s="89">
        <f t="shared" si="29"/>
        <v>22691.65</v>
      </c>
      <c r="AY49" s="23">
        <f t="shared" si="30"/>
        <v>385.14</v>
      </c>
      <c r="AZ49" s="23">
        <f t="shared" si="31"/>
        <v>600.94000000000005</v>
      </c>
      <c r="BA49" s="90">
        <f t="shared" si="32"/>
        <v>986.08</v>
      </c>
      <c r="BB49" s="95">
        <f t="shared" si="33"/>
        <v>23677.730000000003</v>
      </c>
      <c r="BC49" s="68"/>
      <c r="BD49" s="23">
        <f t="shared" si="34"/>
        <v>7233.87</v>
      </c>
      <c r="BE49" s="23">
        <f t="shared" si="35"/>
        <v>11287.18</v>
      </c>
      <c r="BF49" s="89">
        <f t="shared" si="36"/>
        <v>18521.05</v>
      </c>
      <c r="BG49" s="23">
        <f t="shared" si="37"/>
        <v>385.14</v>
      </c>
      <c r="BH49" s="23">
        <f t="shared" si="38"/>
        <v>600.94000000000005</v>
      </c>
      <c r="BI49" s="90">
        <f t="shared" si="39"/>
        <v>986.08</v>
      </c>
      <c r="BJ49" s="95">
        <f t="shared" si="40"/>
        <v>19507.13</v>
      </c>
      <c r="BK49" s="68"/>
      <c r="BL49" s="23">
        <f t="shared" si="41"/>
        <v>7922.03</v>
      </c>
      <c r="BM49" s="23">
        <f t="shared" si="42"/>
        <v>12360.94</v>
      </c>
      <c r="BN49" s="89">
        <f t="shared" si="43"/>
        <v>20282.97</v>
      </c>
      <c r="BO49" s="23">
        <f t="shared" si="44"/>
        <v>385.14</v>
      </c>
      <c r="BP49" s="23">
        <f t="shared" si="45"/>
        <v>600.94000000000005</v>
      </c>
      <c r="BQ49" s="90">
        <f t="shared" si="46"/>
        <v>986.08</v>
      </c>
      <c r="BR49" s="95">
        <f t="shared" si="47"/>
        <v>21269.050000000003</v>
      </c>
      <c r="BT49" s="70">
        <f t="shared" si="48"/>
        <v>34792.689999999995</v>
      </c>
      <c r="BU49" s="70">
        <f t="shared" si="49"/>
        <v>54287.87000000001</v>
      </c>
    </row>
    <row r="50" spans="1:73" s="25" customFormat="1" x14ac:dyDescent="0.2">
      <c r="A50" s="101" t="s">
        <v>165</v>
      </c>
      <c r="B50" s="4" t="s">
        <v>170</v>
      </c>
      <c r="C50" s="5">
        <v>12</v>
      </c>
      <c r="D50" s="46">
        <v>374016</v>
      </c>
      <c r="E50" s="19">
        <v>43101</v>
      </c>
      <c r="F50" s="19">
        <v>43465</v>
      </c>
      <c r="G50" s="45">
        <f t="shared" si="19"/>
        <v>1</v>
      </c>
      <c r="H50" s="57">
        <v>21121634</v>
      </c>
      <c r="I50" s="57">
        <v>5487066</v>
      </c>
      <c r="J50" s="57">
        <v>0</v>
      </c>
      <c r="K50" s="57">
        <v>0</v>
      </c>
      <c r="L50" s="57">
        <v>0</v>
      </c>
      <c r="M50" s="57">
        <v>26608700</v>
      </c>
      <c r="N50" s="57">
        <v>18448226</v>
      </c>
      <c r="P50" s="56">
        <f t="shared" si="66"/>
        <v>21121634</v>
      </c>
      <c r="Q50" s="56">
        <f t="shared" si="67"/>
        <v>5487066</v>
      </c>
      <c r="R50" s="56">
        <f t="shared" si="68"/>
        <v>0</v>
      </c>
      <c r="S50" s="56">
        <f t="shared" si="69"/>
        <v>0</v>
      </c>
      <c r="T50" s="56">
        <f t="shared" si="70"/>
        <v>0</v>
      </c>
      <c r="U50" s="7"/>
      <c r="V50" s="56">
        <f t="shared" si="71"/>
        <v>26608700</v>
      </c>
      <c r="W50" s="26"/>
      <c r="X50" s="56">
        <f t="shared" si="72"/>
        <v>26608700</v>
      </c>
      <c r="Y50" s="56">
        <f t="shared" si="73"/>
        <v>18448226</v>
      </c>
      <c r="Z50" s="26"/>
      <c r="AA50" s="56">
        <f t="shared" si="74"/>
        <v>26608700</v>
      </c>
      <c r="AB50" s="56">
        <f t="shared" si="75"/>
        <v>18448226</v>
      </c>
      <c r="AC50" s="56">
        <f t="shared" si="76"/>
        <v>0</v>
      </c>
      <c r="AD50" s="56">
        <f t="shared" si="77"/>
        <v>26608700</v>
      </c>
      <c r="AE50" s="56">
        <f t="shared" si="78"/>
        <v>0</v>
      </c>
      <c r="AF50" s="56">
        <f t="shared" si="79"/>
        <v>0</v>
      </c>
      <c r="AG50" s="56">
        <f t="shared" si="80"/>
        <v>18448226</v>
      </c>
      <c r="AH50" s="55">
        <f t="shared" si="20"/>
        <v>388341</v>
      </c>
      <c r="AI50" s="55">
        <f t="shared" si="21"/>
        <v>0</v>
      </c>
      <c r="AJ50" s="61">
        <f t="shared" si="22"/>
        <v>388341</v>
      </c>
      <c r="AK50" s="22">
        <v>1</v>
      </c>
      <c r="AL50" s="68"/>
      <c r="AM50" s="68"/>
      <c r="AN50" s="23">
        <f t="shared" si="23"/>
        <v>95028.81</v>
      </c>
      <c r="AO50" s="23">
        <f t="shared" si="16"/>
        <v>0</v>
      </c>
      <c r="AP50" s="89">
        <f t="shared" si="24"/>
        <v>95028.81</v>
      </c>
      <c r="AQ50" s="23">
        <f t="shared" si="17"/>
        <v>3963.76</v>
      </c>
      <c r="AR50" s="23">
        <f t="shared" si="18"/>
        <v>0</v>
      </c>
      <c r="AS50" s="90">
        <f t="shared" si="25"/>
        <v>3963.76</v>
      </c>
      <c r="AT50" s="95">
        <f t="shared" si="26"/>
        <v>98992.569999999992</v>
      </c>
      <c r="AV50" s="23">
        <f t="shared" si="27"/>
        <v>91214.399999999994</v>
      </c>
      <c r="AW50" s="23">
        <f t="shared" si="28"/>
        <v>0</v>
      </c>
      <c r="AX50" s="89">
        <f t="shared" si="29"/>
        <v>91214.399999999994</v>
      </c>
      <c r="AY50" s="23">
        <f t="shared" si="30"/>
        <v>3963.76</v>
      </c>
      <c r="AZ50" s="23">
        <f t="shared" si="31"/>
        <v>0</v>
      </c>
      <c r="BA50" s="90">
        <f t="shared" si="32"/>
        <v>3963.76</v>
      </c>
      <c r="BB50" s="95">
        <f t="shared" si="33"/>
        <v>95178.159999999989</v>
      </c>
      <c r="BC50" s="68"/>
      <c r="BD50" s="23">
        <f t="shared" si="34"/>
        <v>74449.67</v>
      </c>
      <c r="BE50" s="23">
        <f t="shared" si="35"/>
        <v>0</v>
      </c>
      <c r="BF50" s="89">
        <f t="shared" si="36"/>
        <v>74449.67</v>
      </c>
      <c r="BG50" s="23">
        <f t="shared" si="37"/>
        <v>3963.76</v>
      </c>
      <c r="BH50" s="23">
        <f t="shared" si="38"/>
        <v>0</v>
      </c>
      <c r="BI50" s="90">
        <f t="shared" si="39"/>
        <v>3963.76</v>
      </c>
      <c r="BJ50" s="95">
        <f t="shared" si="40"/>
        <v>78413.429999999993</v>
      </c>
      <c r="BK50" s="68"/>
      <c r="BL50" s="23">
        <f t="shared" si="41"/>
        <v>81532.160000000003</v>
      </c>
      <c r="BM50" s="23">
        <f t="shared" si="42"/>
        <v>0</v>
      </c>
      <c r="BN50" s="89">
        <f t="shared" si="43"/>
        <v>81532.160000000003</v>
      </c>
      <c r="BO50" s="23">
        <f t="shared" si="44"/>
        <v>3963.76</v>
      </c>
      <c r="BP50" s="23">
        <f t="shared" si="45"/>
        <v>0</v>
      </c>
      <c r="BQ50" s="90">
        <f t="shared" si="46"/>
        <v>3963.76</v>
      </c>
      <c r="BR50" s="95">
        <f t="shared" si="47"/>
        <v>85495.92</v>
      </c>
      <c r="BT50" s="70">
        <f t="shared" si="48"/>
        <v>358080.07999999996</v>
      </c>
      <c r="BU50" s="70">
        <f t="shared" si="49"/>
        <v>0</v>
      </c>
    </row>
    <row r="51" spans="1:73" x14ac:dyDescent="0.2">
      <c r="A51" s="60" t="s">
        <v>34</v>
      </c>
      <c r="B51" s="4" t="s">
        <v>67</v>
      </c>
      <c r="C51" s="5">
        <v>12</v>
      </c>
      <c r="D51" s="46">
        <v>370091</v>
      </c>
      <c r="E51" s="19">
        <v>42917</v>
      </c>
      <c r="F51" s="19">
        <v>43281</v>
      </c>
      <c r="G51" s="45">
        <f t="shared" si="19"/>
        <v>1</v>
      </c>
      <c r="H51" s="57">
        <v>351632810</v>
      </c>
      <c r="I51" s="57">
        <v>1407038015</v>
      </c>
      <c r="J51" s="57">
        <v>99472179</v>
      </c>
      <c r="K51" s="57">
        <v>1205374755</v>
      </c>
      <c r="L51" s="57">
        <v>170713902</v>
      </c>
      <c r="M51" s="57">
        <v>3462920758</v>
      </c>
      <c r="N51" s="57">
        <v>1073829554</v>
      </c>
      <c r="P51" s="56">
        <f t="shared" si="66"/>
        <v>351632810</v>
      </c>
      <c r="Q51" s="56">
        <f t="shared" si="67"/>
        <v>1407038015</v>
      </c>
      <c r="R51" s="56">
        <f t="shared" si="68"/>
        <v>99472179</v>
      </c>
      <c r="S51" s="56">
        <f t="shared" si="69"/>
        <v>1205374755</v>
      </c>
      <c r="T51" s="56">
        <f t="shared" si="70"/>
        <v>170713902</v>
      </c>
      <c r="V51" s="56">
        <f t="shared" si="71"/>
        <v>3234231661</v>
      </c>
      <c r="W51" s="21"/>
      <c r="X51" s="56">
        <f t="shared" si="72"/>
        <v>3462920758</v>
      </c>
      <c r="Y51" s="56">
        <f t="shared" si="73"/>
        <v>1073829554</v>
      </c>
      <c r="Z51" s="21"/>
      <c r="AA51" s="56">
        <f t="shared" si="74"/>
        <v>3234231661</v>
      </c>
      <c r="AB51" s="56">
        <f t="shared" si="75"/>
        <v>576198247.86459649</v>
      </c>
      <c r="AC51" s="56">
        <f t="shared" si="76"/>
        <v>426716281.45028692</v>
      </c>
      <c r="AD51" s="56">
        <f t="shared" si="77"/>
        <v>1858143004</v>
      </c>
      <c r="AE51" s="56">
        <f t="shared" si="78"/>
        <v>1376088657</v>
      </c>
      <c r="AF51" s="56">
        <f t="shared" si="79"/>
        <v>0</v>
      </c>
      <c r="AG51" s="56">
        <f t="shared" si="80"/>
        <v>1002914529.3148834</v>
      </c>
      <c r="AH51" s="55">
        <f t="shared" si="20"/>
        <v>12129170</v>
      </c>
      <c r="AI51" s="55">
        <f t="shared" si="21"/>
        <v>8982523</v>
      </c>
      <c r="AJ51" s="61">
        <f t="shared" si="22"/>
        <v>21111693</v>
      </c>
      <c r="AK51" s="22">
        <v>1</v>
      </c>
      <c r="AL51" s="68"/>
      <c r="AN51" s="23">
        <f t="shared" si="23"/>
        <v>2968059.68</v>
      </c>
      <c r="AO51" s="23">
        <f t="shared" si="16"/>
        <v>2198061.86</v>
      </c>
      <c r="AP51" s="89">
        <f t="shared" si="24"/>
        <v>5166121.54</v>
      </c>
      <c r="AQ51" s="23">
        <f t="shared" si="17"/>
        <v>123801.07</v>
      </c>
      <c r="AR51" s="23">
        <f t="shared" si="18"/>
        <v>91683.6</v>
      </c>
      <c r="AS51" s="90">
        <f t="shared" si="25"/>
        <v>215484.67</v>
      </c>
      <c r="AT51" s="95">
        <f t="shared" si="26"/>
        <v>5381606.21</v>
      </c>
      <c r="AV51" s="23">
        <f t="shared" si="27"/>
        <v>2848923.24</v>
      </c>
      <c r="AW51" s="23">
        <f t="shared" si="28"/>
        <v>2109832.7400000002</v>
      </c>
      <c r="AX51" s="89">
        <f t="shared" si="29"/>
        <v>4958755.9800000004</v>
      </c>
      <c r="AY51" s="23">
        <f t="shared" si="30"/>
        <v>123801.07</v>
      </c>
      <c r="AZ51" s="23">
        <f t="shared" si="31"/>
        <v>91683.6</v>
      </c>
      <c r="BA51" s="90">
        <f t="shared" si="32"/>
        <v>215484.67</v>
      </c>
      <c r="BB51" s="95">
        <f t="shared" si="33"/>
        <v>5174240.6500000004</v>
      </c>
      <c r="BC51" s="68"/>
      <c r="BD51" s="23">
        <f t="shared" si="34"/>
        <v>2325306.09</v>
      </c>
      <c r="BE51" s="23">
        <f t="shared" si="35"/>
        <v>1722056.55</v>
      </c>
      <c r="BF51" s="89">
        <f t="shared" si="36"/>
        <v>4047362.6399999997</v>
      </c>
      <c r="BG51" s="23">
        <f t="shared" si="37"/>
        <v>123801.07</v>
      </c>
      <c r="BH51" s="23">
        <f t="shared" si="38"/>
        <v>91683.6</v>
      </c>
      <c r="BI51" s="90">
        <f t="shared" si="39"/>
        <v>215484.67</v>
      </c>
      <c r="BJ51" s="95">
        <f t="shared" si="40"/>
        <v>4262847.3099999996</v>
      </c>
      <c r="BK51" s="68"/>
      <c r="BL51" s="23">
        <f t="shared" si="41"/>
        <v>2546515.23</v>
      </c>
      <c r="BM51" s="23">
        <f t="shared" si="42"/>
        <v>1885877.84</v>
      </c>
      <c r="BN51" s="89">
        <f t="shared" si="43"/>
        <v>4432393.07</v>
      </c>
      <c r="BO51" s="23">
        <f t="shared" si="44"/>
        <v>123801.07</v>
      </c>
      <c r="BP51" s="23">
        <f t="shared" si="45"/>
        <v>91683.6</v>
      </c>
      <c r="BQ51" s="90">
        <f t="shared" si="46"/>
        <v>215484.67</v>
      </c>
      <c r="BR51" s="95">
        <f t="shared" si="47"/>
        <v>4647877.74</v>
      </c>
      <c r="BT51" s="70">
        <f t="shared" si="48"/>
        <v>11184008.520000001</v>
      </c>
      <c r="BU51" s="70">
        <f t="shared" si="49"/>
        <v>8282563.3899999987</v>
      </c>
    </row>
    <row r="52" spans="1:73" x14ac:dyDescent="0.2">
      <c r="A52" s="60" t="s">
        <v>150</v>
      </c>
      <c r="B52" s="4" t="s">
        <v>174</v>
      </c>
      <c r="C52" s="5">
        <v>12</v>
      </c>
      <c r="D52" s="46">
        <v>370025</v>
      </c>
      <c r="E52" s="19">
        <v>42917</v>
      </c>
      <c r="F52" s="19">
        <v>43281</v>
      </c>
      <c r="G52" s="45">
        <f t="shared" si="19"/>
        <v>1</v>
      </c>
      <c r="H52" s="57">
        <v>55109587</v>
      </c>
      <c r="I52" s="57">
        <v>192378881</v>
      </c>
      <c r="J52" s="57">
        <v>12270120</v>
      </c>
      <c r="K52" s="57">
        <v>187341740</v>
      </c>
      <c r="L52" s="57">
        <v>46091999</v>
      </c>
      <c r="M52" s="57">
        <v>493192327</v>
      </c>
      <c r="N52" s="57">
        <v>121520034</v>
      </c>
      <c r="P52" s="56">
        <f t="shared" si="66"/>
        <v>55109587</v>
      </c>
      <c r="Q52" s="56">
        <f t="shared" si="67"/>
        <v>192378881</v>
      </c>
      <c r="R52" s="56">
        <f t="shared" si="68"/>
        <v>12270120</v>
      </c>
      <c r="S52" s="56">
        <f t="shared" si="69"/>
        <v>187341740</v>
      </c>
      <c r="T52" s="56">
        <f t="shared" si="70"/>
        <v>46091999</v>
      </c>
      <c r="V52" s="56">
        <f t="shared" si="71"/>
        <v>493192327</v>
      </c>
      <c r="W52" s="21"/>
      <c r="X52" s="56">
        <f t="shared" si="72"/>
        <v>493192327</v>
      </c>
      <c r="Y52" s="56">
        <f t="shared" si="73"/>
        <v>121520034</v>
      </c>
      <c r="Z52" s="21"/>
      <c r="AA52" s="56">
        <f t="shared" si="74"/>
        <v>493192327</v>
      </c>
      <c r="AB52" s="56">
        <f t="shared" si="75"/>
        <v>64003170.198452801</v>
      </c>
      <c r="AC52" s="56">
        <f t="shared" si="76"/>
        <v>57516863.801547192</v>
      </c>
      <c r="AD52" s="56">
        <f t="shared" si="77"/>
        <v>259758588</v>
      </c>
      <c r="AE52" s="56">
        <f t="shared" si="78"/>
        <v>233433739</v>
      </c>
      <c r="AF52" s="56">
        <f t="shared" si="79"/>
        <v>0</v>
      </c>
      <c r="AG52" s="56">
        <f t="shared" si="80"/>
        <v>121520034</v>
      </c>
      <c r="AH52" s="55">
        <f t="shared" si="20"/>
        <v>1347289</v>
      </c>
      <c r="AI52" s="55">
        <f t="shared" si="21"/>
        <v>1210750</v>
      </c>
      <c r="AJ52" s="61">
        <f t="shared" si="22"/>
        <v>2558039</v>
      </c>
      <c r="AK52" s="22">
        <v>1</v>
      </c>
      <c r="AL52" s="68"/>
      <c r="AN52" s="23">
        <f t="shared" si="23"/>
        <v>329687.27</v>
      </c>
      <c r="AO52" s="23">
        <f t="shared" si="16"/>
        <v>296275.61</v>
      </c>
      <c r="AP52" s="89">
        <f t="shared" si="24"/>
        <v>625962.88</v>
      </c>
      <c r="AQ52" s="23">
        <f t="shared" si="17"/>
        <v>13751.62</v>
      </c>
      <c r="AR52" s="23">
        <f t="shared" si="18"/>
        <v>12357.98</v>
      </c>
      <c r="AS52" s="90">
        <f t="shared" si="25"/>
        <v>26109.599999999999</v>
      </c>
      <c r="AT52" s="95">
        <f t="shared" si="26"/>
        <v>652072.48</v>
      </c>
      <c r="AV52" s="23">
        <f t="shared" si="27"/>
        <v>316453.78999999998</v>
      </c>
      <c r="AW52" s="23">
        <f t="shared" si="28"/>
        <v>284383.25</v>
      </c>
      <c r="AX52" s="89">
        <f t="shared" si="29"/>
        <v>600837.04</v>
      </c>
      <c r="AY52" s="23">
        <f t="shared" si="30"/>
        <v>13751.62</v>
      </c>
      <c r="AZ52" s="23">
        <f t="shared" si="31"/>
        <v>12357.98</v>
      </c>
      <c r="BA52" s="90">
        <f t="shared" si="32"/>
        <v>26109.599999999999</v>
      </c>
      <c r="BB52" s="95">
        <f t="shared" si="33"/>
        <v>626946.64</v>
      </c>
      <c r="BC52" s="68"/>
      <c r="BD52" s="23">
        <f t="shared" si="34"/>
        <v>258291.24</v>
      </c>
      <c r="BE52" s="23">
        <f t="shared" si="35"/>
        <v>232115.1</v>
      </c>
      <c r="BF52" s="89">
        <f t="shared" si="36"/>
        <v>490406.33999999997</v>
      </c>
      <c r="BG52" s="23">
        <f t="shared" si="37"/>
        <v>13751.62</v>
      </c>
      <c r="BH52" s="23">
        <f t="shared" si="38"/>
        <v>12357.98</v>
      </c>
      <c r="BI52" s="90">
        <f t="shared" si="39"/>
        <v>26109.599999999999</v>
      </c>
      <c r="BJ52" s="95">
        <f t="shared" si="40"/>
        <v>516515.93999999994</v>
      </c>
      <c r="BK52" s="68"/>
      <c r="BL52" s="23">
        <f t="shared" si="41"/>
        <v>282862.8</v>
      </c>
      <c r="BM52" s="23">
        <f t="shared" si="42"/>
        <v>254196.49</v>
      </c>
      <c r="BN52" s="89">
        <f t="shared" si="43"/>
        <v>537059.29</v>
      </c>
      <c r="BO52" s="23">
        <f t="shared" si="44"/>
        <v>13751.62</v>
      </c>
      <c r="BP52" s="23">
        <f t="shared" si="45"/>
        <v>12357.98</v>
      </c>
      <c r="BQ52" s="90">
        <f t="shared" si="46"/>
        <v>26109.599999999999</v>
      </c>
      <c r="BR52" s="95">
        <f t="shared" si="47"/>
        <v>563168.89</v>
      </c>
      <c r="BT52" s="70">
        <f t="shared" si="48"/>
        <v>1242301.58</v>
      </c>
      <c r="BU52" s="70">
        <f t="shared" si="49"/>
        <v>1116402.3699999999</v>
      </c>
    </row>
    <row r="53" spans="1:73" x14ac:dyDescent="0.2">
      <c r="A53" s="60" t="s">
        <v>43</v>
      </c>
      <c r="B53" s="4" t="s">
        <v>68</v>
      </c>
      <c r="C53" s="5">
        <v>12</v>
      </c>
      <c r="D53" s="46">
        <v>370218</v>
      </c>
      <c r="E53" s="19">
        <v>42917</v>
      </c>
      <c r="F53" s="19">
        <v>43281</v>
      </c>
      <c r="G53" s="45">
        <f t="shared" si="19"/>
        <v>1</v>
      </c>
      <c r="H53" s="57">
        <v>24235957</v>
      </c>
      <c r="I53" s="57">
        <v>87856093</v>
      </c>
      <c r="J53" s="57">
        <v>11916938</v>
      </c>
      <c r="K53" s="57">
        <v>176723840</v>
      </c>
      <c r="L53" s="57">
        <v>44286479</v>
      </c>
      <c r="M53" s="57">
        <v>350672181</v>
      </c>
      <c r="N53" s="57">
        <v>117435416</v>
      </c>
      <c r="P53" s="56">
        <f t="shared" si="66"/>
        <v>24235957</v>
      </c>
      <c r="Q53" s="56">
        <f t="shared" si="67"/>
        <v>87856093</v>
      </c>
      <c r="R53" s="56">
        <f t="shared" si="68"/>
        <v>11916938</v>
      </c>
      <c r="S53" s="56">
        <f t="shared" si="69"/>
        <v>176723840</v>
      </c>
      <c r="T53" s="56">
        <f t="shared" si="70"/>
        <v>44286479</v>
      </c>
      <c r="V53" s="56">
        <f t="shared" si="71"/>
        <v>345019307</v>
      </c>
      <c r="W53" s="21"/>
      <c r="X53" s="56">
        <f t="shared" si="72"/>
        <v>350672181</v>
      </c>
      <c r="Y53" s="56">
        <f t="shared" si="73"/>
        <v>117435416</v>
      </c>
      <c r="Z53" s="21"/>
      <c r="AA53" s="56">
        <f t="shared" si="74"/>
        <v>345019307</v>
      </c>
      <c r="AB53" s="56">
        <f t="shared" si="75"/>
        <v>41528948.923151128</v>
      </c>
      <c r="AC53" s="56">
        <f t="shared" si="76"/>
        <v>74013395.297124252</v>
      </c>
      <c r="AD53" s="56">
        <f t="shared" si="77"/>
        <v>124008988</v>
      </c>
      <c r="AE53" s="56">
        <f t="shared" si="78"/>
        <v>221010319</v>
      </c>
      <c r="AF53" s="56">
        <f t="shared" si="79"/>
        <v>0</v>
      </c>
      <c r="AG53" s="56">
        <f t="shared" si="80"/>
        <v>115542344.22027537</v>
      </c>
      <c r="AH53" s="55">
        <f t="shared" si="20"/>
        <v>874199</v>
      </c>
      <c r="AI53" s="55">
        <f t="shared" si="21"/>
        <v>1558007</v>
      </c>
      <c r="AJ53" s="61">
        <f t="shared" si="22"/>
        <v>2432206</v>
      </c>
      <c r="AK53" s="22">
        <v>1</v>
      </c>
      <c r="AL53" s="68"/>
      <c r="AN53" s="23">
        <f t="shared" si="23"/>
        <v>213920.12</v>
      </c>
      <c r="AO53" s="23">
        <f t="shared" si="16"/>
        <v>381251.03</v>
      </c>
      <c r="AP53" s="89">
        <f t="shared" si="24"/>
        <v>595171.15</v>
      </c>
      <c r="AQ53" s="23">
        <f t="shared" si="17"/>
        <v>8922.85</v>
      </c>
      <c r="AR53" s="23">
        <f t="shared" si="18"/>
        <v>15902.4</v>
      </c>
      <c r="AS53" s="90">
        <f t="shared" si="25"/>
        <v>24825.25</v>
      </c>
      <c r="AT53" s="95">
        <f t="shared" si="26"/>
        <v>619996.4</v>
      </c>
      <c r="AV53" s="23">
        <f t="shared" si="27"/>
        <v>205333.47</v>
      </c>
      <c r="AW53" s="23">
        <f t="shared" si="28"/>
        <v>365947.8</v>
      </c>
      <c r="AX53" s="89">
        <f t="shared" si="29"/>
        <v>571281.27</v>
      </c>
      <c r="AY53" s="23">
        <f t="shared" si="30"/>
        <v>8922.85</v>
      </c>
      <c r="AZ53" s="23">
        <f t="shared" si="31"/>
        <v>15902.4</v>
      </c>
      <c r="BA53" s="90">
        <f t="shared" si="32"/>
        <v>24825.25</v>
      </c>
      <c r="BB53" s="95">
        <f t="shared" si="33"/>
        <v>596106.52</v>
      </c>
      <c r="BC53" s="68"/>
      <c r="BD53" s="23">
        <f t="shared" si="34"/>
        <v>167594.26</v>
      </c>
      <c r="BE53" s="23">
        <f t="shared" si="35"/>
        <v>298688.51</v>
      </c>
      <c r="BF53" s="89">
        <f t="shared" si="36"/>
        <v>466282.77</v>
      </c>
      <c r="BG53" s="23">
        <f t="shared" si="37"/>
        <v>8922.85</v>
      </c>
      <c r="BH53" s="23">
        <f t="shared" si="38"/>
        <v>15902.4</v>
      </c>
      <c r="BI53" s="90">
        <f t="shared" si="39"/>
        <v>24825.25</v>
      </c>
      <c r="BJ53" s="95">
        <f t="shared" si="40"/>
        <v>491108.02</v>
      </c>
      <c r="BK53" s="68"/>
      <c r="BL53" s="23">
        <f t="shared" si="41"/>
        <v>183537.7</v>
      </c>
      <c r="BM53" s="23">
        <f t="shared" si="42"/>
        <v>327103.11</v>
      </c>
      <c r="BN53" s="89">
        <f t="shared" si="43"/>
        <v>510640.81</v>
      </c>
      <c r="BO53" s="23">
        <f t="shared" si="44"/>
        <v>8922.85</v>
      </c>
      <c r="BP53" s="23">
        <f t="shared" si="45"/>
        <v>15902.4</v>
      </c>
      <c r="BQ53" s="90">
        <f t="shared" si="46"/>
        <v>24825.25</v>
      </c>
      <c r="BR53" s="95">
        <f t="shared" si="47"/>
        <v>535466.06000000006</v>
      </c>
      <c r="BT53" s="70">
        <f t="shared" si="48"/>
        <v>806076.95000000007</v>
      </c>
      <c r="BU53" s="70">
        <f t="shared" si="49"/>
        <v>1436600.0499999998</v>
      </c>
    </row>
    <row r="54" spans="1:73" x14ac:dyDescent="0.2">
      <c r="A54" s="60" t="s">
        <v>151</v>
      </c>
      <c r="B54" s="4" t="s">
        <v>155</v>
      </c>
      <c r="C54" s="54">
        <v>12</v>
      </c>
      <c r="D54" s="46">
        <v>370237</v>
      </c>
      <c r="E54" s="19">
        <v>42917</v>
      </c>
      <c r="F54" s="19">
        <v>43281</v>
      </c>
      <c r="G54" s="45">
        <f t="shared" si="19"/>
        <v>1</v>
      </c>
      <c r="H54" s="57">
        <v>5633690</v>
      </c>
      <c r="I54" s="57">
        <v>7207787</v>
      </c>
      <c r="J54" s="57">
        <v>1937722</v>
      </c>
      <c r="K54" s="57">
        <v>27412361</v>
      </c>
      <c r="L54" s="57">
        <v>15284057</v>
      </c>
      <c r="M54" s="57">
        <v>62823774</v>
      </c>
      <c r="N54" s="57">
        <v>14731612</v>
      </c>
      <c r="O54" s="53"/>
      <c r="P54" s="56">
        <f t="shared" si="66"/>
        <v>5633690</v>
      </c>
      <c r="Q54" s="56">
        <f t="shared" si="67"/>
        <v>7207787</v>
      </c>
      <c r="R54" s="56">
        <f t="shared" si="68"/>
        <v>1937722</v>
      </c>
      <c r="S54" s="56">
        <f t="shared" si="69"/>
        <v>27412361</v>
      </c>
      <c r="T54" s="56">
        <f t="shared" si="70"/>
        <v>15284057</v>
      </c>
      <c r="V54" s="56">
        <f t="shared" si="71"/>
        <v>57475617</v>
      </c>
      <c r="W54" s="58"/>
      <c r="X54" s="56">
        <f t="shared" si="72"/>
        <v>62823774</v>
      </c>
      <c r="Y54" s="56">
        <f t="shared" si="73"/>
        <v>14731612</v>
      </c>
      <c r="Z54" s="21"/>
      <c r="AA54" s="56">
        <f t="shared" si="74"/>
        <v>57475617</v>
      </c>
      <c r="AB54" s="56">
        <f t="shared" si="75"/>
        <v>3465589.7198851504</v>
      </c>
      <c r="AC54" s="56">
        <f t="shared" si="76"/>
        <v>10011927.391783498</v>
      </c>
      <c r="AD54" s="56">
        <f t="shared" si="77"/>
        <v>14779199</v>
      </c>
      <c r="AE54" s="56">
        <f t="shared" si="78"/>
        <v>42696418</v>
      </c>
      <c r="AF54" s="56">
        <f t="shared" si="79"/>
        <v>0</v>
      </c>
      <c r="AG54" s="56">
        <f t="shared" si="80"/>
        <v>13477517.11166865</v>
      </c>
      <c r="AH54" s="55">
        <f t="shared" si="20"/>
        <v>72952</v>
      </c>
      <c r="AI54" s="55">
        <f t="shared" si="21"/>
        <v>210754</v>
      </c>
      <c r="AJ54" s="61">
        <f t="shared" si="22"/>
        <v>283706</v>
      </c>
      <c r="AK54" s="59">
        <v>1</v>
      </c>
      <c r="AL54" s="68"/>
      <c r="AN54" s="23">
        <f t="shared" si="23"/>
        <v>17851.63</v>
      </c>
      <c r="AO54" s="23">
        <f t="shared" si="16"/>
        <v>51572.52</v>
      </c>
      <c r="AP54" s="89">
        <f t="shared" si="24"/>
        <v>69424.149999999994</v>
      </c>
      <c r="AQ54" s="23">
        <f t="shared" si="17"/>
        <v>744.61</v>
      </c>
      <c r="AR54" s="23">
        <f t="shared" si="18"/>
        <v>2151.15</v>
      </c>
      <c r="AS54" s="90">
        <f t="shared" si="25"/>
        <v>2895.76</v>
      </c>
      <c r="AT54" s="95">
        <f t="shared" si="26"/>
        <v>72319.909999999989</v>
      </c>
      <c r="AV54" s="23">
        <f t="shared" si="27"/>
        <v>17135.07</v>
      </c>
      <c r="AW54" s="23">
        <f t="shared" si="28"/>
        <v>49502.43</v>
      </c>
      <c r="AX54" s="89">
        <f t="shared" si="29"/>
        <v>66637.5</v>
      </c>
      <c r="AY54" s="23">
        <f t="shared" si="30"/>
        <v>744.61</v>
      </c>
      <c r="AZ54" s="23">
        <f t="shared" si="31"/>
        <v>2151.15</v>
      </c>
      <c r="BA54" s="90">
        <f t="shared" si="32"/>
        <v>2895.76</v>
      </c>
      <c r="BB54" s="95">
        <f t="shared" si="33"/>
        <v>69533.259999999995</v>
      </c>
      <c r="BC54" s="68"/>
      <c r="BD54" s="23">
        <f t="shared" si="34"/>
        <v>13985.74</v>
      </c>
      <c r="BE54" s="23">
        <f t="shared" si="35"/>
        <v>40404.14</v>
      </c>
      <c r="BF54" s="89">
        <f t="shared" si="36"/>
        <v>54389.88</v>
      </c>
      <c r="BG54" s="23">
        <f t="shared" si="37"/>
        <v>744.61</v>
      </c>
      <c r="BH54" s="23">
        <f t="shared" si="38"/>
        <v>2151.15</v>
      </c>
      <c r="BI54" s="90">
        <f t="shared" si="39"/>
        <v>2895.76</v>
      </c>
      <c r="BJ54" s="95">
        <f t="shared" si="40"/>
        <v>57285.64</v>
      </c>
      <c r="BK54" s="68"/>
      <c r="BL54" s="23">
        <f t="shared" si="41"/>
        <v>15316.22</v>
      </c>
      <c r="BM54" s="23">
        <f t="shared" si="42"/>
        <v>44247.839999999997</v>
      </c>
      <c r="BN54" s="89">
        <f t="shared" si="43"/>
        <v>59564.06</v>
      </c>
      <c r="BO54" s="23">
        <f t="shared" si="44"/>
        <v>744.61</v>
      </c>
      <c r="BP54" s="23">
        <f t="shared" si="45"/>
        <v>2151.15</v>
      </c>
      <c r="BQ54" s="90">
        <f t="shared" si="46"/>
        <v>2895.76</v>
      </c>
      <c r="BR54" s="95">
        <f t="shared" si="47"/>
        <v>62459.82</v>
      </c>
      <c r="BT54" s="70">
        <f t="shared" si="48"/>
        <v>67267.099999999991</v>
      </c>
      <c r="BU54" s="70">
        <f t="shared" si="49"/>
        <v>194331.53</v>
      </c>
    </row>
    <row r="55" spans="1:73" x14ac:dyDescent="0.2">
      <c r="A55" s="64" t="s">
        <v>129</v>
      </c>
      <c r="B55" s="4" t="s">
        <v>133</v>
      </c>
      <c r="C55" s="5">
        <v>12</v>
      </c>
      <c r="D55" s="46">
        <v>370229</v>
      </c>
      <c r="E55" s="19">
        <v>42826</v>
      </c>
      <c r="F55" s="19">
        <v>43190</v>
      </c>
      <c r="G55" s="45">
        <f t="shared" si="19"/>
        <v>1</v>
      </c>
      <c r="H55" s="57">
        <v>1301478</v>
      </c>
      <c r="I55" s="57">
        <v>5022779</v>
      </c>
      <c r="J55" s="57">
        <v>933467</v>
      </c>
      <c r="K55" s="57">
        <v>35782244</v>
      </c>
      <c r="L55" s="57">
        <v>14473027</v>
      </c>
      <c r="M55" s="57">
        <v>58134183</v>
      </c>
      <c r="N55" s="57">
        <v>13045323</v>
      </c>
      <c r="P55" s="56">
        <f t="shared" si="66"/>
        <v>1301478</v>
      </c>
      <c r="Q55" s="56">
        <f t="shared" si="67"/>
        <v>5022779</v>
      </c>
      <c r="R55" s="56">
        <f t="shared" si="68"/>
        <v>933467</v>
      </c>
      <c r="S55" s="56">
        <f t="shared" si="69"/>
        <v>35782244</v>
      </c>
      <c r="T55" s="56">
        <f t="shared" si="70"/>
        <v>14473027</v>
      </c>
      <c r="V55" s="56">
        <f t="shared" si="71"/>
        <v>57512995</v>
      </c>
      <c r="W55" s="21"/>
      <c r="X55" s="56">
        <f t="shared" si="72"/>
        <v>58134183</v>
      </c>
      <c r="Y55" s="56">
        <f t="shared" si="73"/>
        <v>13045323</v>
      </c>
      <c r="Z55" s="21"/>
      <c r="AA55" s="56">
        <f t="shared" si="74"/>
        <v>57512995</v>
      </c>
      <c r="AB55" s="56">
        <f t="shared" si="75"/>
        <v>1628634.8055300268</v>
      </c>
      <c r="AC55" s="56">
        <f t="shared" si="76"/>
        <v>11277293.475467488</v>
      </c>
      <c r="AD55" s="56">
        <f t="shared" si="77"/>
        <v>7257724</v>
      </c>
      <c r="AE55" s="56">
        <f t="shared" si="78"/>
        <v>50255271</v>
      </c>
      <c r="AF55" s="56">
        <f t="shared" si="79"/>
        <v>0</v>
      </c>
      <c r="AG55" s="56">
        <f t="shared" si="80"/>
        <v>12905928.280997515</v>
      </c>
      <c r="AH55" s="55">
        <f t="shared" si="20"/>
        <v>34283</v>
      </c>
      <c r="AI55" s="55">
        <f t="shared" si="21"/>
        <v>237391</v>
      </c>
      <c r="AJ55" s="61">
        <f t="shared" si="22"/>
        <v>271674</v>
      </c>
      <c r="AK55" s="22">
        <v>1</v>
      </c>
      <c r="AL55" s="68"/>
      <c r="AN55" s="23">
        <f t="shared" si="23"/>
        <v>8389.27</v>
      </c>
      <c r="AO55" s="23">
        <f t="shared" si="16"/>
        <v>58090.559999999998</v>
      </c>
      <c r="AP55" s="89">
        <f t="shared" si="24"/>
        <v>66479.83</v>
      </c>
      <c r="AQ55" s="23">
        <f t="shared" si="17"/>
        <v>349.93</v>
      </c>
      <c r="AR55" s="23">
        <f t="shared" si="18"/>
        <v>2423.02</v>
      </c>
      <c r="AS55" s="90">
        <f t="shared" si="25"/>
        <v>2772.95</v>
      </c>
      <c r="AT55" s="95">
        <f t="shared" si="26"/>
        <v>69252.78</v>
      </c>
      <c r="AV55" s="23">
        <f t="shared" si="27"/>
        <v>8052.53</v>
      </c>
      <c r="AW55" s="23">
        <f t="shared" si="28"/>
        <v>55758.84</v>
      </c>
      <c r="AX55" s="89">
        <f t="shared" si="29"/>
        <v>63811.369999999995</v>
      </c>
      <c r="AY55" s="23">
        <f t="shared" si="30"/>
        <v>349.93</v>
      </c>
      <c r="AZ55" s="23">
        <f t="shared" si="31"/>
        <v>2423.02</v>
      </c>
      <c r="BA55" s="90">
        <f t="shared" si="32"/>
        <v>2772.95</v>
      </c>
      <c r="BB55" s="95">
        <f t="shared" si="33"/>
        <v>66584.319999999992</v>
      </c>
      <c r="BC55" s="68"/>
      <c r="BD55" s="23">
        <f t="shared" si="34"/>
        <v>6572.52</v>
      </c>
      <c r="BE55" s="23">
        <f t="shared" si="35"/>
        <v>45510.65</v>
      </c>
      <c r="BF55" s="89">
        <f t="shared" si="36"/>
        <v>52083.17</v>
      </c>
      <c r="BG55" s="23">
        <f t="shared" si="37"/>
        <v>349.93</v>
      </c>
      <c r="BH55" s="23">
        <f t="shared" si="38"/>
        <v>2423.02</v>
      </c>
      <c r="BI55" s="90">
        <f t="shared" si="39"/>
        <v>2772.95</v>
      </c>
      <c r="BJ55" s="95">
        <f t="shared" si="40"/>
        <v>54856.119999999995</v>
      </c>
      <c r="BK55" s="68"/>
      <c r="BL55" s="23">
        <f t="shared" si="41"/>
        <v>7197.77</v>
      </c>
      <c r="BM55" s="23">
        <f t="shared" si="42"/>
        <v>49840.14</v>
      </c>
      <c r="BN55" s="89">
        <f t="shared" si="43"/>
        <v>57037.91</v>
      </c>
      <c r="BO55" s="23">
        <f t="shared" si="44"/>
        <v>349.93</v>
      </c>
      <c r="BP55" s="23">
        <f t="shared" si="45"/>
        <v>2423.02</v>
      </c>
      <c r="BQ55" s="90">
        <f t="shared" si="46"/>
        <v>2772.95</v>
      </c>
      <c r="BR55" s="95">
        <f t="shared" si="47"/>
        <v>59810.86</v>
      </c>
      <c r="BT55" s="70">
        <f t="shared" si="48"/>
        <v>31611.81</v>
      </c>
      <c r="BU55" s="70">
        <f t="shared" si="49"/>
        <v>218892.27</v>
      </c>
    </row>
    <row r="56" spans="1:73" x14ac:dyDescent="0.2">
      <c r="A56" s="60" t="s">
        <v>9</v>
      </c>
      <c r="B56" s="4" t="s">
        <v>103</v>
      </c>
      <c r="C56" s="5">
        <v>12</v>
      </c>
      <c r="D56" s="46">
        <v>370112</v>
      </c>
      <c r="E56" s="19">
        <v>42826</v>
      </c>
      <c r="F56" s="19">
        <v>43190</v>
      </c>
      <c r="G56" s="45">
        <f t="shared" si="19"/>
        <v>1</v>
      </c>
      <c r="H56" s="57">
        <v>1665781</v>
      </c>
      <c r="I56" s="57">
        <v>4574530</v>
      </c>
      <c r="J56" s="57">
        <v>1968635</v>
      </c>
      <c r="K56" s="57">
        <v>15666799</v>
      </c>
      <c r="L56" s="57">
        <v>12663736</v>
      </c>
      <c r="M56" s="57">
        <v>40027402</v>
      </c>
      <c r="N56" s="57">
        <v>16923452</v>
      </c>
      <c r="P56" s="56">
        <f t="shared" si="66"/>
        <v>1665781</v>
      </c>
      <c r="Q56" s="56">
        <f t="shared" si="67"/>
        <v>4574530</v>
      </c>
      <c r="R56" s="56">
        <f t="shared" si="68"/>
        <v>1968635</v>
      </c>
      <c r="S56" s="56">
        <f t="shared" si="69"/>
        <v>15666799</v>
      </c>
      <c r="T56" s="56">
        <f t="shared" si="70"/>
        <v>12663736</v>
      </c>
      <c r="V56" s="56">
        <f t="shared" si="71"/>
        <v>36539481</v>
      </c>
      <c r="W56" s="21"/>
      <c r="X56" s="56">
        <f t="shared" si="72"/>
        <v>40027402</v>
      </c>
      <c r="Y56" s="56">
        <f t="shared" si="73"/>
        <v>16923452</v>
      </c>
      <c r="Z56" s="21"/>
      <c r="AA56" s="56">
        <f t="shared" si="74"/>
        <v>36539481</v>
      </c>
      <c r="AB56" s="56">
        <f t="shared" si="75"/>
        <v>3470714.976744981</v>
      </c>
      <c r="AC56" s="56">
        <f t="shared" si="76"/>
        <v>11978055.663138468</v>
      </c>
      <c r="AD56" s="56">
        <f t="shared" si="77"/>
        <v>8208946</v>
      </c>
      <c r="AE56" s="56">
        <f t="shared" si="78"/>
        <v>28330535</v>
      </c>
      <c r="AF56" s="56">
        <f t="shared" si="79"/>
        <v>0</v>
      </c>
      <c r="AG56" s="56">
        <f t="shared" si="80"/>
        <v>15448770.639883447</v>
      </c>
      <c r="AH56" s="55">
        <f t="shared" si="20"/>
        <v>73060</v>
      </c>
      <c r="AI56" s="55">
        <f t="shared" si="21"/>
        <v>252142</v>
      </c>
      <c r="AJ56" s="61">
        <f t="shared" si="22"/>
        <v>325202</v>
      </c>
      <c r="AK56" s="22">
        <v>1</v>
      </c>
      <c r="AL56" s="68"/>
      <c r="AN56" s="23">
        <f t="shared" si="23"/>
        <v>17878.03</v>
      </c>
      <c r="AO56" s="23">
        <f t="shared" si="16"/>
        <v>61700.26</v>
      </c>
      <c r="AP56" s="89">
        <f t="shared" si="24"/>
        <v>79578.290000000008</v>
      </c>
      <c r="AQ56" s="23">
        <f t="shared" si="17"/>
        <v>745.71</v>
      </c>
      <c r="AR56" s="23">
        <f t="shared" si="18"/>
        <v>2573.59</v>
      </c>
      <c r="AS56" s="90">
        <f t="shared" si="25"/>
        <v>3319.3</v>
      </c>
      <c r="AT56" s="95">
        <f t="shared" si="26"/>
        <v>82897.590000000011</v>
      </c>
      <c r="AV56" s="23">
        <f t="shared" si="27"/>
        <v>17160.41</v>
      </c>
      <c r="AW56" s="23">
        <f t="shared" si="28"/>
        <v>59223.65</v>
      </c>
      <c r="AX56" s="89">
        <f t="shared" si="29"/>
        <v>76384.06</v>
      </c>
      <c r="AY56" s="23">
        <f t="shared" si="30"/>
        <v>745.71</v>
      </c>
      <c r="AZ56" s="23">
        <f t="shared" si="31"/>
        <v>2573.59</v>
      </c>
      <c r="BA56" s="90">
        <f t="shared" si="32"/>
        <v>3319.3</v>
      </c>
      <c r="BB56" s="95">
        <f t="shared" si="33"/>
        <v>79703.360000000001</v>
      </c>
      <c r="BC56" s="68"/>
      <c r="BD56" s="23">
        <f t="shared" si="34"/>
        <v>14006.42</v>
      </c>
      <c r="BE56" s="23">
        <f t="shared" si="35"/>
        <v>48338.65</v>
      </c>
      <c r="BF56" s="89">
        <f t="shared" si="36"/>
        <v>62345.07</v>
      </c>
      <c r="BG56" s="23">
        <f t="shared" si="37"/>
        <v>745.71</v>
      </c>
      <c r="BH56" s="23">
        <f t="shared" si="38"/>
        <v>2573.59</v>
      </c>
      <c r="BI56" s="90">
        <f t="shared" si="39"/>
        <v>3319.3</v>
      </c>
      <c r="BJ56" s="95">
        <f t="shared" si="40"/>
        <v>65664.37</v>
      </c>
      <c r="BK56" s="68"/>
      <c r="BL56" s="23">
        <f t="shared" si="41"/>
        <v>15338.87</v>
      </c>
      <c r="BM56" s="23">
        <f t="shared" si="42"/>
        <v>52937.16</v>
      </c>
      <c r="BN56" s="89">
        <f t="shared" si="43"/>
        <v>68276.03</v>
      </c>
      <c r="BO56" s="23">
        <f t="shared" si="44"/>
        <v>745.71</v>
      </c>
      <c r="BP56" s="23">
        <f t="shared" si="45"/>
        <v>2573.59</v>
      </c>
      <c r="BQ56" s="90">
        <f t="shared" si="46"/>
        <v>3319.3</v>
      </c>
      <c r="BR56" s="95">
        <f t="shared" si="47"/>
        <v>71595.33</v>
      </c>
      <c r="BT56" s="70">
        <f t="shared" si="48"/>
        <v>67366.569999999992</v>
      </c>
      <c r="BU56" s="70">
        <f t="shared" si="49"/>
        <v>232494.07999999999</v>
      </c>
    </row>
    <row r="57" spans="1:73" s="25" customFormat="1" x14ac:dyDescent="0.2">
      <c r="A57" s="60" t="s">
        <v>35</v>
      </c>
      <c r="B57" s="4" t="s">
        <v>97</v>
      </c>
      <c r="C57" s="5">
        <v>12</v>
      </c>
      <c r="D57" s="46">
        <v>370097</v>
      </c>
      <c r="E57" s="19">
        <v>43040</v>
      </c>
      <c r="F57" s="19">
        <v>43404</v>
      </c>
      <c r="G57" s="45">
        <f t="shared" si="19"/>
        <v>1</v>
      </c>
      <c r="H57" s="57">
        <v>40336293</v>
      </c>
      <c r="I57" s="57">
        <v>121891639</v>
      </c>
      <c r="J57" s="57">
        <v>3633334</v>
      </c>
      <c r="K57" s="57">
        <v>163754245</v>
      </c>
      <c r="L57" s="57">
        <v>25265517</v>
      </c>
      <c r="M57" s="57">
        <v>387204880</v>
      </c>
      <c r="N57" s="57">
        <v>84917747</v>
      </c>
      <c r="O57" s="53"/>
      <c r="P57" s="56">
        <f t="shared" si="66"/>
        <v>40336293</v>
      </c>
      <c r="Q57" s="56">
        <f t="shared" si="67"/>
        <v>121891639</v>
      </c>
      <c r="R57" s="56">
        <f t="shared" si="68"/>
        <v>3633334</v>
      </c>
      <c r="S57" s="56">
        <f t="shared" si="69"/>
        <v>163754245</v>
      </c>
      <c r="T57" s="56">
        <f t="shared" si="70"/>
        <v>25265517</v>
      </c>
      <c r="U57" s="56"/>
      <c r="V57" s="56">
        <f t="shared" si="71"/>
        <v>354881028</v>
      </c>
      <c r="W57" s="58"/>
      <c r="X57" s="56">
        <f t="shared" si="72"/>
        <v>387204880</v>
      </c>
      <c r="Y57" s="56">
        <f t="shared" si="73"/>
        <v>84917747</v>
      </c>
      <c r="Z57" s="58"/>
      <c r="AA57" s="56">
        <f t="shared" si="74"/>
        <v>354881028</v>
      </c>
      <c r="AB57" s="56">
        <f t="shared" si="75"/>
        <v>36374967.751666002</v>
      </c>
      <c r="AC57" s="56">
        <f t="shared" si="76"/>
        <v>41453848.225043587</v>
      </c>
      <c r="AD57" s="56">
        <f t="shared" si="77"/>
        <v>165861266</v>
      </c>
      <c r="AE57" s="56">
        <f t="shared" si="78"/>
        <v>189019762</v>
      </c>
      <c r="AF57" s="56">
        <f t="shared" si="79"/>
        <v>0</v>
      </c>
      <c r="AG57" s="56">
        <f t="shared" si="80"/>
        <v>77828815.976709574</v>
      </c>
      <c r="AH57" s="55">
        <f t="shared" si="20"/>
        <v>765705</v>
      </c>
      <c r="AI57" s="55">
        <f t="shared" si="21"/>
        <v>872618</v>
      </c>
      <c r="AJ57" s="61">
        <f t="shared" si="22"/>
        <v>1638323</v>
      </c>
      <c r="AK57" s="22">
        <v>1</v>
      </c>
      <c r="AL57" s="68"/>
      <c r="AM57" s="68"/>
      <c r="AN57" s="23">
        <f t="shared" si="23"/>
        <v>187371.41</v>
      </c>
      <c r="AO57" s="23">
        <f t="shared" si="16"/>
        <v>213533.27</v>
      </c>
      <c r="AP57" s="89">
        <f t="shared" si="24"/>
        <v>400904.68</v>
      </c>
      <c r="AQ57" s="23">
        <f t="shared" si="17"/>
        <v>7815.47</v>
      </c>
      <c r="AR57" s="23">
        <f t="shared" si="18"/>
        <v>8906.7099999999991</v>
      </c>
      <c r="AS57" s="90">
        <f t="shared" si="25"/>
        <v>16722.18</v>
      </c>
      <c r="AT57" s="95">
        <f t="shared" si="26"/>
        <v>417626.86</v>
      </c>
      <c r="AV57" s="23">
        <f t="shared" si="27"/>
        <v>179850.41</v>
      </c>
      <c r="AW57" s="23">
        <f t="shared" si="28"/>
        <v>204962.15</v>
      </c>
      <c r="AX57" s="89">
        <f t="shared" si="29"/>
        <v>384812.56</v>
      </c>
      <c r="AY57" s="23">
        <f t="shared" si="30"/>
        <v>7815.47</v>
      </c>
      <c r="AZ57" s="23">
        <f t="shared" si="31"/>
        <v>8906.7099999999991</v>
      </c>
      <c r="BA57" s="90">
        <f t="shared" si="32"/>
        <v>16722.18</v>
      </c>
      <c r="BB57" s="95">
        <f t="shared" si="33"/>
        <v>401534.74</v>
      </c>
      <c r="BC57" s="68"/>
      <c r="BD57" s="23">
        <f t="shared" si="34"/>
        <v>146794.85</v>
      </c>
      <c r="BE57" s="23">
        <f t="shared" si="35"/>
        <v>167291.18</v>
      </c>
      <c r="BF57" s="89">
        <f t="shared" si="36"/>
        <v>314086.03000000003</v>
      </c>
      <c r="BG57" s="23">
        <f t="shared" si="37"/>
        <v>7815.47</v>
      </c>
      <c r="BH57" s="23">
        <f t="shared" si="38"/>
        <v>8906.7099999999991</v>
      </c>
      <c r="BI57" s="90">
        <f t="shared" si="39"/>
        <v>16722.18</v>
      </c>
      <c r="BJ57" s="95">
        <f t="shared" si="40"/>
        <v>330808.21000000002</v>
      </c>
      <c r="BK57" s="68"/>
      <c r="BL57" s="23">
        <f t="shared" si="41"/>
        <v>160759.62</v>
      </c>
      <c r="BM57" s="23">
        <f t="shared" si="42"/>
        <v>183205.79</v>
      </c>
      <c r="BN57" s="89">
        <f t="shared" si="43"/>
        <v>343965.41000000003</v>
      </c>
      <c r="BO57" s="23">
        <f t="shared" si="44"/>
        <v>7815.47</v>
      </c>
      <c r="BP57" s="23">
        <f t="shared" si="45"/>
        <v>8906.7099999999991</v>
      </c>
      <c r="BQ57" s="90">
        <f t="shared" si="46"/>
        <v>16722.18</v>
      </c>
      <c r="BR57" s="95">
        <f t="shared" si="47"/>
        <v>360687.59</v>
      </c>
      <c r="BT57" s="70">
        <f t="shared" si="48"/>
        <v>706038.16999999993</v>
      </c>
      <c r="BU57" s="70">
        <f t="shared" si="49"/>
        <v>804619.23</v>
      </c>
    </row>
    <row r="58" spans="1:73" s="25" customFormat="1" x14ac:dyDescent="0.2">
      <c r="A58" s="60" t="s">
        <v>36</v>
      </c>
      <c r="B58" s="4" t="s">
        <v>178</v>
      </c>
      <c r="C58" s="5">
        <v>12</v>
      </c>
      <c r="D58" s="46">
        <v>370037</v>
      </c>
      <c r="E58" s="19">
        <v>43101</v>
      </c>
      <c r="F58" s="19">
        <v>43465</v>
      </c>
      <c r="G58" s="45">
        <f t="shared" si="19"/>
        <v>1</v>
      </c>
      <c r="H58" s="57">
        <v>1216421766</v>
      </c>
      <c r="I58" s="57">
        <v>0</v>
      </c>
      <c r="J58" s="57">
        <v>0</v>
      </c>
      <c r="K58" s="57">
        <v>0</v>
      </c>
      <c r="L58" s="57">
        <v>1555846479</v>
      </c>
      <c r="M58" s="57">
        <v>2688217019</v>
      </c>
      <c r="N58" s="57">
        <v>550169408</v>
      </c>
      <c r="O58" s="64"/>
      <c r="P58" s="56">
        <f t="shared" si="66"/>
        <v>1216421766</v>
      </c>
      <c r="Q58" s="56">
        <f t="shared" si="67"/>
        <v>0</v>
      </c>
      <c r="R58" s="56">
        <f t="shared" si="68"/>
        <v>0</v>
      </c>
      <c r="S58" s="56">
        <f t="shared" si="69"/>
        <v>0</v>
      </c>
      <c r="T58" s="56">
        <f t="shared" si="70"/>
        <v>1555846479</v>
      </c>
      <c r="U58" s="55"/>
      <c r="V58" s="56">
        <f t="shared" si="71"/>
        <v>2772268245</v>
      </c>
      <c r="W58" s="26"/>
      <c r="X58" s="56">
        <f t="shared" si="72"/>
        <v>2688217019</v>
      </c>
      <c r="Y58" s="56">
        <f t="shared" si="73"/>
        <v>550169408</v>
      </c>
      <c r="Z58" s="26"/>
      <c r="AA58" s="56">
        <f t="shared" si="74"/>
        <v>2772268245</v>
      </c>
      <c r="AB58" s="56">
        <f t="shared" si="75"/>
        <v>248952386.71150401</v>
      </c>
      <c r="AC58" s="56">
        <f t="shared" si="76"/>
        <v>318418911.211541</v>
      </c>
      <c r="AD58" s="56">
        <f t="shared" si="77"/>
        <v>1216421766</v>
      </c>
      <c r="AE58" s="56">
        <f t="shared" si="78"/>
        <v>1555846479</v>
      </c>
      <c r="AF58" s="56">
        <f t="shared" si="79"/>
        <v>0</v>
      </c>
      <c r="AG58" s="56">
        <f t="shared" si="80"/>
        <v>567371297.92304504</v>
      </c>
      <c r="AH58" s="55">
        <f t="shared" si="20"/>
        <v>5240533</v>
      </c>
      <c r="AI58" s="55">
        <f t="shared" si="21"/>
        <v>6702827</v>
      </c>
      <c r="AJ58" s="61">
        <f t="shared" si="22"/>
        <v>11943360</v>
      </c>
      <c r="AK58" s="22">
        <v>1</v>
      </c>
      <c r="AL58" s="68"/>
      <c r="AM58" s="68"/>
      <c r="AN58" s="23">
        <f t="shared" si="23"/>
        <v>1282380.75</v>
      </c>
      <c r="AO58" s="23">
        <f t="shared" si="16"/>
        <v>1640210.36</v>
      </c>
      <c r="AP58" s="89">
        <f t="shared" si="24"/>
        <v>2922591.1100000003</v>
      </c>
      <c r="AQ58" s="23">
        <f t="shared" si="17"/>
        <v>53489.53</v>
      </c>
      <c r="AR58" s="23">
        <f t="shared" si="18"/>
        <v>68415</v>
      </c>
      <c r="AS58" s="90">
        <f t="shared" si="25"/>
        <v>121904.53</v>
      </c>
      <c r="AT58" s="95">
        <f t="shared" si="26"/>
        <v>3044495.64</v>
      </c>
      <c r="AV58" s="23">
        <f t="shared" si="27"/>
        <v>1230906.6200000001</v>
      </c>
      <c r="AW58" s="23">
        <f t="shared" si="28"/>
        <v>1574373.12</v>
      </c>
      <c r="AX58" s="89">
        <f t="shared" si="29"/>
        <v>2805279.74</v>
      </c>
      <c r="AY58" s="23">
        <f t="shared" si="30"/>
        <v>53489.53</v>
      </c>
      <c r="AZ58" s="23">
        <f t="shared" si="31"/>
        <v>68415</v>
      </c>
      <c r="BA58" s="90">
        <f t="shared" si="32"/>
        <v>121904.53</v>
      </c>
      <c r="BB58" s="95">
        <f t="shared" si="33"/>
        <v>2927184.27</v>
      </c>
      <c r="BC58" s="68"/>
      <c r="BD58" s="23">
        <f t="shared" si="34"/>
        <v>1004672.44</v>
      </c>
      <c r="BE58" s="23">
        <f t="shared" si="35"/>
        <v>1285011.6000000001</v>
      </c>
      <c r="BF58" s="89">
        <f t="shared" si="36"/>
        <v>2289684.04</v>
      </c>
      <c r="BG58" s="23">
        <f t="shared" si="37"/>
        <v>53489.53</v>
      </c>
      <c r="BH58" s="23">
        <f t="shared" si="38"/>
        <v>68415</v>
      </c>
      <c r="BI58" s="90">
        <f t="shared" si="39"/>
        <v>121904.53</v>
      </c>
      <c r="BJ58" s="95">
        <f t="shared" si="40"/>
        <v>2411588.5699999998</v>
      </c>
      <c r="BK58" s="68"/>
      <c r="BL58" s="23">
        <f t="shared" si="41"/>
        <v>1100248.1299999999</v>
      </c>
      <c r="BM58" s="23">
        <f t="shared" si="42"/>
        <v>1407256.29</v>
      </c>
      <c r="BN58" s="89">
        <f t="shared" si="43"/>
        <v>2507504.42</v>
      </c>
      <c r="BO58" s="23">
        <f t="shared" si="44"/>
        <v>53489.53</v>
      </c>
      <c r="BP58" s="23">
        <f t="shared" si="45"/>
        <v>68415</v>
      </c>
      <c r="BQ58" s="90">
        <f t="shared" si="46"/>
        <v>121904.53</v>
      </c>
      <c r="BR58" s="95">
        <f t="shared" si="47"/>
        <v>2629408.9499999997</v>
      </c>
      <c r="BT58" s="70">
        <f t="shared" si="48"/>
        <v>4832166.0599999996</v>
      </c>
      <c r="BU58" s="70">
        <f t="shared" si="49"/>
        <v>6180511.3700000001</v>
      </c>
    </row>
    <row r="59" spans="1:73" x14ac:dyDescent="0.2">
      <c r="A59" s="60" t="s">
        <v>40</v>
      </c>
      <c r="B59" s="4" t="s">
        <v>179</v>
      </c>
      <c r="C59" s="5">
        <v>12</v>
      </c>
      <c r="D59" s="46">
        <v>370149</v>
      </c>
      <c r="E59" s="19">
        <v>43101</v>
      </c>
      <c r="F59" s="19">
        <v>43465</v>
      </c>
      <c r="G59" s="45">
        <f t="shared" si="19"/>
        <v>1</v>
      </c>
      <c r="H59" s="57">
        <v>86417972</v>
      </c>
      <c r="I59" s="57">
        <v>0</v>
      </c>
      <c r="J59" s="57">
        <v>0</v>
      </c>
      <c r="K59" s="57">
        <v>0</v>
      </c>
      <c r="L59" s="57">
        <v>348974322</v>
      </c>
      <c r="M59" s="57">
        <v>425419392</v>
      </c>
      <c r="N59" s="57">
        <v>127636701</v>
      </c>
      <c r="O59" s="68"/>
      <c r="P59" s="56">
        <f t="shared" si="66"/>
        <v>86417972</v>
      </c>
      <c r="Q59" s="56">
        <f t="shared" si="67"/>
        <v>0</v>
      </c>
      <c r="R59" s="56">
        <f t="shared" si="68"/>
        <v>0</v>
      </c>
      <c r="S59" s="56">
        <f t="shared" si="69"/>
        <v>0</v>
      </c>
      <c r="T59" s="56">
        <f t="shared" si="70"/>
        <v>348974322</v>
      </c>
      <c r="U59" s="56"/>
      <c r="V59" s="56">
        <f t="shared" si="71"/>
        <v>435392294</v>
      </c>
      <c r="W59" s="58"/>
      <c r="X59" s="56">
        <f t="shared" si="72"/>
        <v>425419392</v>
      </c>
      <c r="Y59" s="56">
        <f t="shared" si="73"/>
        <v>127636701</v>
      </c>
      <c r="Z59" s="58"/>
      <c r="AA59" s="56">
        <f t="shared" si="74"/>
        <v>435392294</v>
      </c>
      <c r="AB59" s="56">
        <f t="shared" si="75"/>
        <v>25927602.409789473</v>
      </c>
      <c r="AC59" s="56">
        <f t="shared" si="76"/>
        <v>104701224.32451721</v>
      </c>
      <c r="AD59" s="56">
        <f t="shared" si="77"/>
        <v>86417972</v>
      </c>
      <c r="AE59" s="56">
        <f t="shared" si="78"/>
        <v>348974322</v>
      </c>
      <c r="AF59" s="56">
        <f t="shared" si="79"/>
        <v>0</v>
      </c>
      <c r="AG59" s="56">
        <f t="shared" si="80"/>
        <v>130628826.73430669</v>
      </c>
      <c r="AH59" s="55">
        <f t="shared" si="20"/>
        <v>545785</v>
      </c>
      <c r="AI59" s="55">
        <f t="shared" si="21"/>
        <v>2203997</v>
      </c>
      <c r="AJ59" s="61">
        <f t="shared" si="22"/>
        <v>2749782</v>
      </c>
      <c r="AK59" s="22">
        <v>1</v>
      </c>
      <c r="AL59" s="68"/>
      <c r="AN59" s="23">
        <f t="shared" si="23"/>
        <v>133555.89000000001</v>
      </c>
      <c r="AO59" s="23">
        <f t="shared" si="16"/>
        <v>539327.37</v>
      </c>
      <c r="AP59" s="89">
        <f t="shared" si="24"/>
        <v>672883.26</v>
      </c>
      <c r="AQ59" s="23">
        <f t="shared" si="17"/>
        <v>5570.76</v>
      </c>
      <c r="AR59" s="23">
        <f t="shared" si="18"/>
        <v>22495.94</v>
      </c>
      <c r="AS59" s="90">
        <f t="shared" si="25"/>
        <v>28066.699999999997</v>
      </c>
      <c r="AT59" s="95">
        <f t="shared" si="26"/>
        <v>700949.96</v>
      </c>
      <c r="AV59" s="23">
        <f t="shared" si="27"/>
        <v>128195.03</v>
      </c>
      <c r="AW59" s="23">
        <f t="shared" si="28"/>
        <v>517679.03</v>
      </c>
      <c r="AX59" s="89">
        <f t="shared" si="29"/>
        <v>645874.06000000006</v>
      </c>
      <c r="AY59" s="23">
        <f t="shared" si="30"/>
        <v>5570.76</v>
      </c>
      <c r="AZ59" s="23">
        <f t="shared" si="31"/>
        <v>22495.94</v>
      </c>
      <c r="BA59" s="90">
        <f t="shared" si="32"/>
        <v>28066.699999999997</v>
      </c>
      <c r="BB59" s="95">
        <f t="shared" si="33"/>
        <v>673940.76</v>
      </c>
      <c r="BC59" s="68"/>
      <c r="BD59" s="23">
        <f t="shared" si="34"/>
        <v>104633.45</v>
      </c>
      <c r="BE59" s="23">
        <f t="shared" si="35"/>
        <v>422532.34</v>
      </c>
      <c r="BF59" s="89">
        <f t="shared" si="36"/>
        <v>527165.79</v>
      </c>
      <c r="BG59" s="23">
        <f t="shared" si="37"/>
        <v>5570.76</v>
      </c>
      <c r="BH59" s="23">
        <f t="shared" si="38"/>
        <v>22495.94</v>
      </c>
      <c r="BI59" s="90">
        <f t="shared" si="39"/>
        <v>28066.699999999997</v>
      </c>
      <c r="BJ59" s="95">
        <f t="shared" si="40"/>
        <v>555232.49</v>
      </c>
      <c r="BK59" s="68"/>
      <c r="BL59" s="23">
        <f t="shared" si="41"/>
        <v>114587.36</v>
      </c>
      <c r="BM59" s="23">
        <f t="shared" si="42"/>
        <v>462728.35</v>
      </c>
      <c r="BN59" s="89">
        <f t="shared" si="43"/>
        <v>577315.71</v>
      </c>
      <c r="BO59" s="23">
        <f t="shared" si="44"/>
        <v>5570.76</v>
      </c>
      <c r="BP59" s="23">
        <f t="shared" si="45"/>
        <v>22495.94</v>
      </c>
      <c r="BQ59" s="90">
        <f t="shared" si="46"/>
        <v>28066.699999999997</v>
      </c>
      <c r="BR59" s="95">
        <f t="shared" si="47"/>
        <v>605382.40999999992</v>
      </c>
      <c r="BT59" s="70">
        <f t="shared" si="48"/>
        <v>503254.77000000008</v>
      </c>
      <c r="BU59" s="70">
        <f t="shared" si="49"/>
        <v>2032250.8499999996</v>
      </c>
    </row>
    <row r="60" spans="1:73" x14ac:dyDescent="0.2">
      <c r="A60" s="60" t="s">
        <v>15</v>
      </c>
      <c r="B60" s="4" t="s">
        <v>131</v>
      </c>
      <c r="C60" s="5">
        <v>12</v>
      </c>
      <c r="D60" s="46">
        <v>370235</v>
      </c>
      <c r="E60" s="19">
        <v>43101</v>
      </c>
      <c r="F60" s="19">
        <v>43465</v>
      </c>
      <c r="G60" s="45">
        <f t="shared" si="19"/>
        <v>1</v>
      </c>
      <c r="H60" s="57">
        <v>3835426</v>
      </c>
      <c r="I60" s="57">
        <v>71226343</v>
      </c>
      <c r="J60" s="57">
        <v>2376951</v>
      </c>
      <c r="K60" s="57">
        <v>133358082</v>
      </c>
      <c r="L60" s="57">
        <v>40406999</v>
      </c>
      <c r="M60" s="57">
        <v>251203801</v>
      </c>
      <c r="N60" s="57">
        <v>62396816</v>
      </c>
      <c r="O60" s="68"/>
      <c r="P60" s="56">
        <f t="shared" si="66"/>
        <v>3835426</v>
      </c>
      <c r="Q60" s="56">
        <f t="shared" si="67"/>
        <v>71226343</v>
      </c>
      <c r="R60" s="56">
        <f t="shared" si="68"/>
        <v>2376951</v>
      </c>
      <c r="S60" s="56">
        <f t="shared" si="69"/>
        <v>133358082</v>
      </c>
      <c r="T60" s="56">
        <f t="shared" si="70"/>
        <v>40406999</v>
      </c>
      <c r="U60" s="56"/>
      <c r="V60" s="56">
        <f t="shared" si="71"/>
        <v>251203801</v>
      </c>
      <c r="W60" s="58"/>
      <c r="X60" s="56">
        <f t="shared" si="72"/>
        <v>251203801</v>
      </c>
      <c r="Y60" s="56">
        <f t="shared" si="73"/>
        <v>62396816</v>
      </c>
      <c r="Z60" s="58"/>
      <c r="AA60" s="56">
        <f t="shared" si="74"/>
        <v>251203801</v>
      </c>
      <c r="AB60" s="56">
        <f t="shared" si="75"/>
        <v>19235097.334834993</v>
      </c>
      <c r="AC60" s="56">
        <f t="shared" si="76"/>
        <v>43161718.665165007</v>
      </c>
      <c r="AD60" s="56">
        <f t="shared" si="77"/>
        <v>77438720</v>
      </c>
      <c r="AE60" s="56">
        <f t="shared" si="78"/>
        <v>173765081</v>
      </c>
      <c r="AF60" s="56">
        <f t="shared" si="79"/>
        <v>0</v>
      </c>
      <c r="AG60" s="56">
        <f t="shared" si="80"/>
        <v>62396816</v>
      </c>
      <c r="AH60" s="55">
        <f t="shared" si="20"/>
        <v>404905</v>
      </c>
      <c r="AI60" s="55">
        <f t="shared" si="21"/>
        <v>908569</v>
      </c>
      <c r="AJ60" s="61">
        <f t="shared" si="22"/>
        <v>1313474</v>
      </c>
      <c r="AK60" s="22">
        <v>1</v>
      </c>
      <c r="AL60" s="68"/>
      <c r="AN60" s="23">
        <f t="shared" si="23"/>
        <v>99082.07</v>
      </c>
      <c r="AO60" s="23">
        <f t="shared" si="16"/>
        <v>222330.7</v>
      </c>
      <c r="AP60" s="89">
        <f t="shared" si="24"/>
        <v>321412.77</v>
      </c>
      <c r="AQ60" s="23">
        <f t="shared" si="17"/>
        <v>4132.82</v>
      </c>
      <c r="AR60" s="23">
        <f t="shared" si="18"/>
        <v>9273.66</v>
      </c>
      <c r="AS60" s="90">
        <f t="shared" si="25"/>
        <v>13406.48</v>
      </c>
      <c r="AT60" s="95">
        <f t="shared" si="26"/>
        <v>334819.25</v>
      </c>
      <c r="AV60" s="23">
        <f t="shared" si="27"/>
        <v>95104.97</v>
      </c>
      <c r="AW60" s="23">
        <f t="shared" si="28"/>
        <v>213406.45</v>
      </c>
      <c r="AX60" s="89">
        <f t="shared" si="29"/>
        <v>308511.42000000004</v>
      </c>
      <c r="AY60" s="23">
        <f t="shared" si="30"/>
        <v>4132.82</v>
      </c>
      <c r="AZ60" s="23">
        <f t="shared" si="31"/>
        <v>9273.66</v>
      </c>
      <c r="BA60" s="90">
        <f t="shared" si="32"/>
        <v>13406.48</v>
      </c>
      <c r="BB60" s="95">
        <f t="shared" si="33"/>
        <v>321917.90000000002</v>
      </c>
      <c r="BC60" s="68"/>
      <c r="BD60" s="23">
        <f t="shared" si="34"/>
        <v>77625.17</v>
      </c>
      <c r="BE60" s="23">
        <f t="shared" si="35"/>
        <v>174183.46</v>
      </c>
      <c r="BF60" s="89">
        <f t="shared" si="36"/>
        <v>251808.63</v>
      </c>
      <c r="BG60" s="23">
        <f t="shared" si="37"/>
        <v>4132.82</v>
      </c>
      <c r="BH60" s="23">
        <f t="shared" si="38"/>
        <v>9273.66</v>
      </c>
      <c r="BI60" s="90">
        <f t="shared" si="39"/>
        <v>13406.48</v>
      </c>
      <c r="BJ60" s="95">
        <f t="shared" si="40"/>
        <v>265215.11</v>
      </c>
      <c r="BK60" s="68"/>
      <c r="BL60" s="23">
        <f t="shared" si="41"/>
        <v>85009.75</v>
      </c>
      <c r="BM60" s="23">
        <f t="shared" si="42"/>
        <v>190753.75</v>
      </c>
      <c r="BN60" s="89">
        <f t="shared" si="43"/>
        <v>275763.5</v>
      </c>
      <c r="BO60" s="23">
        <f t="shared" si="44"/>
        <v>4132.82</v>
      </c>
      <c r="BP60" s="23">
        <f t="shared" si="45"/>
        <v>9273.66</v>
      </c>
      <c r="BQ60" s="90">
        <f t="shared" si="46"/>
        <v>13406.48</v>
      </c>
      <c r="BR60" s="95">
        <f t="shared" si="47"/>
        <v>289169.98</v>
      </c>
      <c r="BT60" s="70">
        <f t="shared" si="48"/>
        <v>373353.24000000005</v>
      </c>
      <c r="BU60" s="70">
        <f t="shared" si="49"/>
        <v>837769.00000000012</v>
      </c>
    </row>
    <row r="61" spans="1:73" x14ac:dyDescent="0.2">
      <c r="A61" s="60" t="s">
        <v>37</v>
      </c>
      <c r="B61" s="4" t="s">
        <v>69</v>
      </c>
      <c r="C61" s="5">
        <v>12</v>
      </c>
      <c r="D61" s="46">
        <v>370114</v>
      </c>
      <c r="E61" s="19">
        <v>43009</v>
      </c>
      <c r="F61" s="19">
        <v>43373</v>
      </c>
      <c r="G61" s="45">
        <f t="shared" si="19"/>
        <v>1</v>
      </c>
      <c r="H61" s="57">
        <v>211433702</v>
      </c>
      <c r="I61" s="57">
        <v>958212891</v>
      </c>
      <c r="J61" s="57">
        <v>0</v>
      </c>
      <c r="K61" s="57">
        <v>767442898</v>
      </c>
      <c r="L61" s="57">
        <v>0</v>
      </c>
      <c r="M61" s="57">
        <v>1937089491</v>
      </c>
      <c r="N61" s="57">
        <v>549044335</v>
      </c>
      <c r="P61" s="56">
        <f t="shared" si="66"/>
        <v>211433702</v>
      </c>
      <c r="Q61" s="56">
        <f t="shared" si="67"/>
        <v>958212891</v>
      </c>
      <c r="R61" s="56">
        <f t="shared" si="68"/>
        <v>0</v>
      </c>
      <c r="S61" s="56">
        <f t="shared" si="69"/>
        <v>767442898</v>
      </c>
      <c r="T61" s="56">
        <f t="shared" si="70"/>
        <v>0</v>
      </c>
      <c r="V61" s="56">
        <f t="shared" si="71"/>
        <v>1937089491</v>
      </c>
      <c r="W61" s="21"/>
      <c r="X61" s="56">
        <f t="shared" si="72"/>
        <v>1937089491</v>
      </c>
      <c r="Y61" s="56">
        <f t="shared" si="73"/>
        <v>549044335</v>
      </c>
      <c r="Z61" s="21"/>
      <c r="AA61" s="56">
        <f t="shared" si="74"/>
        <v>1937089491</v>
      </c>
      <c r="AB61" s="56">
        <f t="shared" si="75"/>
        <v>331522027.67213333</v>
      </c>
      <c r="AC61" s="56">
        <f t="shared" si="76"/>
        <v>217522307.32786667</v>
      </c>
      <c r="AD61" s="56">
        <f t="shared" si="77"/>
        <v>1169646593</v>
      </c>
      <c r="AE61" s="56">
        <f t="shared" si="78"/>
        <v>767442898</v>
      </c>
      <c r="AF61" s="56">
        <f t="shared" si="79"/>
        <v>0</v>
      </c>
      <c r="AG61" s="56">
        <f t="shared" si="80"/>
        <v>549044335</v>
      </c>
      <c r="AH61" s="55">
        <f t="shared" si="20"/>
        <v>6978652</v>
      </c>
      <c r="AI61" s="55">
        <f t="shared" si="21"/>
        <v>4578919</v>
      </c>
      <c r="AJ61" s="61">
        <f t="shared" si="22"/>
        <v>11557571</v>
      </c>
      <c r="AK61" s="22">
        <v>1</v>
      </c>
      <c r="AL61" s="68"/>
      <c r="AN61" s="23">
        <f t="shared" si="23"/>
        <v>1707705.93</v>
      </c>
      <c r="AO61" s="23">
        <f t="shared" si="16"/>
        <v>1120481</v>
      </c>
      <c r="AP61" s="89">
        <f t="shared" si="24"/>
        <v>2828186.9299999997</v>
      </c>
      <c r="AQ61" s="23">
        <f t="shared" si="17"/>
        <v>71230.31</v>
      </c>
      <c r="AR61" s="23">
        <f t="shared" si="18"/>
        <v>46736.51</v>
      </c>
      <c r="AS61" s="90">
        <f t="shared" si="25"/>
        <v>117966.82</v>
      </c>
      <c r="AT61" s="95">
        <f t="shared" si="26"/>
        <v>2946153.7499999995</v>
      </c>
      <c r="AV61" s="23">
        <f t="shared" si="27"/>
        <v>1639159.46</v>
      </c>
      <c r="AW61" s="23">
        <f t="shared" si="28"/>
        <v>1075505.45</v>
      </c>
      <c r="AX61" s="89">
        <f t="shared" si="29"/>
        <v>2714664.91</v>
      </c>
      <c r="AY61" s="23">
        <f t="shared" si="30"/>
        <v>71230.31</v>
      </c>
      <c r="AZ61" s="23">
        <f t="shared" si="31"/>
        <v>46736.51</v>
      </c>
      <c r="BA61" s="90">
        <f t="shared" si="32"/>
        <v>117966.82</v>
      </c>
      <c r="BB61" s="95">
        <f t="shared" si="33"/>
        <v>2832631.73</v>
      </c>
      <c r="BC61" s="68"/>
      <c r="BD61" s="23">
        <f t="shared" si="34"/>
        <v>1337890.55</v>
      </c>
      <c r="BE61" s="23">
        <f t="shared" si="35"/>
        <v>877833.19</v>
      </c>
      <c r="BF61" s="89">
        <f t="shared" si="36"/>
        <v>2215723.7400000002</v>
      </c>
      <c r="BG61" s="23">
        <f t="shared" si="37"/>
        <v>71230.31</v>
      </c>
      <c r="BH61" s="23">
        <f t="shared" si="38"/>
        <v>46736.51</v>
      </c>
      <c r="BI61" s="90">
        <f t="shared" si="39"/>
        <v>117966.82</v>
      </c>
      <c r="BJ61" s="95">
        <f t="shared" si="40"/>
        <v>2333690.56</v>
      </c>
      <c r="BK61" s="68"/>
      <c r="BL61" s="23">
        <f t="shared" si="41"/>
        <v>1465165.67</v>
      </c>
      <c r="BM61" s="23">
        <f t="shared" si="42"/>
        <v>961342.51</v>
      </c>
      <c r="BN61" s="89">
        <f t="shared" si="43"/>
        <v>2426508.1799999997</v>
      </c>
      <c r="BO61" s="23">
        <f t="shared" si="44"/>
        <v>71230.31</v>
      </c>
      <c r="BP61" s="23">
        <f t="shared" si="45"/>
        <v>46736.51</v>
      </c>
      <c r="BQ61" s="90">
        <f t="shared" si="46"/>
        <v>117966.82</v>
      </c>
      <c r="BR61" s="95">
        <f t="shared" si="47"/>
        <v>2544474.9999999995</v>
      </c>
      <c r="BT61" s="70">
        <f t="shared" si="48"/>
        <v>6434842.8499999996</v>
      </c>
      <c r="BU61" s="70">
        <f t="shared" si="49"/>
        <v>4222108.1899999995</v>
      </c>
    </row>
    <row r="62" spans="1:73" x14ac:dyDescent="0.2">
      <c r="A62" s="60" t="s">
        <v>38</v>
      </c>
      <c r="B62" s="4" t="s">
        <v>70</v>
      </c>
      <c r="C62" s="5">
        <v>12</v>
      </c>
      <c r="D62" s="46">
        <v>370227</v>
      </c>
      <c r="E62" s="19">
        <v>43101</v>
      </c>
      <c r="F62" s="19">
        <v>43465</v>
      </c>
      <c r="G62" s="45">
        <f t="shared" si="19"/>
        <v>1</v>
      </c>
      <c r="H62" s="57">
        <v>3606779</v>
      </c>
      <c r="I62" s="57">
        <v>21356911</v>
      </c>
      <c r="J62" s="57">
        <v>2656758</v>
      </c>
      <c r="K62" s="57">
        <v>69632377</v>
      </c>
      <c r="L62" s="57">
        <v>36318230</v>
      </c>
      <c r="M62" s="57">
        <v>133571055</v>
      </c>
      <c r="N62" s="57">
        <v>37893934</v>
      </c>
      <c r="P62" s="56">
        <f t="shared" si="66"/>
        <v>3606779</v>
      </c>
      <c r="Q62" s="56">
        <f t="shared" si="67"/>
        <v>21356911</v>
      </c>
      <c r="R62" s="56">
        <f t="shared" si="68"/>
        <v>2656758</v>
      </c>
      <c r="S62" s="56">
        <f t="shared" si="69"/>
        <v>69632377</v>
      </c>
      <c r="T62" s="56">
        <f t="shared" si="70"/>
        <v>36318230</v>
      </c>
      <c r="V62" s="56">
        <f t="shared" si="71"/>
        <v>133571055</v>
      </c>
      <c r="W62" s="21"/>
      <c r="X62" s="56">
        <f t="shared" si="72"/>
        <v>133571055</v>
      </c>
      <c r="Y62" s="56">
        <f t="shared" si="73"/>
        <v>37893934</v>
      </c>
      <c r="Z62" s="21"/>
      <c r="AA62" s="56">
        <f t="shared" si="74"/>
        <v>133571055</v>
      </c>
      <c r="AB62" s="56">
        <f t="shared" si="75"/>
        <v>7835885.0543063544</v>
      </c>
      <c r="AC62" s="56">
        <f t="shared" si="76"/>
        <v>30058048.945693649</v>
      </c>
      <c r="AD62" s="56">
        <f t="shared" si="77"/>
        <v>27620448</v>
      </c>
      <c r="AE62" s="56">
        <f t="shared" si="78"/>
        <v>105950607</v>
      </c>
      <c r="AF62" s="56">
        <f t="shared" si="79"/>
        <v>0</v>
      </c>
      <c r="AG62" s="56">
        <f t="shared" si="80"/>
        <v>37893934</v>
      </c>
      <c r="AH62" s="55">
        <f t="shared" si="20"/>
        <v>164948</v>
      </c>
      <c r="AI62" s="55">
        <f t="shared" si="21"/>
        <v>632732</v>
      </c>
      <c r="AJ62" s="61">
        <f t="shared" si="22"/>
        <v>797680</v>
      </c>
      <c r="AK62" s="22">
        <v>1</v>
      </c>
      <c r="AL62" s="68"/>
      <c r="AN62" s="23">
        <f t="shared" si="23"/>
        <v>40363.49</v>
      </c>
      <c r="AO62" s="23">
        <f t="shared" si="16"/>
        <v>154832.26999999999</v>
      </c>
      <c r="AP62" s="89">
        <f t="shared" si="24"/>
        <v>195195.75999999998</v>
      </c>
      <c r="AQ62" s="23">
        <f t="shared" si="17"/>
        <v>1683.61</v>
      </c>
      <c r="AR62" s="23">
        <f t="shared" si="18"/>
        <v>6458.23</v>
      </c>
      <c r="AS62" s="90">
        <f t="shared" si="25"/>
        <v>8141.8399999999992</v>
      </c>
      <c r="AT62" s="95">
        <f t="shared" si="26"/>
        <v>203337.59999999998</v>
      </c>
      <c r="AV62" s="23">
        <f t="shared" si="27"/>
        <v>38743.32</v>
      </c>
      <c r="AW62" s="23">
        <f t="shared" si="28"/>
        <v>148617.38</v>
      </c>
      <c r="AX62" s="89">
        <f t="shared" si="29"/>
        <v>187360.7</v>
      </c>
      <c r="AY62" s="23">
        <f t="shared" si="30"/>
        <v>1683.61</v>
      </c>
      <c r="AZ62" s="23">
        <f t="shared" si="31"/>
        <v>6458.23</v>
      </c>
      <c r="BA62" s="90">
        <f t="shared" si="32"/>
        <v>8141.8399999999992</v>
      </c>
      <c r="BB62" s="95">
        <f t="shared" si="33"/>
        <v>195502.54</v>
      </c>
      <c r="BC62" s="68"/>
      <c r="BD62" s="23">
        <f t="shared" si="34"/>
        <v>31622.5</v>
      </c>
      <c r="BE62" s="23">
        <f t="shared" si="35"/>
        <v>121302.29</v>
      </c>
      <c r="BF62" s="89">
        <f t="shared" si="36"/>
        <v>152924.78999999998</v>
      </c>
      <c r="BG62" s="23">
        <f t="shared" si="37"/>
        <v>1683.61</v>
      </c>
      <c r="BH62" s="23">
        <f t="shared" si="38"/>
        <v>6458.23</v>
      </c>
      <c r="BI62" s="90">
        <f t="shared" si="39"/>
        <v>8141.8399999999992</v>
      </c>
      <c r="BJ62" s="95">
        <f t="shared" si="40"/>
        <v>161066.62999999998</v>
      </c>
      <c r="BK62" s="68"/>
      <c r="BL62" s="23">
        <f t="shared" si="41"/>
        <v>34630.79</v>
      </c>
      <c r="BM62" s="23">
        <f t="shared" si="42"/>
        <v>132841.92000000001</v>
      </c>
      <c r="BN62" s="89">
        <f t="shared" si="43"/>
        <v>167472.71000000002</v>
      </c>
      <c r="BO62" s="23">
        <f t="shared" si="44"/>
        <v>1683.61</v>
      </c>
      <c r="BP62" s="23">
        <f t="shared" si="45"/>
        <v>6458.23</v>
      </c>
      <c r="BQ62" s="90">
        <f t="shared" si="46"/>
        <v>8141.8399999999992</v>
      </c>
      <c r="BR62" s="95">
        <f t="shared" si="47"/>
        <v>175614.55000000002</v>
      </c>
      <c r="BT62" s="70">
        <f t="shared" si="48"/>
        <v>152094.53999999998</v>
      </c>
      <c r="BU62" s="70">
        <f t="shared" si="49"/>
        <v>583426.77999999991</v>
      </c>
    </row>
    <row r="63" spans="1:73" s="68" customFormat="1" x14ac:dyDescent="0.2">
      <c r="A63" s="77" t="s">
        <v>180</v>
      </c>
      <c r="B63" s="75" t="s">
        <v>184</v>
      </c>
      <c r="C63" s="54">
        <v>12</v>
      </c>
      <c r="D63" s="76">
        <v>373034</v>
      </c>
      <c r="E63" s="19">
        <v>43009</v>
      </c>
      <c r="F63" s="19">
        <v>43373</v>
      </c>
      <c r="G63" s="45">
        <f t="shared" ref="G63" si="113">365/(1+F63-E63)</f>
        <v>1</v>
      </c>
      <c r="H63" s="57">
        <v>16041133</v>
      </c>
      <c r="I63" s="57">
        <v>14420442</v>
      </c>
      <c r="J63" s="57">
        <v>0</v>
      </c>
      <c r="K63" s="57">
        <v>0</v>
      </c>
      <c r="L63" s="57">
        <v>0</v>
      </c>
      <c r="M63" s="57">
        <v>30461575</v>
      </c>
      <c r="N63" s="57">
        <v>19178230</v>
      </c>
      <c r="P63" s="56">
        <f t="shared" ref="P63" si="114">H63*$G63</f>
        <v>16041133</v>
      </c>
      <c r="Q63" s="56">
        <f t="shared" ref="Q63" si="115">I63*$G63</f>
        <v>14420442</v>
      </c>
      <c r="R63" s="56">
        <f t="shared" ref="R63" si="116">J63*$G63</f>
        <v>0</v>
      </c>
      <c r="S63" s="56">
        <f t="shared" ref="S63" si="117">K63*$G63</f>
        <v>0</v>
      </c>
      <c r="T63" s="56">
        <f t="shared" ref="T63" si="118">L63*$G63</f>
        <v>0</v>
      </c>
      <c r="U63" s="56"/>
      <c r="V63" s="56">
        <f t="shared" ref="V63" si="119">SUM(P63:T63)</f>
        <v>30461575</v>
      </c>
      <c r="W63" s="58"/>
      <c r="X63" s="56">
        <f t="shared" ref="X63" si="120">M63*$G63</f>
        <v>30461575</v>
      </c>
      <c r="Y63" s="56">
        <f t="shared" ref="Y63" si="121">N63*$G63</f>
        <v>19178230</v>
      </c>
      <c r="Z63" s="58"/>
      <c r="AA63" s="56">
        <f t="shared" ref="AA63" si="122">V63</f>
        <v>30461575</v>
      </c>
      <c r="AB63" s="56">
        <f t="shared" ref="AB63" si="123">IF(ISERROR(((P63+Q63+R63)/X63)*Y63),0,((P63+Q63+R63)/X63)*Y63)</f>
        <v>19178230</v>
      </c>
      <c r="AC63" s="56">
        <f t="shared" ref="AC63" si="124">IF(ISERROR(((S63+T63)/X63)*Y63),0,((S63+T63)/X63)*Y63)</f>
        <v>0</v>
      </c>
      <c r="AD63" s="56">
        <f t="shared" ref="AD63" si="125">SUM(P63:R63)</f>
        <v>30461575</v>
      </c>
      <c r="AE63" s="56">
        <f t="shared" ref="AE63" si="126">SUM(S63:T63)</f>
        <v>0</v>
      </c>
      <c r="AF63" s="56">
        <f t="shared" ref="AF63" si="127">AD63+AE63-AA63</f>
        <v>0</v>
      </c>
      <c r="AG63" s="56">
        <f t="shared" ref="AG63" si="128">IF(ISERROR((AA63/X63)*Y63),0,(AA63/X63)*Y63)</f>
        <v>19178230</v>
      </c>
      <c r="AH63" s="55">
        <f t="shared" si="20"/>
        <v>403708</v>
      </c>
      <c r="AI63" s="55">
        <f t="shared" si="21"/>
        <v>0</v>
      </c>
      <c r="AJ63" s="61">
        <f t="shared" si="22"/>
        <v>403708</v>
      </c>
      <c r="AK63" s="63">
        <v>1</v>
      </c>
      <c r="AN63" s="23">
        <f t="shared" si="23"/>
        <v>98789.14</v>
      </c>
      <c r="AO63" s="23">
        <f t="shared" si="16"/>
        <v>0</v>
      </c>
      <c r="AP63" s="89">
        <f t="shared" si="24"/>
        <v>98789.14</v>
      </c>
      <c r="AQ63" s="23">
        <f t="shared" si="17"/>
        <v>4120.6000000000004</v>
      </c>
      <c r="AR63" s="23">
        <f t="shared" si="18"/>
        <v>0</v>
      </c>
      <c r="AS63" s="90">
        <f t="shared" si="25"/>
        <v>4120.6000000000004</v>
      </c>
      <c r="AT63" s="95">
        <f t="shared" si="26"/>
        <v>102909.74</v>
      </c>
      <c r="AV63" s="23">
        <f t="shared" si="27"/>
        <v>94823.8</v>
      </c>
      <c r="AW63" s="23">
        <f t="shared" si="28"/>
        <v>0</v>
      </c>
      <c r="AX63" s="89">
        <f t="shared" si="29"/>
        <v>94823.8</v>
      </c>
      <c r="AY63" s="23">
        <f t="shared" si="30"/>
        <v>4120.6000000000004</v>
      </c>
      <c r="AZ63" s="23">
        <f t="shared" si="31"/>
        <v>0</v>
      </c>
      <c r="BA63" s="90">
        <f t="shared" si="32"/>
        <v>4120.6000000000004</v>
      </c>
      <c r="BB63" s="95">
        <f t="shared" si="33"/>
        <v>98944.400000000009</v>
      </c>
      <c r="BD63" s="23">
        <f t="shared" si="34"/>
        <v>77395.679999999993</v>
      </c>
      <c r="BE63" s="23">
        <f t="shared" si="35"/>
        <v>0</v>
      </c>
      <c r="BF63" s="89">
        <f t="shared" si="36"/>
        <v>77395.679999999993</v>
      </c>
      <c r="BG63" s="23">
        <f t="shared" si="37"/>
        <v>4120.6000000000004</v>
      </c>
      <c r="BH63" s="23">
        <f t="shared" si="38"/>
        <v>0</v>
      </c>
      <c r="BI63" s="90">
        <f t="shared" si="39"/>
        <v>4120.6000000000004</v>
      </c>
      <c r="BJ63" s="95">
        <f t="shared" si="40"/>
        <v>81516.28</v>
      </c>
      <c r="BL63" s="23">
        <f t="shared" si="41"/>
        <v>84758.42</v>
      </c>
      <c r="BM63" s="23">
        <f t="shared" si="42"/>
        <v>0</v>
      </c>
      <c r="BN63" s="89">
        <f t="shared" si="43"/>
        <v>84758.42</v>
      </c>
      <c r="BO63" s="23">
        <f t="shared" si="44"/>
        <v>4120.6000000000004</v>
      </c>
      <c r="BP63" s="23">
        <f t="shared" si="45"/>
        <v>0</v>
      </c>
      <c r="BQ63" s="90">
        <f t="shared" si="46"/>
        <v>4120.6000000000004</v>
      </c>
      <c r="BR63" s="95">
        <f t="shared" si="47"/>
        <v>88879.02</v>
      </c>
      <c r="BT63" s="70">
        <f t="shared" si="48"/>
        <v>372249.43999999994</v>
      </c>
      <c r="BU63" s="70">
        <f t="shared" si="49"/>
        <v>0</v>
      </c>
    </row>
    <row r="64" spans="1:73" x14ac:dyDescent="0.2">
      <c r="A64" s="60" t="s">
        <v>39</v>
      </c>
      <c r="B64" s="4" t="s">
        <v>71</v>
      </c>
      <c r="C64" s="5">
        <v>12</v>
      </c>
      <c r="D64" s="46">
        <v>370026</v>
      </c>
      <c r="E64" s="19">
        <v>43101</v>
      </c>
      <c r="F64" s="19">
        <v>43465</v>
      </c>
      <c r="G64" s="45">
        <f t="shared" si="19"/>
        <v>1</v>
      </c>
      <c r="H64" s="57">
        <v>72325385</v>
      </c>
      <c r="I64" s="57">
        <v>183054089</v>
      </c>
      <c r="J64" s="57">
        <v>13385220</v>
      </c>
      <c r="K64" s="57">
        <v>261717816</v>
      </c>
      <c r="L64" s="57">
        <v>27808556</v>
      </c>
      <c r="M64" s="57">
        <v>558291066</v>
      </c>
      <c r="N64" s="57">
        <v>115822658</v>
      </c>
      <c r="O64" s="64"/>
      <c r="P64" s="56">
        <f t="shared" si="66"/>
        <v>72325385</v>
      </c>
      <c r="Q64" s="56">
        <f t="shared" si="67"/>
        <v>183054089</v>
      </c>
      <c r="R64" s="56">
        <f t="shared" si="68"/>
        <v>13385220</v>
      </c>
      <c r="S64" s="56">
        <f t="shared" si="69"/>
        <v>261717816</v>
      </c>
      <c r="T64" s="56">
        <f t="shared" si="70"/>
        <v>27808556</v>
      </c>
      <c r="U64" s="55"/>
      <c r="V64" s="56">
        <f t="shared" si="71"/>
        <v>558291066</v>
      </c>
      <c r="W64" s="26"/>
      <c r="X64" s="56">
        <f t="shared" si="72"/>
        <v>558291066</v>
      </c>
      <c r="Y64" s="56">
        <f t="shared" si="73"/>
        <v>115822658</v>
      </c>
      <c r="Z64" s="26"/>
      <c r="AA64" s="56">
        <f t="shared" si="74"/>
        <v>558291066</v>
      </c>
      <c r="AB64" s="56">
        <f t="shared" si="75"/>
        <v>55757727.700476319</v>
      </c>
      <c r="AC64" s="56">
        <f t="shared" si="76"/>
        <v>60064930.299523689</v>
      </c>
      <c r="AD64" s="56">
        <f t="shared" si="77"/>
        <v>268764694</v>
      </c>
      <c r="AE64" s="56">
        <f t="shared" si="78"/>
        <v>289526372</v>
      </c>
      <c r="AF64" s="56">
        <f t="shared" si="79"/>
        <v>0</v>
      </c>
      <c r="AG64" s="56">
        <f t="shared" si="80"/>
        <v>115822658</v>
      </c>
      <c r="AH64" s="55">
        <f t="shared" si="20"/>
        <v>1173719</v>
      </c>
      <c r="AI64" s="55">
        <f t="shared" si="21"/>
        <v>1264387</v>
      </c>
      <c r="AJ64" s="61">
        <f t="shared" si="22"/>
        <v>2438106</v>
      </c>
      <c r="AK64" s="22">
        <v>1</v>
      </c>
      <c r="AL64" s="68"/>
      <c r="AN64" s="23">
        <f t="shared" si="23"/>
        <v>287214.09999999998</v>
      </c>
      <c r="AO64" s="23">
        <f t="shared" si="16"/>
        <v>309400.96999999997</v>
      </c>
      <c r="AP64" s="89">
        <f t="shared" si="24"/>
        <v>596615.06999999995</v>
      </c>
      <c r="AQ64" s="23">
        <f t="shared" si="17"/>
        <v>11980.02</v>
      </c>
      <c r="AR64" s="23">
        <f t="shared" si="18"/>
        <v>12905.46</v>
      </c>
      <c r="AS64" s="90">
        <f t="shared" si="25"/>
        <v>24885.48</v>
      </c>
      <c r="AT64" s="95">
        <f t="shared" si="26"/>
        <v>621500.54999999993</v>
      </c>
      <c r="AV64" s="23">
        <f t="shared" si="27"/>
        <v>275685.46999999997</v>
      </c>
      <c r="AW64" s="23">
        <f t="shared" si="28"/>
        <v>296981.77</v>
      </c>
      <c r="AX64" s="89">
        <f t="shared" si="29"/>
        <v>572667.24</v>
      </c>
      <c r="AY64" s="23">
        <f t="shared" si="30"/>
        <v>11980.02</v>
      </c>
      <c r="AZ64" s="23">
        <f t="shared" si="31"/>
        <v>12905.46</v>
      </c>
      <c r="BA64" s="90">
        <f t="shared" si="32"/>
        <v>24885.48</v>
      </c>
      <c r="BB64" s="95">
        <f t="shared" si="33"/>
        <v>597552.72</v>
      </c>
      <c r="BC64" s="68"/>
      <c r="BD64" s="23">
        <f t="shared" si="34"/>
        <v>225015.93</v>
      </c>
      <c r="BE64" s="23">
        <f t="shared" si="35"/>
        <v>242398.07999999999</v>
      </c>
      <c r="BF64" s="89">
        <f t="shared" si="36"/>
        <v>467414.01</v>
      </c>
      <c r="BG64" s="23">
        <f t="shared" si="37"/>
        <v>11980.02</v>
      </c>
      <c r="BH64" s="23">
        <f t="shared" si="38"/>
        <v>12905.46</v>
      </c>
      <c r="BI64" s="90">
        <f t="shared" si="39"/>
        <v>24885.48</v>
      </c>
      <c r="BJ64" s="95">
        <f t="shared" si="40"/>
        <v>492299.49</v>
      </c>
      <c r="BK64" s="68"/>
      <c r="BL64" s="23">
        <f t="shared" si="41"/>
        <v>246421.96</v>
      </c>
      <c r="BM64" s="23">
        <f t="shared" si="42"/>
        <v>265457.7</v>
      </c>
      <c r="BN64" s="89">
        <f t="shared" si="43"/>
        <v>511879.66000000003</v>
      </c>
      <c r="BO64" s="23">
        <f t="shared" si="44"/>
        <v>11980.02</v>
      </c>
      <c r="BP64" s="23">
        <f t="shared" si="45"/>
        <v>12905.46</v>
      </c>
      <c r="BQ64" s="90">
        <f t="shared" si="46"/>
        <v>24885.48</v>
      </c>
      <c r="BR64" s="95">
        <f t="shared" si="47"/>
        <v>536765.14</v>
      </c>
      <c r="BT64" s="70">
        <f t="shared" si="48"/>
        <v>1082257.54</v>
      </c>
      <c r="BU64" s="70">
        <f t="shared" si="49"/>
        <v>1165860.3599999999</v>
      </c>
    </row>
    <row r="65" spans="1:73" x14ac:dyDescent="0.2">
      <c r="A65" s="60" t="s">
        <v>10</v>
      </c>
      <c r="B65" s="4" t="s">
        <v>54</v>
      </c>
      <c r="C65" s="5">
        <v>12</v>
      </c>
      <c r="D65" s="46">
        <v>370049</v>
      </c>
      <c r="E65" s="19">
        <v>43101</v>
      </c>
      <c r="F65" s="19">
        <v>43465</v>
      </c>
      <c r="G65" s="45">
        <f t="shared" si="19"/>
        <v>1</v>
      </c>
      <c r="H65" s="57">
        <v>43354217</v>
      </c>
      <c r="I65" s="57">
        <v>70561912</v>
      </c>
      <c r="J65" s="57">
        <v>32055223</v>
      </c>
      <c r="K65" s="57">
        <v>261922291</v>
      </c>
      <c r="L65" s="57">
        <v>116178912</v>
      </c>
      <c r="M65" s="57">
        <v>590808656</v>
      </c>
      <c r="N65" s="57">
        <v>203223308</v>
      </c>
      <c r="P65" s="56">
        <f t="shared" si="66"/>
        <v>43354217</v>
      </c>
      <c r="Q65" s="56">
        <f t="shared" si="67"/>
        <v>70561912</v>
      </c>
      <c r="R65" s="56">
        <f t="shared" si="68"/>
        <v>32055223</v>
      </c>
      <c r="S65" s="56">
        <f t="shared" si="69"/>
        <v>261922291</v>
      </c>
      <c r="T65" s="56">
        <f t="shared" si="70"/>
        <v>116178912</v>
      </c>
      <c r="V65" s="56">
        <f t="shared" si="71"/>
        <v>524072555</v>
      </c>
      <c r="W65" s="21"/>
      <c r="X65" s="56">
        <f t="shared" si="72"/>
        <v>590808656</v>
      </c>
      <c r="Y65" s="56">
        <f t="shared" si="73"/>
        <v>203223308</v>
      </c>
      <c r="Z65" s="21"/>
      <c r="AA65" s="56">
        <f t="shared" si="74"/>
        <v>524072555</v>
      </c>
      <c r="AB65" s="56">
        <f t="shared" si="75"/>
        <v>50210471.233638145</v>
      </c>
      <c r="AC65" s="56">
        <f t="shared" si="76"/>
        <v>130057297.65821089</v>
      </c>
      <c r="AD65" s="56">
        <f t="shared" si="77"/>
        <v>145971352</v>
      </c>
      <c r="AE65" s="56">
        <f t="shared" si="78"/>
        <v>378101203</v>
      </c>
      <c r="AF65" s="56">
        <f t="shared" si="79"/>
        <v>0</v>
      </c>
      <c r="AG65" s="56">
        <f t="shared" si="80"/>
        <v>180267768.89184904</v>
      </c>
      <c r="AH65" s="55">
        <f t="shared" si="20"/>
        <v>1056948</v>
      </c>
      <c r="AI65" s="55">
        <f t="shared" si="21"/>
        <v>2737751</v>
      </c>
      <c r="AJ65" s="61">
        <f t="shared" si="22"/>
        <v>3794699</v>
      </c>
      <c r="AK65" s="22">
        <v>1</v>
      </c>
      <c r="AL65" s="68"/>
      <c r="AN65" s="23">
        <f t="shared" si="23"/>
        <v>258639.58</v>
      </c>
      <c r="AO65" s="23">
        <f t="shared" si="16"/>
        <v>669939.25</v>
      </c>
      <c r="AP65" s="89">
        <f t="shared" si="24"/>
        <v>928578.83</v>
      </c>
      <c r="AQ65" s="23">
        <f t="shared" si="17"/>
        <v>10788.14</v>
      </c>
      <c r="AR65" s="23">
        <f t="shared" si="18"/>
        <v>27943.91</v>
      </c>
      <c r="AS65" s="90">
        <f t="shared" si="25"/>
        <v>38732.050000000003</v>
      </c>
      <c r="AT65" s="95">
        <f t="shared" si="26"/>
        <v>967310.88</v>
      </c>
      <c r="AV65" s="23">
        <f t="shared" si="27"/>
        <v>248257.92000000001</v>
      </c>
      <c r="AW65" s="23">
        <f t="shared" si="28"/>
        <v>643048.22</v>
      </c>
      <c r="AX65" s="89">
        <f t="shared" si="29"/>
        <v>891306.14</v>
      </c>
      <c r="AY65" s="23">
        <f t="shared" si="30"/>
        <v>10788.14</v>
      </c>
      <c r="AZ65" s="23">
        <f t="shared" si="31"/>
        <v>27943.91</v>
      </c>
      <c r="BA65" s="90">
        <f t="shared" si="32"/>
        <v>38732.050000000003</v>
      </c>
      <c r="BB65" s="95">
        <f t="shared" si="33"/>
        <v>930038.19000000006</v>
      </c>
      <c r="BC65" s="68"/>
      <c r="BD65" s="23">
        <f t="shared" si="34"/>
        <v>202629.42</v>
      </c>
      <c r="BE65" s="23">
        <f t="shared" si="35"/>
        <v>524859.32999999996</v>
      </c>
      <c r="BF65" s="89">
        <f t="shared" si="36"/>
        <v>727488.75</v>
      </c>
      <c r="BG65" s="23">
        <f t="shared" si="37"/>
        <v>10788.14</v>
      </c>
      <c r="BH65" s="23">
        <f t="shared" si="38"/>
        <v>27943.91</v>
      </c>
      <c r="BI65" s="90">
        <f t="shared" si="39"/>
        <v>38732.050000000003</v>
      </c>
      <c r="BJ65" s="95">
        <f t="shared" si="40"/>
        <v>766220.80000000005</v>
      </c>
      <c r="BK65" s="68"/>
      <c r="BL65" s="23">
        <f t="shared" si="41"/>
        <v>221905.79</v>
      </c>
      <c r="BM65" s="23">
        <f t="shared" si="42"/>
        <v>574789.81999999995</v>
      </c>
      <c r="BN65" s="89">
        <f t="shared" si="43"/>
        <v>796695.61</v>
      </c>
      <c r="BO65" s="23">
        <f t="shared" si="44"/>
        <v>10788.14</v>
      </c>
      <c r="BP65" s="23">
        <f t="shared" si="45"/>
        <v>27943.91</v>
      </c>
      <c r="BQ65" s="90">
        <f t="shared" si="46"/>
        <v>38732.050000000003</v>
      </c>
      <c r="BR65" s="95">
        <f t="shared" si="47"/>
        <v>835427.66</v>
      </c>
      <c r="BT65" s="70">
        <f t="shared" si="48"/>
        <v>974585.27000000014</v>
      </c>
      <c r="BU65" s="70">
        <f t="shared" si="49"/>
        <v>2524412.2599999998</v>
      </c>
    </row>
    <row r="66" spans="1:73" s="25" customFormat="1" x14ac:dyDescent="0.2">
      <c r="A66" s="60" t="s">
        <v>44</v>
      </c>
      <c r="B66" s="4" t="s">
        <v>72</v>
      </c>
      <c r="C66" s="5">
        <v>12</v>
      </c>
      <c r="D66" s="46">
        <v>370216</v>
      </c>
      <c r="E66" s="19">
        <v>43101</v>
      </c>
      <c r="F66" s="19">
        <v>43465</v>
      </c>
      <c r="G66" s="45">
        <f t="shared" si="19"/>
        <v>1</v>
      </c>
      <c r="H66" s="57">
        <v>3198600</v>
      </c>
      <c r="I66" s="57">
        <v>94754133</v>
      </c>
      <c r="J66" s="57">
        <v>13635</v>
      </c>
      <c r="K66" s="57">
        <v>224512874</v>
      </c>
      <c r="L66" s="57">
        <v>4083850</v>
      </c>
      <c r="M66" s="57">
        <v>326563092</v>
      </c>
      <c r="N66" s="57">
        <v>65207008</v>
      </c>
      <c r="P66" s="56">
        <f t="shared" si="66"/>
        <v>3198600</v>
      </c>
      <c r="Q66" s="56">
        <f t="shared" si="67"/>
        <v>94754133</v>
      </c>
      <c r="R66" s="56">
        <f t="shared" si="68"/>
        <v>13635</v>
      </c>
      <c r="S66" s="56">
        <f t="shared" si="69"/>
        <v>224512874</v>
      </c>
      <c r="T66" s="56">
        <f t="shared" si="70"/>
        <v>4083850</v>
      </c>
      <c r="U66" s="7"/>
      <c r="V66" s="56">
        <f t="shared" si="71"/>
        <v>326563092</v>
      </c>
      <c r="W66" s="26"/>
      <c r="X66" s="56">
        <f t="shared" si="72"/>
        <v>326563092</v>
      </c>
      <c r="Y66" s="56">
        <f t="shared" si="73"/>
        <v>65207008</v>
      </c>
      <c r="Z66" s="26"/>
      <c r="AA66" s="56">
        <f t="shared" si="74"/>
        <v>326563092</v>
      </c>
      <c r="AB66" s="56">
        <f t="shared" si="75"/>
        <v>19561591.307773825</v>
      </c>
      <c r="AC66" s="56">
        <f t="shared" si="76"/>
        <v>45645416.692226171</v>
      </c>
      <c r="AD66" s="56">
        <f t="shared" si="77"/>
        <v>97966368</v>
      </c>
      <c r="AE66" s="56">
        <f t="shared" si="78"/>
        <v>228596724</v>
      </c>
      <c r="AF66" s="56">
        <f t="shared" si="79"/>
        <v>0</v>
      </c>
      <c r="AG66" s="56">
        <f t="shared" si="80"/>
        <v>65207008</v>
      </c>
      <c r="AH66" s="55">
        <f t="shared" si="20"/>
        <v>411778</v>
      </c>
      <c r="AI66" s="55">
        <f t="shared" si="21"/>
        <v>960852</v>
      </c>
      <c r="AJ66" s="61">
        <f t="shared" si="22"/>
        <v>1372630</v>
      </c>
      <c r="AK66" s="22">
        <v>1</v>
      </c>
      <c r="AL66" s="68"/>
      <c r="AM66" s="68"/>
      <c r="AN66" s="23">
        <f t="shared" si="23"/>
        <v>100763.88</v>
      </c>
      <c r="AO66" s="23">
        <f t="shared" si="16"/>
        <v>235124.49</v>
      </c>
      <c r="AP66" s="89">
        <f t="shared" si="24"/>
        <v>335888.37</v>
      </c>
      <c r="AQ66" s="23">
        <f t="shared" si="17"/>
        <v>4202.97</v>
      </c>
      <c r="AR66" s="23">
        <f t="shared" si="18"/>
        <v>9807.2999999999993</v>
      </c>
      <c r="AS66" s="90">
        <f t="shared" si="25"/>
        <v>14010.27</v>
      </c>
      <c r="AT66" s="95">
        <f t="shared" si="26"/>
        <v>349898.64</v>
      </c>
      <c r="AV66" s="23">
        <f t="shared" si="27"/>
        <v>96719.27</v>
      </c>
      <c r="AW66" s="23">
        <f t="shared" si="28"/>
        <v>225686.71</v>
      </c>
      <c r="AX66" s="89">
        <f t="shared" si="29"/>
        <v>322405.98</v>
      </c>
      <c r="AY66" s="23">
        <f t="shared" si="30"/>
        <v>4202.97</v>
      </c>
      <c r="AZ66" s="23">
        <f t="shared" si="31"/>
        <v>9807.2999999999993</v>
      </c>
      <c r="BA66" s="90">
        <f t="shared" si="32"/>
        <v>14010.27</v>
      </c>
      <c r="BB66" s="95">
        <f t="shared" si="33"/>
        <v>336416.25</v>
      </c>
      <c r="BC66" s="68"/>
      <c r="BD66" s="23">
        <f t="shared" si="34"/>
        <v>78942.77</v>
      </c>
      <c r="BE66" s="23">
        <f t="shared" si="35"/>
        <v>184206.68</v>
      </c>
      <c r="BF66" s="89">
        <f t="shared" si="36"/>
        <v>263149.45</v>
      </c>
      <c r="BG66" s="23">
        <f t="shared" si="37"/>
        <v>4202.97</v>
      </c>
      <c r="BH66" s="23">
        <f t="shared" si="38"/>
        <v>9807.2999999999993</v>
      </c>
      <c r="BI66" s="90">
        <f t="shared" si="39"/>
        <v>14010.27</v>
      </c>
      <c r="BJ66" s="95">
        <f t="shared" si="40"/>
        <v>277159.72000000003</v>
      </c>
      <c r="BK66" s="68"/>
      <c r="BL66" s="23">
        <f t="shared" si="41"/>
        <v>86452.69</v>
      </c>
      <c r="BM66" s="23">
        <f t="shared" si="42"/>
        <v>201730.48</v>
      </c>
      <c r="BN66" s="89">
        <f t="shared" si="43"/>
        <v>288183.17000000004</v>
      </c>
      <c r="BO66" s="23">
        <f t="shared" si="44"/>
        <v>4202.97</v>
      </c>
      <c r="BP66" s="23">
        <f t="shared" si="45"/>
        <v>9807.2999999999993</v>
      </c>
      <c r="BQ66" s="90">
        <f t="shared" si="46"/>
        <v>14010.27</v>
      </c>
      <c r="BR66" s="95">
        <f t="shared" si="47"/>
        <v>302193.44000000006</v>
      </c>
      <c r="BT66" s="70">
        <f t="shared" si="48"/>
        <v>379690.48999999993</v>
      </c>
      <c r="BU66" s="70">
        <f t="shared" si="49"/>
        <v>885977.56</v>
      </c>
    </row>
    <row r="67" spans="1:73" s="25" customFormat="1" x14ac:dyDescent="0.2">
      <c r="A67" s="60" t="s">
        <v>42</v>
      </c>
      <c r="B67" s="4" t="s">
        <v>105</v>
      </c>
      <c r="C67" s="5">
        <v>12</v>
      </c>
      <c r="D67" s="46">
        <v>373025</v>
      </c>
      <c r="E67" s="19">
        <v>43101</v>
      </c>
      <c r="F67" s="19">
        <v>43465</v>
      </c>
      <c r="G67" s="45">
        <f t="shared" si="19"/>
        <v>1</v>
      </c>
      <c r="H67" s="57">
        <v>14568458</v>
      </c>
      <c r="I67" s="57">
        <v>10750739</v>
      </c>
      <c r="J67" s="57">
        <v>0</v>
      </c>
      <c r="K67" s="57">
        <v>722511</v>
      </c>
      <c r="L67" s="57">
        <v>0</v>
      </c>
      <c r="M67" s="57">
        <v>26041708</v>
      </c>
      <c r="N67" s="57">
        <v>14261414</v>
      </c>
      <c r="P67" s="56">
        <f t="shared" si="66"/>
        <v>14568458</v>
      </c>
      <c r="Q67" s="56">
        <f t="shared" si="67"/>
        <v>10750739</v>
      </c>
      <c r="R67" s="56">
        <f t="shared" si="68"/>
        <v>0</v>
      </c>
      <c r="S67" s="56">
        <f t="shared" si="69"/>
        <v>722511</v>
      </c>
      <c r="T67" s="56">
        <f t="shared" si="70"/>
        <v>0</v>
      </c>
      <c r="U67" s="7"/>
      <c r="V67" s="56">
        <f t="shared" si="71"/>
        <v>26041708</v>
      </c>
      <c r="W67" s="26"/>
      <c r="X67" s="56">
        <f t="shared" si="72"/>
        <v>26041708</v>
      </c>
      <c r="Y67" s="56">
        <f t="shared" si="73"/>
        <v>14261414</v>
      </c>
      <c r="Z67" s="26"/>
      <c r="AA67" s="56">
        <f t="shared" si="74"/>
        <v>26041708</v>
      </c>
      <c r="AB67" s="56">
        <f t="shared" si="75"/>
        <v>13865739.933976604</v>
      </c>
      <c r="AC67" s="56">
        <f t="shared" si="76"/>
        <v>395674.06602339598</v>
      </c>
      <c r="AD67" s="56">
        <f t="shared" si="77"/>
        <v>25319197</v>
      </c>
      <c r="AE67" s="56">
        <f t="shared" si="78"/>
        <v>722511</v>
      </c>
      <c r="AF67" s="56">
        <f t="shared" si="79"/>
        <v>0</v>
      </c>
      <c r="AG67" s="56">
        <f t="shared" si="80"/>
        <v>14261414</v>
      </c>
      <c r="AH67" s="55">
        <f t="shared" si="20"/>
        <v>291879</v>
      </c>
      <c r="AI67" s="55">
        <f t="shared" si="21"/>
        <v>8329</v>
      </c>
      <c r="AJ67" s="61">
        <f t="shared" si="22"/>
        <v>300208</v>
      </c>
      <c r="AK67" s="22">
        <v>1</v>
      </c>
      <c r="AL67" s="68"/>
      <c r="AM67" s="68"/>
      <c r="AN67" s="23">
        <f t="shared" si="23"/>
        <v>71423.929999999993</v>
      </c>
      <c r="AO67" s="23">
        <f t="shared" ref="AO67:AO70" si="129">ROUND((($AC67*$AO$76)/4),2)</f>
        <v>2038.16</v>
      </c>
      <c r="AP67" s="89">
        <f t="shared" si="24"/>
        <v>73462.09</v>
      </c>
      <c r="AQ67" s="23">
        <f t="shared" ref="AQ67:AQ70" si="130">ROUND((($AB67*$AQ$76)/4),2)</f>
        <v>2979.17</v>
      </c>
      <c r="AR67" s="23">
        <f t="shared" ref="AR67:AR70" si="131">ROUND((($AC67*$AR$76)/4),2)</f>
        <v>85.01</v>
      </c>
      <c r="AS67" s="90">
        <f t="shared" si="25"/>
        <v>3064.1800000000003</v>
      </c>
      <c r="AT67" s="95">
        <f t="shared" si="26"/>
        <v>76526.26999999999</v>
      </c>
      <c r="AV67" s="23">
        <f t="shared" si="27"/>
        <v>68557.009999999995</v>
      </c>
      <c r="AW67" s="23">
        <f t="shared" si="28"/>
        <v>1956.35</v>
      </c>
      <c r="AX67" s="89">
        <f t="shared" si="29"/>
        <v>70513.36</v>
      </c>
      <c r="AY67" s="23">
        <f t="shared" si="30"/>
        <v>2979.17</v>
      </c>
      <c r="AZ67" s="23">
        <f t="shared" si="31"/>
        <v>85.01</v>
      </c>
      <c r="BA67" s="90">
        <f t="shared" si="32"/>
        <v>3064.1800000000003</v>
      </c>
      <c r="BB67" s="95">
        <f t="shared" si="33"/>
        <v>73577.540000000008</v>
      </c>
      <c r="BC67" s="68"/>
      <c r="BD67" s="23">
        <f t="shared" si="34"/>
        <v>55956.59</v>
      </c>
      <c r="BE67" s="23">
        <f t="shared" si="35"/>
        <v>1596.78</v>
      </c>
      <c r="BF67" s="89">
        <f t="shared" si="36"/>
        <v>57553.369999999995</v>
      </c>
      <c r="BG67" s="23">
        <f t="shared" si="37"/>
        <v>2979.17</v>
      </c>
      <c r="BH67" s="23">
        <f t="shared" si="38"/>
        <v>85.01</v>
      </c>
      <c r="BI67" s="90">
        <f t="shared" si="39"/>
        <v>3064.1800000000003</v>
      </c>
      <c r="BJ67" s="95">
        <f t="shared" si="40"/>
        <v>60617.549999999996</v>
      </c>
      <c r="BK67" s="68"/>
      <c r="BL67" s="23">
        <f t="shared" si="41"/>
        <v>61279.81</v>
      </c>
      <c r="BM67" s="23">
        <f t="shared" si="42"/>
        <v>1748.69</v>
      </c>
      <c r="BN67" s="89">
        <f t="shared" si="43"/>
        <v>63028.5</v>
      </c>
      <c r="BO67" s="23">
        <f t="shared" si="44"/>
        <v>2979.17</v>
      </c>
      <c r="BP67" s="23">
        <f t="shared" si="45"/>
        <v>85.01</v>
      </c>
      <c r="BQ67" s="90">
        <f t="shared" si="46"/>
        <v>3064.1800000000003</v>
      </c>
      <c r="BR67" s="95">
        <f t="shared" si="47"/>
        <v>66092.679999999993</v>
      </c>
      <c r="BT67" s="70">
        <f t="shared" si="48"/>
        <v>269134.01999999996</v>
      </c>
      <c r="BU67" s="70">
        <f t="shared" si="49"/>
        <v>7680.02</v>
      </c>
    </row>
    <row r="68" spans="1:73" x14ac:dyDescent="0.2">
      <c r="A68" s="60" t="s">
        <v>12</v>
      </c>
      <c r="B68" s="4" t="s">
        <v>55</v>
      </c>
      <c r="C68" s="5">
        <v>12</v>
      </c>
      <c r="D68" s="46">
        <v>370166</v>
      </c>
      <c r="E68" s="19">
        <v>43009</v>
      </c>
      <c r="F68" s="19">
        <v>43373</v>
      </c>
      <c r="G68" s="45">
        <f t="shared" si="19"/>
        <v>1</v>
      </c>
      <c r="H68" s="57">
        <v>16864134</v>
      </c>
      <c r="I68" s="57">
        <v>7676576</v>
      </c>
      <c r="J68" s="57">
        <v>38631</v>
      </c>
      <c r="K68" s="57">
        <v>19738654</v>
      </c>
      <c r="L68" s="57">
        <v>5714101</v>
      </c>
      <c r="M68" s="57">
        <v>51418563</v>
      </c>
      <c r="N68" s="57">
        <v>24137244</v>
      </c>
      <c r="P68" s="56">
        <f t="shared" si="66"/>
        <v>16864134</v>
      </c>
      <c r="Q68" s="56">
        <f t="shared" si="67"/>
        <v>7676576</v>
      </c>
      <c r="R68" s="56">
        <f t="shared" si="68"/>
        <v>38631</v>
      </c>
      <c r="S68" s="56">
        <f t="shared" si="69"/>
        <v>19738654</v>
      </c>
      <c r="T68" s="56">
        <f t="shared" si="70"/>
        <v>5714101</v>
      </c>
      <c r="V68" s="56">
        <f t="shared" si="71"/>
        <v>50032096</v>
      </c>
      <c r="W68" s="21"/>
      <c r="X68" s="56">
        <f t="shared" si="72"/>
        <v>51418563</v>
      </c>
      <c r="Y68" s="56">
        <f t="shared" si="73"/>
        <v>24137244</v>
      </c>
      <c r="Z68" s="21"/>
      <c r="AA68" s="56">
        <f t="shared" si="74"/>
        <v>50032096</v>
      </c>
      <c r="AB68" s="56">
        <f t="shared" si="75"/>
        <v>11538197.811483063</v>
      </c>
      <c r="AC68" s="56">
        <f t="shared" si="76"/>
        <v>11948201.623355752</v>
      </c>
      <c r="AD68" s="56">
        <f t="shared" si="77"/>
        <v>24579341</v>
      </c>
      <c r="AE68" s="56">
        <f t="shared" si="78"/>
        <v>25452755</v>
      </c>
      <c r="AF68" s="56">
        <f t="shared" si="79"/>
        <v>0</v>
      </c>
      <c r="AG68" s="56">
        <f t="shared" si="80"/>
        <v>23486399.434838817</v>
      </c>
      <c r="AH68" s="55">
        <f t="shared" ref="AH68:AH70" si="132">ROUND($AB68*$AH$1,0)</f>
        <v>242883</v>
      </c>
      <c r="AI68" s="55">
        <f t="shared" ref="AI68:AI70" si="133">ROUND($AC68*$AI$1,0)</f>
        <v>251514</v>
      </c>
      <c r="AJ68" s="61">
        <f t="shared" ref="AJ68:AJ70" si="134">ROUND(AH68+AI68,0)</f>
        <v>494397</v>
      </c>
      <c r="AK68" s="22">
        <v>1</v>
      </c>
      <c r="AL68" s="68"/>
      <c r="AN68" s="23">
        <f t="shared" ref="AN68:AN70" si="135">ROUND((($AB68*$AN$76)/4),2)</f>
        <v>59434.51</v>
      </c>
      <c r="AO68" s="23">
        <f t="shared" si="129"/>
        <v>61546.48</v>
      </c>
      <c r="AP68" s="89">
        <f t="shared" ref="AP68:AP70" si="136">AN68+AO68</f>
        <v>120980.99</v>
      </c>
      <c r="AQ68" s="23">
        <f t="shared" si="130"/>
        <v>2479.08</v>
      </c>
      <c r="AR68" s="23">
        <f t="shared" si="131"/>
        <v>2567.17</v>
      </c>
      <c r="AS68" s="90">
        <f t="shared" ref="AS68:AS70" si="137">AQ68+AR68</f>
        <v>5046.25</v>
      </c>
      <c r="AT68" s="95">
        <f t="shared" ref="AT68:AT70" si="138">AP68+AS68</f>
        <v>126027.24</v>
      </c>
      <c r="AV68" s="23">
        <f t="shared" ref="AV68:AV70" si="139">ROUND((($AB68*$AV$76)/4),2)</f>
        <v>57048.84</v>
      </c>
      <c r="AW68" s="23">
        <f t="shared" ref="AW68:AW70" si="140">ROUND((($AC68*$AW$76)/4),2)</f>
        <v>59076.04</v>
      </c>
      <c r="AX68" s="89">
        <f t="shared" ref="AX68:AX70" si="141">AV68+AW68</f>
        <v>116124.88</v>
      </c>
      <c r="AY68" s="23">
        <f t="shared" ref="AY68:AY70" si="142">ROUND((($AB68*$AY$76)/4),2)</f>
        <v>2479.08</v>
      </c>
      <c r="AZ68" s="23">
        <f t="shared" ref="AZ68:AZ70" si="143">ROUND((($AC68*$AZ$76)/4),2)</f>
        <v>2567.17</v>
      </c>
      <c r="BA68" s="90">
        <f t="shared" ref="BA68:BA70" si="144">AY68+AZ68</f>
        <v>5046.25</v>
      </c>
      <c r="BB68" s="95">
        <f t="shared" ref="BB68:BB70" si="145">AX68+BA68</f>
        <v>121171.13</v>
      </c>
      <c r="BC68" s="68"/>
      <c r="BD68" s="23">
        <f t="shared" ref="BD68:BD70" si="146">ROUND((($AB68*$BD$76)/4),2)</f>
        <v>46563.56</v>
      </c>
      <c r="BE68" s="23">
        <f t="shared" ref="BE68:BE70" si="147">ROUND((($AC68*$BE$76)/4),2)</f>
        <v>48218.17</v>
      </c>
      <c r="BF68" s="89">
        <f t="shared" ref="BF68:BF70" si="148">BD68+BE68</f>
        <v>94781.73</v>
      </c>
      <c r="BG68" s="23">
        <f t="shared" ref="BG68:BG70" si="149">ROUND((($AB68*$BG$76)/4),2)</f>
        <v>2479.08</v>
      </c>
      <c r="BH68" s="23">
        <f t="shared" ref="BH68:BH70" si="150">ROUND((($AC68*$BH$76)/4),2)</f>
        <v>2567.17</v>
      </c>
      <c r="BI68" s="90">
        <f t="shared" ref="BI68:BI70" si="151">BG68+BH68</f>
        <v>5046.25</v>
      </c>
      <c r="BJ68" s="95">
        <f t="shared" ref="BJ68:BJ70" si="152">BF68+BI68</f>
        <v>99827.98</v>
      </c>
      <c r="BK68" s="68"/>
      <c r="BL68" s="23">
        <f t="shared" ref="BL68:BL70" si="153">ROUND((($AB68*$BL$76)/4),2)</f>
        <v>50993.21</v>
      </c>
      <c r="BM68" s="23">
        <f t="shared" ref="BM68:BM70" si="154">ROUND((($AC68*$BM$76)/4),2)</f>
        <v>52805.22</v>
      </c>
      <c r="BN68" s="89">
        <f t="shared" ref="BN68:BN70" si="155">BL68+BM68</f>
        <v>103798.43</v>
      </c>
      <c r="BO68" s="23">
        <f t="shared" ref="BO68:BO70" si="156">ROUND((($AB68*$BO$76)/4),2)</f>
        <v>2479.08</v>
      </c>
      <c r="BP68" s="23">
        <f t="shared" ref="BP68:BP70" si="157">ROUND((($AC68*$BP$76)/4),2)</f>
        <v>2567.17</v>
      </c>
      <c r="BQ68" s="90">
        <f t="shared" ref="BQ68:BQ70" si="158">BO68+BP68</f>
        <v>5046.25</v>
      </c>
      <c r="BR68" s="95">
        <f t="shared" ref="BR68:BR70" si="159">BN68+BQ68</f>
        <v>108844.68</v>
      </c>
      <c r="BT68" s="70">
        <f t="shared" ref="BT68:BT71" si="160">AN68+AQ68+AV68+AY68+BD68+BG68+BL68+BO68</f>
        <v>223956.43999999997</v>
      </c>
      <c r="BU68" s="70">
        <f t="shared" ref="BU68:BU71" si="161">AO68+AR68+AW68+AZ68+BE68+BH68+BM68+BP68</f>
        <v>231914.59000000003</v>
      </c>
    </row>
    <row r="69" spans="1:73" s="25" customFormat="1" x14ac:dyDescent="0.2">
      <c r="A69" s="60" t="s">
        <v>161</v>
      </c>
      <c r="B69" s="4" t="s">
        <v>104</v>
      </c>
      <c r="C69" s="5">
        <v>12</v>
      </c>
      <c r="D69" s="46">
        <v>374017</v>
      </c>
      <c r="E69" s="19">
        <v>43101</v>
      </c>
      <c r="F69" s="19">
        <v>43465</v>
      </c>
      <c r="G69" s="45">
        <f t="shared" si="19"/>
        <v>1</v>
      </c>
      <c r="H69" s="57">
        <v>11168370</v>
      </c>
      <c r="I69" s="57">
        <v>5278350</v>
      </c>
      <c r="J69" s="57">
        <v>0</v>
      </c>
      <c r="K69" s="57">
        <v>0</v>
      </c>
      <c r="L69" s="57">
        <v>0</v>
      </c>
      <c r="M69" s="57">
        <v>16446720</v>
      </c>
      <c r="N69" s="57">
        <v>11316098</v>
      </c>
      <c r="P69" s="56">
        <f t="shared" si="66"/>
        <v>11168370</v>
      </c>
      <c r="Q69" s="56">
        <f t="shared" si="67"/>
        <v>5278350</v>
      </c>
      <c r="R69" s="56">
        <f t="shared" si="68"/>
        <v>0</v>
      </c>
      <c r="S69" s="56">
        <f t="shared" si="69"/>
        <v>0</v>
      </c>
      <c r="T69" s="56">
        <f t="shared" si="70"/>
        <v>0</v>
      </c>
      <c r="U69" s="7"/>
      <c r="V69" s="56">
        <f t="shared" si="71"/>
        <v>16446720</v>
      </c>
      <c r="W69" s="26"/>
      <c r="X69" s="56">
        <f t="shared" si="72"/>
        <v>16446720</v>
      </c>
      <c r="Y69" s="56">
        <f t="shared" si="73"/>
        <v>11316098</v>
      </c>
      <c r="Z69" s="26"/>
      <c r="AA69" s="56">
        <f t="shared" si="74"/>
        <v>16446720</v>
      </c>
      <c r="AB69" s="56">
        <f t="shared" si="75"/>
        <v>11316098</v>
      </c>
      <c r="AC69" s="56">
        <f t="shared" si="76"/>
        <v>0</v>
      </c>
      <c r="AD69" s="56">
        <f t="shared" si="77"/>
        <v>16446720</v>
      </c>
      <c r="AE69" s="56">
        <f t="shared" si="78"/>
        <v>0</v>
      </c>
      <c r="AF69" s="56">
        <f t="shared" ref="AF69:AF70" si="162">AD69+AE69-AA69</f>
        <v>0</v>
      </c>
      <c r="AG69" s="56">
        <f t="shared" si="80"/>
        <v>11316098</v>
      </c>
      <c r="AH69" s="55">
        <f t="shared" si="132"/>
        <v>238208</v>
      </c>
      <c r="AI69" s="55">
        <f t="shared" si="133"/>
        <v>0</v>
      </c>
      <c r="AJ69" s="61">
        <f t="shared" si="134"/>
        <v>238208</v>
      </c>
      <c r="AK69" s="22">
        <v>1</v>
      </c>
      <c r="AL69" s="68"/>
      <c r="AM69" s="68"/>
      <c r="AN69" s="23">
        <f t="shared" si="135"/>
        <v>58290.45</v>
      </c>
      <c r="AO69" s="23">
        <f t="shared" si="129"/>
        <v>0</v>
      </c>
      <c r="AP69" s="89">
        <f t="shared" si="136"/>
        <v>58290.45</v>
      </c>
      <c r="AQ69" s="23">
        <f t="shared" si="130"/>
        <v>2431.36</v>
      </c>
      <c r="AR69" s="23">
        <f t="shared" si="131"/>
        <v>0</v>
      </c>
      <c r="AS69" s="90">
        <f t="shared" si="137"/>
        <v>2431.36</v>
      </c>
      <c r="AT69" s="95">
        <f t="shared" si="138"/>
        <v>60721.81</v>
      </c>
      <c r="AV69" s="23">
        <f t="shared" si="139"/>
        <v>55950.7</v>
      </c>
      <c r="AW69" s="23">
        <f t="shared" si="140"/>
        <v>0</v>
      </c>
      <c r="AX69" s="89">
        <f t="shared" si="141"/>
        <v>55950.7</v>
      </c>
      <c r="AY69" s="23">
        <f t="shared" si="142"/>
        <v>2431.36</v>
      </c>
      <c r="AZ69" s="23">
        <f t="shared" si="143"/>
        <v>0</v>
      </c>
      <c r="BA69" s="90">
        <f t="shared" si="144"/>
        <v>2431.36</v>
      </c>
      <c r="BB69" s="95">
        <f t="shared" si="145"/>
        <v>58382.06</v>
      </c>
      <c r="BC69" s="68"/>
      <c r="BD69" s="23">
        <f t="shared" si="146"/>
        <v>45667.25</v>
      </c>
      <c r="BE69" s="23">
        <f t="shared" si="147"/>
        <v>0</v>
      </c>
      <c r="BF69" s="89">
        <f t="shared" si="148"/>
        <v>45667.25</v>
      </c>
      <c r="BG69" s="23">
        <f t="shared" si="149"/>
        <v>2431.36</v>
      </c>
      <c r="BH69" s="23">
        <f t="shared" si="150"/>
        <v>0</v>
      </c>
      <c r="BI69" s="90">
        <f t="shared" si="151"/>
        <v>2431.36</v>
      </c>
      <c r="BJ69" s="95">
        <f t="shared" si="152"/>
        <v>48098.61</v>
      </c>
      <c r="BK69" s="68"/>
      <c r="BL69" s="23">
        <f t="shared" si="153"/>
        <v>50011.63</v>
      </c>
      <c r="BM69" s="23">
        <f t="shared" si="154"/>
        <v>0</v>
      </c>
      <c r="BN69" s="89">
        <f t="shared" si="155"/>
        <v>50011.63</v>
      </c>
      <c r="BO69" s="23">
        <f t="shared" si="156"/>
        <v>2431.36</v>
      </c>
      <c r="BP69" s="23">
        <f t="shared" si="157"/>
        <v>0</v>
      </c>
      <c r="BQ69" s="90">
        <f t="shared" si="158"/>
        <v>2431.36</v>
      </c>
      <c r="BR69" s="95">
        <f t="shared" si="159"/>
        <v>52442.99</v>
      </c>
      <c r="BT69" s="70">
        <f t="shared" si="160"/>
        <v>219645.46999999997</v>
      </c>
      <c r="BU69" s="70">
        <f t="shared" si="161"/>
        <v>0</v>
      </c>
    </row>
    <row r="70" spans="1:73" x14ac:dyDescent="0.2">
      <c r="A70" s="60" t="s">
        <v>41</v>
      </c>
      <c r="B70" s="4" t="s">
        <v>144</v>
      </c>
      <c r="C70" s="5">
        <v>12</v>
      </c>
      <c r="D70" s="46">
        <v>370002</v>
      </c>
      <c r="E70" s="19">
        <v>42887</v>
      </c>
      <c r="F70" s="19">
        <v>43251</v>
      </c>
      <c r="G70" s="45">
        <f t="shared" si="19"/>
        <v>1</v>
      </c>
      <c r="H70" s="57">
        <v>5313347</v>
      </c>
      <c r="I70" s="57">
        <v>38643128</v>
      </c>
      <c r="J70" s="57">
        <v>0</v>
      </c>
      <c r="K70" s="57">
        <v>123997604</v>
      </c>
      <c r="L70" s="57">
        <v>17982312</v>
      </c>
      <c r="M70" s="57">
        <v>190981988</v>
      </c>
      <c r="N70" s="57">
        <v>39891009</v>
      </c>
      <c r="P70" s="56">
        <f t="shared" si="66"/>
        <v>5313347</v>
      </c>
      <c r="Q70" s="56">
        <f t="shared" si="67"/>
        <v>38643128</v>
      </c>
      <c r="R70" s="56">
        <f t="shared" si="68"/>
        <v>0</v>
      </c>
      <c r="S70" s="56">
        <f t="shared" si="69"/>
        <v>123997604</v>
      </c>
      <c r="T70" s="56">
        <f t="shared" si="70"/>
        <v>17982312</v>
      </c>
      <c r="V70" s="56">
        <f t="shared" si="71"/>
        <v>185936391</v>
      </c>
      <c r="W70" s="21"/>
      <c r="X70" s="56">
        <f t="shared" si="72"/>
        <v>190981988</v>
      </c>
      <c r="Y70" s="56">
        <f t="shared" si="73"/>
        <v>39891009</v>
      </c>
      <c r="Z70" s="21"/>
      <c r="AA70" s="56">
        <f t="shared" si="74"/>
        <v>185936391</v>
      </c>
      <c r="AB70" s="56">
        <f t="shared" si="75"/>
        <v>9181327.2979087159</v>
      </c>
      <c r="AC70" s="56">
        <f t="shared" si="76"/>
        <v>29655791.974347048</v>
      </c>
      <c r="AD70" s="56">
        <f t="shared" si="77"/>
        <v>43956475</v>
      </c>
      <c r="AE70" s="56">
        <f t="shared" si="78"/>
        <v>141979916</v>
      </c>
      <c r="AF70" s="56">
        <f t="shared" si="162"/>
        <v>0</v>
      </c>
      <c r="AG70" s="56">
        <f t="shared" si="80"/>
        <v>38837119.272255763</v>
      </c>
      <c r="AH70" s="55">
        <f t="shared" si="132"/>
        <v>193270</v>
      </c>
      <c r="AI70" s="55">
        <f t="shared" si="133"/>
        <v>624265</v>
      </c>
      <c r="AJ70" s="61">
        <f t="shared" si="134"/>
        <v>817535</v>
      </c>
      <c r="AK70" s="22">
        <v>1</v>
      </c>
      <c r="AL70" s="68"/>
      <c r="AN70" s="23">
        <f t="shared" si="135"/>
        <v>47294.01</v>
      </c>
      <c r="AO70" s="23">
        <f t="shared" si="129"/>
        <v>152760.20000000001</v>
      </c>
      <c r="AP70" s="89">
        <f t="shared" si="136"/>
        <v>200054.21000000002</v>
      </c>
      <c r="AQ70" s="23">
        <f t="shared" si="130"/>
        <v>1972.69</v>
      </c>
      <c r="AR70" s="23">
        <f t="shared" si="131"/>
        <v>6371.8</v>
      </c>
      <c r="AS70" s="90">
        <f t="shared" si="137"/>
        <v>8344.49</v>
      </c>
      <c r="AT70" s="95">
        <f t="shared" si="138"/>
        <v>208398.7</v>
      </c>
      <c r="AV70" s="23">
        <f t="shared" si="139"/>
        <v>45395.65</v>
      </c>
      <c r="AW70" s="23">
        <f t="shared" si="140"/>
        <v>146628.48000000001</v>
      </c>
      <c r="AX70" s="89">
        <f t="shared" si="141"/>
        <v>192024.13</v>
      </c>
      <c r="AY70" s="23">
        <f t="shared" si="142"/>
        <v>1972.69</v>
      </c>
      <c r="AZ70" s="23">
        <f t="shared" si="143"/>
        <v>6371.8</v>
      </c>
      <c r="BA70" s="90">
        <f t="shared" si="144"/>
        <v>8344.49</v>
      </c>
      <c r="BB70" s="95">
        <f t="shared" si="145"/>
        <v>200368.62</v>
      </c>
      <c r="BC70" s="68"/>
      <c r="BD70" s="23">
        <f t="shared" si="146"/>
        <v>37052.17</v>
      </c>
      <c r="BE70" s="23">
        <f t="shared" si="147"/>
        <v>119678.94</v>
      </c>
      <c r="BF70" s="89">
        <f t="shared" si="148"/>
        <v>156731.10999999999</v>
      </c>
      <c r="BG70" s="23">
        <f t="shared" si="149"/>
        <v>1972.69</v>
      </c>
      <c r="BH70" s="23">
        <f t="shared" si="150"/>
        <v>6371.8</v>
      </c>
      <c r="BI70" s="90">
        <f t="shared" si="151"/>
        <v>8344.49</v>
      </c>
      <c r="BJ70" s="95">
        <f t="shared" si="152"/>
        <v>165075.59999999998</v>
      </c>
      <c r="BK70" s="68"/>
      <c r="BL70" s="23">
        <f t="shared" si="153"/>
        <v>40576.99</v>
      </c>
      <c r="BM70" s="23">
        <f t="shared" si="154"/>
        <v>131064.14</v>
      </c>
      <c r="BN70" s="89">
        <f t="shared" si="155"/>
        <v>171641.13</v>
      </c>
      <c r="BO70" s="23">
        <f t="shared" si="156"/>
        <v>1972.69</v>
      </c>
      <c r="BP70" s="23">
        <f t="shared" si="157"/>
        <v>6371.8</v>
      </c>
      <c r="BQ70" s="90">
        <f t="shared" si="158"/>
        <v>8344.49</v>
      </c>
      <c r="BR70" s="95">
        <f t="shared" si="159"/>
        <v>179985.62</v>
      </c>
      <c r="BT70" s="70">
        <f t="shared" si="160"/>
        <v>178209.58000000002</v>
      </c>
      <c r="BU70" s="70">
        <f t="shared" si="161"/>
        <v>575618.96</v>
      </c>
    </row>
    <row r="71" spans="1:73" ht="13.5" thickBot="1" x14ac:dyDescent="0.25">
      <c r="A71" s="18"/>
      <c r="E71" s="19"/>
      <c r="H71" s="44"/>
      <c r="I71" s="44"/>
      <c r="J71" s="44"/>
      <c r="K71" s="44"/>
      <c r="L71" s="44"/>
      <c r="M71" s="44"/>
      <c r="N71" s="44"/>
      <c r="P71" s="8"/>
      <c r="W71" s="21"/>
      <c r="Z71" s="21"/>
      <c r="AG71" s="49">
        <f>SUM(AG3:AG70)</f>
        <v>7947725073.4269495</v>
      </c>
      <c r="AH71" s="49">
        <f>SUM(AH3:AH70)</f>
        <v>81317429</v>
      </c>
      <c r="AI71" s="49">
        <f>SUM(AI3:AI70)</f>
        <v>85984901</v>
      </c>
      <c r="AJ71" s="31">
        <f>SUM(AJ3:AJ70)</f>
        <v>167302330</v>
      </c>
      <c r="AK71" s="22"/>
      <c r="AN71" s="74">
        <f t="shared" ref="AN71:AT71" si="163">SUM(AN3:AN70)</f>
        <v>19898721.419999998</v>
      </c>
      <c r="AO71" s="74">
        <f t="shared" si="163"/>
        <v>21040872.589999996</v>
      </c>
      <c r="AP71" s="91">
        <f t="shared" si="163"/>
        <v>40939594.010000005</v>
      </c>
      <c r="AQ71" s="74">
        <f t="shared" si="163"/>
        <v>829997.79999999981</v>
      </c>
      <c r="AR71" s="74">
        <f t="shared" si="163"/>
        <v>877638.17</v>
      </c>
      <c r="AS71" s="92">
        <f t="shared" si="163"/>
        <v>1707635.9700000004</v>
      </c>
      <c r="AT71" s="96">
        <f t="shared" si="163"/>
        <v>42647229.980000012</v>
      </c>
      <c r="AV71" s="74">
        <f t="shared" ref="AV71:BB71" si="164">SUM(AV3:AV70)</f>
        <v>19099996.650000002</v>
      </c>
      <c r="AW71" s="74">
        <f t="shared" si="164"/>
        <v>20196302.400000002</v>
      </c>
      <c r="AX71" s="91">
        <f t="shared" si="164"/>
        <v>39296299.050000012</v>
      </c>
      <c r="AY71" s="74">
        <f t="shared" si="164"/>
        <v>829997.79999999981</v>
      </c>
      <c r="AZ71" s="74">
        <f t="shared" si="164"/>
        <v>877638.17</v>
      </c>
      <c r="BA71" s="92">
        <f t="shared" si="164"/>
        <v>1707635.9700000004</v>
      </c>
      <c r="BB71" s="96">
        <f t="shared" si="164"/>
        <v>41003935.020000003</v>
      </c>
      <c r="BD71" s="74">
        <f t="shared" ref="BD71:BJ71" si="165">SUM(BD3:BD70)</f>
        <v>15589517.449999997</v>
      </c>
      <c r="BE71" s="74">
        <f t="shared" si="165"/>
        <v>16484327.979999997</v>
      </c>
      <c r="BF71" s="91">
        <f t="shared" si="165"/>
        <v>32073845.43</v>
      </c>
      <c r="BG71" s="74">
        <f t="shared" si="165"/>
        <v>829997.79999999981</v>
      </c>
      <c r="BH71" s="74">
        <f t="shared" si="165"/>
        <v>877638.17</v>
      </c>
      <c r="BI71" s="92">
        <f t="shared" si="165"/>
        <v>1707635.9700000004</v>
      </c>
      <c r="BJ71" s="96">
        <f t="shared" si="165"/>
        <v>33781481.399999999</v>
      </c>
      <c r="BL71" s="74">
        <f>SUM(BL3:BL70)</f>
        <v>17072566.829999998</v>
      </c>
      <c r="BM71" s="74">
        <f>SUM(BM3:BM70)</f>
        <v>18052501.720000003</v>
      </c>
      <c r="BN71" s="91">
        <f t="shared" ref="BN71" si="166">BL71+BM71</f>
        <v>35125068.549999997</v>
      </c>
      <c r="BO71" s="74">
        <f>SUM(BO3:BO70)</f>
        <v>829997.79999999981</v>
      </c>
      <c r="BP71" s="74">
        <f>SUM(BP3:BP70)</f>
        <v>877638.17</v>
      </c>
      <c r="BQ71" s="92">
        <f t="shared" ref="BQ71" si="167">BO71+BP71</f>
        <v>1707635.9699999997</v>
      </c>
      <c r="BR71" s="96">
        <f>SUM(BR3:BR70)</f>
        <v>36832704.519999996</v>
      </c>
      <c r="BT71" s="70">
        <f t="shared" si="160"/>
        <v>74980793.549999997</v>
      </c>
      <c r="BU71" s="70">
        <f t="shared" si="161"/>
        <v>79284557.370000005</v>
      </c>
    </row>
    <row r="72" spans="1:73" ht="13.5" thickTop="1" x14ac:dyDescent="0.2">
      <c r="A72" s="18"/>
      <c r="E72" s="19"/>
      <c r="H72" s="44"/>
      <c r="I72" s="44"/>
      <c r="J72" s="44"/>
      <c r="K72" s="44"/>
      <c r="L72" s="44"/>
      <c r="M72" s="44"/>
      <c r="N72" s="44"/>
      <c r="P72" s="8"/>
      <c r="W72" s="21"/>
      <c r="Z72" s="21"/>
      <c r="AH72" s="48"/>
      <c r="AI72" s="48"/>
      <c r="AJ72" s="48"/>
      <c r="AK72" s="22"/>
      <c r="AT72" s="24"/>
      <c r="BB72" s="70"/>
      <c r="BJ72" s="70"/>
      <c r="BR72" s="70"/>
    </row>
    <row r="73" spans="1:73" hidden="1" x14ac:dyDescent="0.2">
      <c r="A73" s="18"/>
      <c r="E73" s="19"/>
      <c r="H73" s="44"/>
      <c r="I73" s="44"/>
      <c r="J73" s="44"/>
      <c r="K73" s="44"/>
      <c r="L73" s="44"/>
      <c r="M73" s="44"/>
      <c r="N73" s="44"/>
      <c r="P73" s="8"/>
      <c r="W73" s="21"/>
      <c r="Z73" s="21"/>
      <c r="AH73" s="48"/>
      <c r="AI73" s="48"/>
      <c r="AJ73" s="55">
        <f>SUM(AN73:BO73)</f>
        <v>154265350.91999999</v>
      </c>
      <c r="AK73" s="22"/>
      <c r="AN73" s="97">
        <f>AN71+AO71</f>
        <v>40939594.00999999</v>
      </c>
      <c r="AO73" s="72"/>
      <c r="AP73" s="72"/>
      <c r="AQ73" s="97">
        <f>AQ71+AR71</f>
        <v>1707635.9699999997</v>
      </c>
      <c r="AR73" s="72"/>
      <c r="AS73" s="72"/>
      <c r="AT73" s="65"/>
      <c r="AU73" s="64"/>
      <c r="AV73" s="97">
        <f>AV71+AW71</f>
        <v>39296299.050000004</v>
      </c>
      <c r="AW73" s="72"/>
      <c r="AX73" s="72"/>
      <c r="AY73" s="97">
        <f>AY71+AZ71</f>
        <v>1707635.9699999997</v>
      </c>
      <c r="AZ73" s="72"/>
      <c r="BA73" s="72"/>
      <c r="BB73" s="65"/>
      <c r="BC73" s="64"/>
      <c r="BD73" s="72">
        <f>BD71+BE71</f>
        <v>32073845.429999992</v>
      </c>
      <c r="BE73" s="72"/>
      <c r="BF73" s="72"/>
      <c r="BG73" s="72">
        <f>BG71+BH71</f>
        <v>1707635.9699999997</v>
      </c>
      <c r="BH73" s="72"/>
      <c r="BI73" s="72"/>
      <c r="BJ73" s="65"/>
      <c r="BK73" s="64"/>
      <c r="BL73" s="72">
        <f>BL71+BM71</f>
        <v>35125068.549999997</v>
      </c>
      <c r="BM73" s="72"/>
      <c r="BN73" s="72"/>
      <c r="BO73" s="72">
        <f>BO71+BP71</f>
        <v>1707635.9699999997</v>
      </c>
      <c r="BP73" s="72"/>
      <c r="BQ73" s="72"/>
      <c r="BR73" s="65"/>
    </row>
    <row r="74" spans="1:73" hidden="1" x14ac:dyDescent="0.2">
      <c r="A74" s="18"/>
      <c r="E74" s="19"/>
      <c r="H74" s="44"/>
      <c r="I74" s="44"/>
      <c r="J74" s="44"/>
      <c r="K74" s="44"/>
      <c r="L74" s="44"/>
      <c r="M74" s="44"/>
      <c r="N74" s="44"/>
      <c r="P74" s="8"/>
      <c r="W74" s="21"/>
      <c r="Z74" s="21"/>
      <c r="AH74" s="7"/>
      <c r="AI74" s="7"/>
      <c r="AJ74" s="7" t="e">
        <f>SUM(AN74:BO74)</f>
        <v>#REF!</v>
      </c>
      <c r="AK74" s="22"/>
      <c r="AN74" s="72" t="e">
        <f>#REF!-('Assessment w 6.2% FMAP @ 2.11%'!$AD$79/4)-('Assessment w 6.2% FMAP @ 2.11%'!$AD$80/4)</f>
        <v>#REF!</v>
      </c>
      <c r="AO74" s="72"/>
      <c r="AP74" s="72"/>
      <c r="AQ74" s="72">
        <f>AQ73</f>
        <v>1707635.9699999997</v>
      </c>
      <c r="AR74" s="72"/>
      <c r="AS74" s="72"/>
      <c r="AT74" s="65"/>
      <c r="AU74" s="64"/>
      <c r="AV74" s="72" t="e">
        <f>#REF!-('Assessment w 6.2% FMAP @ 2.11%'!$AD$79/4)-('Assessment w 6.2% FMAP @ 2.11%'!$AD$80/4)</f>
        <v>#REF!</v>
      </c>
      <c r="AW74" s="72"/>
      <c r="AX74" s="72"/>
      <c r="AY74" s="72">
        <f>AY73</f>
        <v>1707635.9699999997</v>
      </c>
      <c r="AZ74" s="72"/>
      <c r="BA74" s="72"/>
      <c r="BB74" s="65"/>
      <c r="BC74" s="64"/>
      <c r="BD74" s="72" t="e">
        <f>#REF!-('Assessment w 6.2% FMAP @ 2.11%'!$AD$79/4)-('Assessment w 6.2% FMAP @ 2.11%'!$AD$80/4)-(AN75+AV75)</f>
        <v>#REF!</v>
      </c>
      <c r="BE74" s="72"/>
      <c r="BF74" s="72"/>
      <c r="BG74" s="72">
        <f>BG73</f>
        <v>1707635.9699999997</v>
      </c>
      <c r="BH74" s="72"/>
      <c r="BI74" s="72"/>
      <c r="BJ74" s="65"/>
      <c r="BK74" s="64"/>
      <c r="BL74" s="72" t="e">
        <f>#REF!+#REF!-('Assessment w 6.2% FMAP @ 2.11%'!$AD$79/4)-('Assessment w 6.2% FMAP @ 2.11%'!$AD$80/4)</f>
        <v>#REF!</v>
      </c>
      <c r="BM74" s="72"/>
      <c r="BN74" s="72"/>
      <c r="BO74" s="72">
        <f>BO73</f>
        <v>1707635.9699999997</v>
      </c>
      <c r="BP74" s="72"/>
      <c r="BQ74" s="72"/>
      <c r="BR74" s="65"/>
    </row>
    <row r="75" spans="1:73" ht="13.5" hidden="1" thickBot="1" x14ac:dyDescent="0.25">
      <c r="A75" s="18"/>
      <c r="E75" s="19"/>
      <c r="H75" s="44"/>
      <c r="I75" s="44"/>
      <c r="J75" s="44"/>
      <c r="K75" s="44"/>
      <c r="L75" s="44"/>
      <c r="M75" s="44"/>
      <c r="N75" s="44"/>
      <c r="P75" s="8"/>
      <c r="W75" s="21"/>
      <c r="Z75" s="21"/>
      <c r="AH75" s="7"/>
      <c r="AI75" s="7"/>
      <c r="AJ75" s="7" t="e">
        <f>AJ71-AJ74</f>
        <v>#REF!</v>
      </c>
      <c r="AK75" s="22"/>
      <c r="AN75" s="80" t="e">
        <f>AP71-AN74</f>
        <v>#REF!</v>
      </c>
      <c r="AO75" s="80"/>
      <c r="AP75" s="80"/>
      <c r="AQ75" s="80"/>
      <c r="AR75" s="80"/>
      <c r="AS75" s="80"/>
      <c r="AT75" s="80"/>
      <c r="AU75" s="64"/>
      <c r="AV75" s="80" t="e">
        <f>AX71-AV74</f>
        <v>#REF!</v>
      </c>
      <c r="AW75" s="80"/>
      <c r="AX75" s="80"/>
      <c r="AY75" s="80"/>
      <c r="AZ75" s="80"/>
      <c r="BA75" s="80"/>
      <c r="BB75" s="80"/>
      <c r="BC75" s="64"/>
      <c r="BD75" s="80" t="e">
        <f>BF71-BD74</f>
        <v>#REF!</v>
      </c>
      <c r="BE75" s="80"/>
      <c r="BF75" s="80"/>
      <c r="BG75" s="80"/>
      <c r="BH75" s="80"/>
      <c r="BI75" s="80"/>
      <c r="BJ75" s="80"/>
      <c r="BK75" s="64"/>
      <c r="BL75" s="80" t="e">
        <f>BN71-BL74</f>
        <v>#REF!</v>
      </c>
      <c r="BM75" s="80"/>
      <c r="BN75" s="80"/>
      <c r="BO75" s="80"/>
      <c r="BP75" s="80"/>
      <c r="BQ75" s="80"/>
      <c r="BR75" s="80"/>
    </row>
    <row r="76" spans="1:73" hidden="1" x14ac:dyDescent="0.2">
      <c r="A76" s="18"/>
      <c r="B76" s="32" t="s">
        <v>106</v>
      </c>
      <c r="E76" s="19"/>
      <c r="H76" s="44"/>
      <c r="I76" s="44"/>
      <c r="J76" s="44"/>
      <c r="K76" s="44"/>
      <c r="L76" s="44"/>
      <c r="M76" s="44"/>
      <c r="N76" s="44"/>
      <c r="P76" s="8"/>
      <c r="W76" s="21"/>
      <c r="Z76" s="21"/>
      <c r="AD76" s="33"/>
      <c r="AH76" s="7"/>
      <c r="AI76" s="7"/>
      <c r="AJ76" s="7"/>
      <c r="AK76" s="22"/>
      <c r="AN76" s="85">
        <v>2.060443394E-2</v>
      </c>
      <c r="AO76" s="85">
        <f>AN76</f>
        <v>2.060443394E-2</v>
      </c>
      <c r="AP76" s="93"/>
      <c r="AQ76" s="85">
        <v>8.5943382899999999E-4</v>
      </c>
      <c r="AR76" s="85">
        <f>AQ76</f>
        <v>8.5943382899999999E-4</v>
      </c>
      <c r="AS76" s="93"/>
      <c r="AT76" s="72"/>
      <c r="AU76" s="64"/>
      <c r="AV76" s="85">
        <v>1.977738217E-2</v>
      </c>
      <c r="AW76" s="85">
        <f>AV76</f>
        <v>1.977738217E-2</v>
      </c>
      <c r="AX76" s="93"/>
      <c r="AY76" s="85">
        <v>8.5943382899999999E-4</v>
      </c>
      <c r="AZ76" s="85">
        <f>AY76</f>
        <v>8.5943382899999999E-4</v>
      </c>
      <c r="BA76" s="93"/>
      <c r="BB76" s="72"/>
      <c r="BC76" s="64"/>
      <c r="BD76" s="85">
        <v>1.6142403065000002E-2</v>
      </c>
      <c r="BE76" s="85">
        <f>BD76</f>
        <v>1.6142403065000002E-2</v>
      </c>
      <c r="BF76" s="93"/>
      <c r="BG76" s="85">
        <v>8.5943382899999999E-4</v>
      </c>
      <c r="BH76" s="85">
        <f>BG76</f>
        <v>8.5943382899999999E-4</v>
      </c>
      <c r="BI76" s="93"/>
      <c r="BJ76" s="72"/>
      <c r="BK76" s="64"/>
      <c r="BL76" s="85">
        <v>1.7678049099999999E-2</v>
      </c>
      <c r="BM76" s="85">
        <f>BL76</f>
        <v>1.7678049099999999E-2</v>
      </c>
      <c r="BN76" s="93"/>
      <c r="BO76" s="85">
        <v>8.5943382899999999E-4</v>
      </c>
      <c r="BP76" s="85">
        <f>BO76</f>
        <v>8.5943382899999999E-4</v>
      </c>
      <c r="BQ76" s="93"/>
      <c r="BR76" s="72"/>
    </row>
    <row r="77" spans="1:73" s="64" customFormat="1" hidden="1" x14ac:dyDescent="0.2">
      <c r="A77" s="18"/>
      <c r="B77" s="34" t="s">
        <v>146</v>
      </c>
      <c r="C77" s="5"/>
      <c r="D77" s="46"/>
      <c r="E77" s="19"/>
      <c r="F77" s="19"/>
      <c r="G77" s="6"/>
      <c r="H77" s="44"/>
      <c r="I77" s="44"/>
      <c r="J77" s="44"/>
      <c r="K77" s="44"/>
      <c r="L77" s="44"/>
      <c r="M77" s="44"/>
      <c r="N77" s="44"/>
      <c r="O77" s="3"/>
      <c r="P77" s="8"/>
      <c r="Q77" s="8"/>
      <c r="R77" s="8"/>
      <c r="S77" s="8"/>
      <c r="T77" s="8"/>
      <c r="U77" s="8"/>
      <c r="V77" s="8"/>
      <c r="W77" s="21"/>
      <c r="X77" s="8"/>
      <c r="Y77" s="8"/>
      <c r="Z77" s="21"/>
      <c r="AA77" s="8"/>
      <c r="AB77" s="8"/>
      <c r="AC77" s="8"/>
      <c r="AD77" s="35">
        <f>AH71</f>
        <v>81317429</v>
      </c>
      <c r="AE77" s="8"/>
      <c r="AF77" s="8"/>
      <c r="AG77" s="8"/>
      <c r="AH77" s="7"/>
      <c r="AI77" s="7"/>
      <c r="AJ77" s="55"/>
      <c r="AK77" s="63"/>
      <c r="AL77" s="68"/>
      <c r="AM77" s="68"/>
      <c r="AN77" s="93"/>
      <c r="AO77" s="93"/>
      <c r="AP77" s="93"/>
      <c r="AQ77" s="93"/>
      <c r="AR77" s="93"/>
      <c r="AS77" s="93"/>
      <c r="AT77" s="72"/>
      <c r="AV77" s="93"/>
      <c r="AW77" s="93"/>
      <c r="AX77" s="93"/>
      <c r="AY77" s="93"/>
      <c r="AZ77" s="93"/>
      <c r="BA77" s="93"/>
      <c r="BB77" s="72"/>
      <c r="BD77" s="93"/>
      <c r="BE77" s="93"/>
      <c r="BF77" s="93"/>
      <c r="BG77" s="93"/>
      <c r="BH77" s="93"/>
      <c r="BI77" s="93"/>
      <c r="BJ77" s="72"/>
      <c r="BL77" s="93"/>
      <c r="BM77" s="93"/>
      <c r="BN77" s="93"/>
      <c r="BO77" s="93"/>
      <c r="BP77" s="93"/>
      <c r="BQ77" s="93"/>
      <c r="BR77" s="72"/>
      <c r="BT77" s="72"/>
    </row>
    <row r="78" spans="1:73" hidden="1" x14ac:dyDescent="0.2">
      <c r="A78" s="18"/>
      <c r="B78" s="34" t="s">
        <v>147</v>
      </c>
      <c r="E78" s="19"/>
      <c r="H78" s="44"/>
      <c r="I78" s="44"/>
      <c r="J78" s="44"/>
      <c r="K78" s="44"/>
      <c r="L78" s="44"/>
      <c r="M78" s="44"/>
      <c r="N78" s="44"/>
      <c r="P78" s="8"/>
      <c r="W78" s="21"/>
      <c r="Z78" s="21"/>
      <c r="AD78" s="35">
        <f>AI71</f>
        <v>85984901</v>
      </c>
      <c r="AH78" s="7"/>
      <c r="AI78" s="7"/>
      <c r="AJ78" s="55">
        <f>SUM(AN78:BO78)</f>
        <v>0</v>
      </c>
      <c r="AK78" s="22"/>
      <c r="AN78" s="72"/>
      <c r="AO78" s="64"/>
      <c r="AP78" s="64"/>
      <c r="AQ78" s="80"/>
      <c r="AR78" s="64"/>
      <c r="AS78" s="64"/>
      <c r="AT78" s="64"/>
      <c r="AU78" s="64"/>
      <c r="AV78" s="72"/>
      <c r="AW78" s="64"/>
      <c r="AX78" s="64"/>
      <c r="AY78" s="80"/>
      <c r="AZ78" s="64"/>
      <c r="BA78" s="64"/>
      <c r="BB78" s="64"/>
      <c r="BC78" s="64"/>
      <c r="BD78" s="72"/>
      <c r="BE78" s="64"/>
      <c r="BF78" s="64"/>
      <c r="BG78" s="80"/>
      <c r="BH78" s="64"/>
      <c r="BI78" s="64"/>
      <c r="BJ78" s="64"/>
      <c r="BK78" s="64"/>
      <c r="BL78" s="72"/>
      <c r="BM78" s="64"/>
      <c r="BN78" s="64"/>
      <c r="BO78" s="80"/>
      <c r="BP78" s="64"/>
      <c r="BQ78" s="64"/>
      <c r="BR78" s="64"/>
    </row>
    <row r="79" spans="1:73" hidden="1" x14ac:dyDescent="0.2">
      <c r="A79" s="18"/>
      <c r="B79" s="34" t="s">
        <v>98</v>
      </c>
      <c r="E79" s="19"/>
      <c r="H79" s="44"/>
      <c r="I79" s="44"/>
      <c r="J79" s="44"/>
      <c r="K79" s="44"/>
      <c r="L79" s="44"/>
      <c r="M79" s="44"/>
      <c r="N79" s="44"/>
      <c r="P79" s="8"/>
      <c r="W79" s="21"/>
      <c r="Z79" s="21"/>
      <c r="AD79" s="35">
        <v>-200000</v>
      </c>
      <c r="AF79" s="56"/>
      <c r="AH79" s="7"/>
      <c r="AI79" s="7"/>
      <c r="AJ79" s="99" t="e">
        <f>SUM(AN79:BO79)</f>
        <v>#REF!</v>
      </c>
      <c r="AK79" s="22"/>
      <c r="AN79" s="97" t="e">
        <f>(AN74+($AD$80/4)+($AD$79/4))/(32.01%-6.2%)</f>
        <v>#REF!</v>
      </c>
      <c r="AO79" s="64"/>
      <c r="AP79" s="64"/>
      <c r="AQ79" s="80"/>
      <c r="AR79" s="64"/>
      <c r="AS79" s="64"/>
      <c r="AT79" s="64"/>
      <c r="AU79" s="64"/>
      <c r="AV79" s="97" t="e">
        <f>(AV74+($AD$80/4)+($AD$79/4))/(32.01%-6.2%)</f>
        <v>#REF!</v>
      </c>
      <c r="AW79" s="64"/>
      <c r="AX79" s="64"/>
      <c r="AY79" s="80"/>
      <c r="AZ79" s="64"/>
      <c r="BA79" s="64"/>
      <c r="BB79" s="64"/>
      <c r="BC79" s="64"/>
      <c r="BD79" s="97" t="e">
        <f>(BD74+($AD$80/4)+($AD$79/4)+(AN75+AV75))/(32.01%-6.2%-5%)</f>
        <v>#REF!</v>
      </c>
      <c r="BE79" s="64"/>
      <c r="BF79" s="64"/>
      <c r="BG79" s="98">
        <f>(BG74*2)/10%</f>
        <v>34152719.399999991</v>
      </c>
      <c r="BH79" s="64"/>
      <c r="BI79" s="64"/>
      <c r="BJ79" s="64"/>
      <c r="BK79" s="64"/>
      <c r="BL79" s="97" t="e">
        <f>(BL74+($AD$80/4)+($AD$79/4))/(31.69%-6.2%-5%)</f>
        <v>#REF!</v>
      </c>
      <c r="BM79" s="64"/>
      <c r="BN79" s="64"/>
      <c r="BO79" s="98">
        <f>(BO74*2)/10%</f>
        <v>34152719.399999991</v>
      </c>
      <c r="BP79" s="64"/>
      <c r="BQ79" s="64"/>
      <c r="BR79" s="80"/>
    </row>
    <row r="80" spans="1:73" hidden="1" x14ac:dyDescent="0.2">
      <c r="A80" s="18"/>
      <c r="B80" s="34" t="s">
        <v>99</v>
      </c>
      <c r="E80" s="19"/>
      <c r="H80" s="44"/>
      <c r="I80" s="44"/>
      <c r="J80" s="44"/>
      <c r="K80" s="44"/>
      <c r="L80" s="44"/>
      <c r="M80" s="44"/>
      <c r="N80" s="44"/>
      <c r="P80" s="8"/>
      <c r="W80" s="21"/>
      <c r="Z80" s="21"/>
      <c r="AD80" s="35">
        <v>-30000000</v>
      </c>
      <c r="AF80" s="56"/>
      <c r="AH80" s="7"/>
      <c r="AI80" s="7"/>
      <c r="AJ80" s="7"/>
      <c r="AK80" s="22"/>
      <c r="AN80" s="72"/>
      <c r="AO80" s="64"/>
      <c r="AP80" s="64"/>
      <c r="AQ80" s="80"/>
      <c r="AR80" s="64"/>
      <c r="AS80" s="64"/>
      <c r="AT80" s="80"/>
      <c r="AU80" s="64"/>
      <c r="AV80" s="72"/>
      <c r="AW80" s="64"/>
      <c r="AX80" s="64"/>
      <c r="AY80" s="80"/>
      <c r="AZ80" s="64"/>
      <c r="BA80" s="64"/>
      <c r="BB80" s="80"/>
      <c r="BC80" s="64"/>
      <c r="BD80" s="72"/>
      <c r="BE80" s="64"/>
      <c r="BF80" s="64"/>
      <c r="BG80" s="80"/>
      <c r="BH80" s="64"/>
      <c r="BI80" s="64"/>
      <c r="BJ80" s="80"/>
      <c r="BK80" s="64"/>
      <c r="BL80" s="72"/>
      <c r="BM80" s="64"/>
      <c r="BN80" s="64"/>
      <c r="BO80" s="80"/>
      <c r="BP80" s="82"/>
      <c r="BQ80" s="82"/>
      <c r="BR80" s="64"/>
    </row>
    <row r="81" spans="1:72" hidden="1" x14ac:dyDescent="0.2">
      <c r="A81" s="18"/>
      <c r="B81" s="34" t="s">
        <v>100</v>
      </c>
      <c r="E81" s="19"/>
      <c r="H81" s="44"/>
      <c r="I81" s="44"/>
      <c r="J81" s="44"/>
      <c r="K81" s="44"/>
      <c r="L81" s="44"/>
      <c r="M81" s="44"/>
      <c r="N81" s="44"/>
      <c r="P81" s="8"/>
      <c r="W81" s="21"/>
      <c r="Z81" s="21"/>
      <c r="AD81" s="36">
        <f>SUM(AD77:AD80)</f>
        <v>137102330</v>
      </c>
      <c r="AE81" s="52"/>
      <c r="AH81" s="7"/>
      <c r="AI81" s="7"/>
      <c r="AJ81" s="7"/>
      <c r="AK81" s="22"/>
      <c r="AN81" s="80"/>
      <c r="AO81" s="82"/>
      <c r="AP81" s="82"/>
      <c r="AQ81" s="72"/>
      <c r="AR81" s="82"/>
      <c r="AS81" s="82"/>
      <c r="AT81" s="64"/>
      <c r="AU81" s="64"/>
      <c r="AV81" s="80"/>
      <c r="AW81" s="81"/>
      <c r="AX81" s="81"/>
      <c r="AY81" s="82"/>
      <c r="AZ81" s="82"/>
      <c r="BA81" s="82"/>
      <c r="BB81" s="64"/>
      <c r="BC81" s="64"/>
      <c r="BD81" s="80"/>
      <c r="BE81" s="81"/>
      <c r="BF81" s="81"/>
      <c r="BG81" s="82"/>
      <c r="BH81" s="82"/>
      <c r="BI81" s="82"/>
      <c r="BJ81" s="64"/>
      <c r="BK81" s="64"/>
      <c r="BL81" s="80"/>
      <c r="BM81" s="81"/>
      <c r="BN81" s="81"/>
      <c r="BO81" s="82"/>
      <c r="BP81" s="64"/>
      <c r="BQ81" s="64"/>
      <c r="BR81" s="64"/>
    </row>
    <row r="82" spans="1:72" hidden="1" x14ac:dyDescent="0.2">
      <c r="A82" s="18"/>
      <c r="B82" s="34"/>
      <c r="C82" s="54"/>
      <c r="E82" s="19"/>
      <c r="H82" s="44"/>
      <c r="I82" s="44"/>
      <c r="J82" s="44"/>
      <c r="K82" s="44"/>
      <c r="L82" s="44"/>
      <c r="M82" s="44"/>
      <c r="N82" s="44"/>
      <c r="O82" s="68"/>
      <c r="P82" s="56"/>
      <c r="Q82" s="56"/>
      <c r="R82" s="56"/>
      <c r="S82" s="56"/>
      <c r="T82" s="56"/>
      <c r="U82" s="56"/>
      <c r="V82" s="56"/>
      <c r="W82" s="58"/>
      <c r="X82" s="56"/>
      <c r="Y82" s="56"/>
      <c r="Z82" s="58"/>
      <c r="AA82" s="56"/>
      <c r="AB82" s="56"/>
      <c r="AC82" s="56"/>
      <c r="AD82" s="35"/>
      <c r="AE82" s="52"/>
      <c r="AF82" s="56"/>
      <c r="AG82" s="56"/>
      <c r="AH82" s="55"/>
      <c r="AI82" s="55"/>
      <c r="AJ82" s="7"/>
      <c r="AK82" s="22"/>
      <c r="AN82" s="83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</row>
    <row r="83" spans="1:72" s="68" customFormat="1" hidden="1" x14ac:dyDescent="0.2">
      <c r="A83" s="18"/>
      <c r="B83" s="34" t="s">
        <v>193</v>
      </c>
      <c r="C83" s="54"/>
      <c r="D83" s="46"/>
      <c r="E83" s="19"/>
      <c r="F83" s="19"/>
      <c r="G83" s="6"/>
      <c r="H83" s="44"/>
      <c r="I83" s="44"/>
      <c r="J83" s="44"/>
      <c r="K83" s="44"/>
      <c r="L83" s="44"/>
      <c r="M83" s="44"/>
      <c r="N83" s="44"/>
      <c r="P83" s="56"/>
      <c r="Q83" s="56"/>
      <c r="R83" s="56"/>
      <c r="S83" s="56"/>
      <c r="T83" s="56"/>
      <c r="U83" s="56"/>
      <c r="V83" s="56"/>
      <c r="W83" s="58"/>
      <c r="X83" s="56"/>
      <c r="Y83" s="56"/>
      <c r="Z83" s="58"/>
      <c r="AA83" s="56"/>
      <c r="AB83" s="56"/>
      <c r="AC83" s="56"/>
      <c r="AD83" s="35" t="e">
        <f>AD81-AD84</f>
        <v>#REF!</v>
      </c>
      <c r="AE83" s="84"/>
      <c r="AF83" s="56"/>
      <c r="AG83" s="56"/>
      <c r="AH83" s="55"/>
      <c r="AI83" s="23"/>
      <c r="AJ83" s="55"/>
      <c r="AK83" s="63"/>
      <c r="AN83" s="83"/>
      <c r="AO83" s="64"/>
      <c r="AP83" s="64"/>
      <c r="AQ83" s="83"/>
      <c r="AR83" s="64"/>
      <c r="AS83" s="64"/>
      <c r="AT83" s="64"/>
      <c r="AU83" s="64"/>
      <c r="AV83" s="83"/>
      <c r="AW83" s="83"/>
      <c r="AX83" s="83"/>
      <c r="AY83" s="64"/>
      <c r="AZ83" s="64"/>
      <c r="BA83" s="64"/>
      <c r="BB83" s="64"/>
      <c r="BC83" s="64"/>
      <c r="BD83" s="83"/>
      <c r="BE83" s="83"/>
      <c r="BF83" s="83"/>
      <c r="BG83" s="64"/>
      <c r="BH83" s="64"/>
      <c r="BI83" s="64"/>
      <c r="BJ83" s="64"/>
      <c r="BK83" s="64"/>
      <c r="BL83" s="83"/>
      <c r="BM83" s="83"/>
      <c r="BN83" s="83"/>
      <c r="BO83" s="64"/>
      <c r="BP83" s="64"/>
      <c r="BQ83" s="64"/>
      <c r="BR83" s="64"/>
      <c r="BT83" s="70"/>
    </row>
    <row r="84" spans="1:72" s="68" customFormat="1" hidden="1" x14ac:dyDescent="0.2">
      <c r="A84" s="18"/>
      <c r="B84" s="34" t="s">
        <v>194</v>
      </c>
      <c r="C84" s="54"/>
      <c r="D84" s="46"/>
      <c r="E84" s="19"/>
      <c r="F84" s="19"/>
      <c r="G84" s="6"/>
      <c r="H84" s="44"/>
      <c r="I84" s="44"/>
      <c r="J84" s="44"/>
      <c r="K84" s="44"/>
      <c r="L84" s="44"/>
      <c r="M84" s="44"/>
      <c r="N84" s="44"/>
      <c r="P84" s="56"/>
      <c r="Q84" s="56"/>
      <c r="R84" s="56"/>
      <c r="S84" s="56"/>
      <c r="T84" s="56"/>
      <c r="U84" s="56"/>
      <c r="V84" s="56"/>
      <c r="W84" s="58"/>
      <c r="X84" s="56"/>
      <c r="Y84" s="56"/>
      <c r="Z84" s="58"/>
      <c r="AA84" s="56"/>
      <c r="AB84" s="56"/>
      <c r="AC84" s="56"/>
      <c r="AD84" s="35" t="e">
        <f>(#REF!+#REF!)*10%</f>
        <v>#REF!</v>
      </c>
      <c r="AE84" s="84"/>
      <c r="AF84" s="56"/>
      <c r="AG84" s="56"/>
      <c r="AH84" s="55"/>
      <c r="AI84" s="55"/>
      <c r="AJ84" s="55"/>
      <c r="AK84" s="63"/>
      <c r="AN84" s="83"/>
      <c r="AO84" s="64"/>
      <c r="AP84" s="64"/>
      <c r="AQ84" s="83"/>
      <c r="AR84" s="64"/>
      <c r="AS84" s="64"/>
      <c r="AT84" s="64"/>
      <c r="AU84" s="64"/>
      <c r="AV84" s="83"/>
      <c r="AW84" s="83"/>
      <c r="AX84" s="83"/>
      <c r="AY84" s="64"/>
      <c r="AZ84" s="64"/>
      <c r="BA84" s="64"/>
      <c r="BB84" s="64"/>
      <c r="BC84" s="64"/>
      <c r="BD84" s="83"/>
      <c r="BE84" s="83"/>
      <c r="BF84" s="83"/>
      <c r="BG84" s="64"/>
      <c r="BH84" s="64"/>
      <c r="BI84" s="64"/>
      <c r="BJ84" s="64"/>
      <c r="BK84" s="64"/>
      <c r="BL84" s="83"/>
      <c r="BM84" s="83"/>
      <c r="BN84" s="83"/>
      <c r="BO84" s="64"/>
      <c r="BP84" s="64"/>
      <c r="BQ84" s="64"/>
      <c r="BR84" s="64"/>
      <c r="BT84" s="70"/>
    </row>
    <row r="85" spans="1:72" s="68" customFormat="1" hidden="1" x14ac:dyDescent="0.2">
      <c r="A85" s="18"/>
      <c r="B85" s="34" t="s">
        <v>191</v>
      </c>
      <c r="C85" s="54"/>
      <c r="D85" s="46"/>
      <c r="E85" s="19"/>
      <c r="F85" s="19"/>
      <c r="G85" s="6"/>
      <c r="H85" s="44"/>
      <c r="I85" s="44"/>
      <c r="J85" s="44"/>
      <c r="K85" s="44"/>
      <c r="L85" s="44"/>
      <c r="M85" s="44"/>
      <c r="N85" s="44"/>
      <c r="P85" s="56"/>
      <c r="Q85" s="56"/>
      <c r="R85" s="56"/>
      <c r="S85" s="56"/>
      <c r="T85" s="56"/>
      <c r="U85" s="56"/>
      <c r="V85" s="56"/>
      <c r="W85" s="58"/>
      <c r="X85" s="56"/>
      <c r="Y85" s="56"/>
      <c r="Z85" s="58"/>
      <c r="AA85" s="56"/>
      <c r="AB85" s="56"/>
      <c r="AC85" s="56"/>
      <c r="AD85" s="35" t="e">
        <f>(AD83/AD92)*AD93</f>
        <v>#REF!</v>
      </c>
      <c r="AE85" s="52"/>
      <c r="AF85" s="56"/>
      <c r="AG85" s="56"/>
      <c r="AH85" s="55"/>
      <c r="AI85" s="55"/>
      <c r="AJ85" s="55"/>
      <c r="AK85" s="63"/>
      <c r="AN85" s="83"/>
      <c r="AO85" s="64"/>
      <c r="AP85" s="64"/>
      <c r="AQ85" s="83"/>
      <c r="AR85" s="64"/>
      <c r="AS85" s="64"/>
      <c r="AT85" s="64"/>
      <c r="AU85" s="64"/>
      <c r="AV85" s="83"/>
      <c r="AW85" s="83"/>
      <c r="AX85" s="83"/>
      <c r="AY85" s="64"/>
      <c r="AZ85" s="64"/>
      <c r="BA85" s="64"/>
      <c r="BB85" s="64"/>
      <c r="BC85" s="64"/>
      <c r="BD85" s="83"/>
      <c r="BE85" s="83"/>
      <c r="BF85" s="83"/>
      <c r="BG85" s="64"/>
      <c r="BH85" s="64"/>
      <c r="BI85" s="64"/>
      <c r="BJ85" s="64"/>
      <c r="BK85" s="64"/>
      <c r="BL85" s="83"/>
      <c r="BM85" s="83"/>
      <c r="BN85" s="83"/>
      <c r="BO85" s="64"/>
      <c r="BP85" s="64"/>
      <c r="BQ85" s="64"/>
      <c r="BR85" s="64"/>
      <c r="BT85" s="70"/>
    </row>
    <row r="86" spans="1:72" s="68" customFormat="1" hidden="1" x14ac:dyDescent="0.2">
      <c r="A86" s="18"/>
      <c r="B86" s="34" t="s">
        <v>192</v>
      </c>
      <c r="C86" s="5"/>
      <c r="D86" s="46"/>
      <c r="E86" s="19"/>
      <c r="F86" s="19"/>
      <c r="G86" s="6"/>
      <c r="H86" s="44"/>
      <c r="I86" s="44"/>
      <c r="J86" s="44"/>
      <c r="K86" s="44"/>
      <c r="L86" s="44"/>
      <c r="M86" s="44"/>
      <c r="N86" s="44"/>
      <c r="O86" s="3"/>
      <c r="P86" s="8"/>
      <c r="Q86" s="8"/>
      <c r="R86" s="8"/>
      <c r="S86" s="8"/>
      <c r="T86" s="8"/>
      <c r="U86" s="8"/>
      <c r="V86" s="8"/>
      <c r="W86" s="21"/>
      <c r="X86" s="8"/>
      <c r="Y86" s="8"/>
      <c r="Z86" s="21"/>
      <c r="AA86" s="8"/>
      <c r="AB86" s="8"/>
      <c r="AC86" s="8"/>
      <c r="AD86" s="37" t="e">
        <f>(#REF!+#REF!)*90%</f>
        <v>#REF!</v>
      </c>
      <c r="AE86" s="8" t="s">
        <v>187</v>
      </c>
      <c r="AF86" s="50"/>
      <c r="AG86" s="8"/>
      <c r="AH86" s="7"/>
      <c r="AI86" s="7"/>
      <c r="AJ86" s="55"/>
      <c r="AK86" s="63"/>
      <c r="AN86" s="83"/>
      <c r="AO86" s="64"/>
      <c r="AP86" s="64"/>
      <c r="AQ86" s="83"/>
      <c r="AR86" s="64"/>
      <c r="AS86" s="64"/>
      <c r="AT86" s="64"/>
      <c r="AU86" s="64"/>
      <c r="AV86" s="83"/>
      <c r="AW86" s="83"/>
      <c r="AX86" s="83"/>
      <c r="AY86" s="64"/>
      <c r="AZ86" s="64"/>
      <c r="BA86" s="64"/>
      <c r="BB86" s="64"/>
      <c r="BC86" s="64"/>
      <c r="BD86" s="83"/>
      <c r="BE86" s="83"/>
      <c r="BF86" s="83"/>
      <c r="BG86" s="64"/>
      <c r="BH86" s="64"/>
      <c r="BI86" s="64"/>
      <c r="BJ86" s="64"/>
      <c r="BK86" s="64"/>
      <c r="BL86" s="83"/>
      <c r="BM86" s="83"/>
      <c r="BN86" s="83"/>
      <c r="BO86" s="64"/>
      <c r="BP86" s="64"/>
      <c r="BQ86" s="64"/>
      <c r="BR86" s="64"/>
      <c r="BT86" s="70"/>
    </row>
    <row r="87" spans="1:72" ht="13.5" hidden="1" thickBot="1" x14ac:dyDescent="0.25">
      <c r="A87" s="18"/>
      <c r="B87" s="34" t="s">
        <v>102</v>
      </c>
      <c r="E87" s="19"/>
      <c r="H87" s="44"/>
      <c r="I87" s="44"/>
      <c r="J87" s="44"/>
      <c r="K87" s="44"/>
      <c r="L87" s="44"/>
      <c r="M87" s="44"/>
      <c r="N87" s="44"/>
      <c r="P87" s="8"/>
      <c r="W87" s="21"/>
      <c r="Z87" s="21"/>
      <c r="AD87" s="38" t="e">
        <f>SUM(AD83:AD86)</f>
        <v>#REF!</v>
      </c>
      <c r="AE87" s="8" t="s">
        <v>203</v>
      </c>
      <c r="AH87" s="7"/>
      <c r="AI87" s="7"/>
      <c r="AJ87" s="7"/>
      <c r="AK87" s="22"/>
      <c r="AO87" s="64"/>
      <c r="AP87" s="64"/>
      <c r="AQ87" s="83"/>
      <c r="AR87" s="64"/>
      <c r="AS87" s="64"/>
      <c r="AT87" s="64"/>
      <c r="AU87" s="64"/>
      <c r="AV87" s="83"/>
      <c r="AW87" s="83"/>
      <c r="AX87" s="83"/>
      <c r="AY87" s="64"/>
      <c r="AZ87" s="64"/>
      <c r="BA87" s="64"/>
      <c r="BB87" s="64"/>
      <c r="BC87" s="64"/>
      <c r="BD87" s="83"/>
      <c r="BE87" s="83"/>
      <c r="BF87" s="83"/>
      <c r="BG87" s="64"/>
      <c r="BH87" s="64"/>
      <c r="BI87" s="64"/>
      <c r="BJ87" s="64"/>
      <c r="BK87" s="64"/>
      <c r="BL87" s="83"/>
      <c r="BM87" s="83"/>
      <c r="BN87" s="83"/>
      <c r="BO87" s="64"/>
    </row>
    <row r="88" spans="1:72" ht="13.5" hidden="1" thickTop="1" x14ac:dyDescent="0.2">
      <c r="A88" s="18"/>
      <c r="B88" s="34"/>
      <c r="E88" s="19"/>
      <c r="H88" s="44"/>
      <c r="I88" s="44"/>
      <c r="J88" s="44"/>
      <c r="K88" s="44"/>
      <c r="L88" s="44"/>
      <c r="M88" s="44"/>
      <c r="N88" s="44"/>
      <c r="P88" s="8"/>
      <c r="W88" s="21"/>
      <c r="Z88" s="21"/>
      <c r="AD88" s="35"/>
      <c r="AH88" s="7"/>
      <c r="AI88" s="7"/>
      <c r="AJ88" s="7"/>
      <c r="AK88" s="22"/>
    </row>
    <row r="89" spans="1:72" hidden="1" x14ac:dyDescent="0.2">
      <c r="A89" s="18"/>
      <c r="B89" s="34"/>
      <c r="E89" s="19"/>
      <c r="H89" s="44"/>
      <c r="I89" s="44"/>
      <c r="J89" s="44"/>
      <c r="K89" s="44"/>
      <c r="L89" s="44"/>
      <c r="M89" s="44"/>
      <c r="N89" s="44"/>
      <c r="P89" s="8"/>
      <c r="W89" s="21"/>
      <c r="Z89" s="21"/>
      <c r="AD89" s="39"/>
      <c r="AH89" s="7"/>
      <c r="AI89" s="7"/>
      <c r="AJ89" s="7"/>
      <c r="AK89" s="22"/>
    </row>
    <row r="90" spans="1:72" ht="13.5" hidden="1" thickBot="1" x14ac:dyDescent="0.25">
      <c r="A90" s="18"/>
      <c r="B90" s="40"/>
      <c r="E90" s="19"/>
      <c r="H90" s="44"/>
      <c r="I90" s="44"/>
      <c r="J90" s="44"/>
      <c r="K90" s="44"/>
      <c r="L90" s="44"/>
      <c r="M90" s="44"/>
      <c r="N90" s="44"/>
      <c r="P90" s="8"/>
      <c r="W90" s="21"/>
      <c r="Z90" s="21"/>
      <c r="AD90" s="41"/>
      <c r="AH90" s="7"/>
      <c r="AI90" s="7"/>
      <c r="AJ90" s="7"/>
      <c r="AK90" s="22"/>
    </row>
    <row r="91" spans="1:72" hidden="1" x14ac:dyDescent="0.2">
      <c r="A91" s="18"/>
      <c r="E91" s="19"/>
      <c r="H91" s="44"/>
      <c r="I91" s="44"/>
      <c r="J91" s="44"/>
      <c r="K91" s="44"/>
      <c r="L91" s="44"/>
      <c r="M91" s="44"/>
      <c r="N91" s="44"/>
      <c r="P91" s="8"/>
      <c r="W91" s="21"/>
      <c r="Z91" s="21"/>
      <c r="AH91" s="7"/>
      <c r="AI91" s="7"/>
      <c r="AJ91" s="7"/>
      <c r="AK91" s="22"/>
    </row>
    <row r="92" spans="1:72" hidden="1" x14ac:dyDescent="0.2">
      <c r="A92" s="18"/>
      <c r="B92" s="51" t="s">
        <v>148</v>
      </c>
      <c r="E92" s="19"/>
      <c r="H92" s="44"/>
      <c r="I92" s="44"/>
      <c r="J92" s="44"/>
      <c r="K92" s="44"/>
      <c r="L92" s="44"/>
      <c r="M92" s="44"/>
      <c r="N92" s="44"/>
      <c r="P92" s="8"/>
      <c r="W92" s="21"/>
      <c r="Z92" s="21"/>
      <c r="AD92" s="67">
        <f>0.3201-0.062</f>
        <v>0.2581</v>
      </c>
      <c r="AE92" s="8" t="s">
        <v>145</v>
      </c>
      <c r="AH92" s="7"/>
      <c r="AI92" s="7"/>
      <c r="AJ92" s="7"/>
      <c r="AK92" s="22"/>
    </row>
    <row r="93" spans="1:72" hidden="1" x14ac:dyDescent="0.2">
      <c r="A93" s="18"/>
      <c r="B93" s="51" t="s">
        <v>101</v>
      </c>
      <c r="E93" s="19"/>
      <c r="H93" s="44"/>
      <c r="I93" s="44"/>
      <c r="J93" s="44"/>
      <c r="K93" s="44"/>
      <c r="L93" s="44"/>
      <c r="M93" s="44"/>
      <c r="N93" s="44"/>
      <c r="P93" s="8"/>
      <c r="W93" s="21"/>
      <c r="Z93" s="21"/>
      <c r="AD93" s="42">
        <f>1-AD92</f>
        <v>0.7419</v>
      </c>
      <c r="AH93" s="7"/>
      <c r="AI93" s="7"/>
      <c r="AJ93" s="7"/>
      <c r="AK93" s="22"/>
    </row>
    <row r="94" spans="1:72" hidden="1" x14ac:dyDescent="0.2">
      <c r="A94" s="18"/>
      <c r="C94" s="54"/>
      <c r="E94" s="19"/>
      <c r="H94" s="44"/>
      <c r="I94" s="44"/>
      <c r="J94" s="44"/>
      <c r="K94" s="44"/>
      <c r="L94" s="44"/>
      <c r="M94" s="44"/>
      <c r="N94" s="44"/>
      <c r="O94" s="68"/>
      <c r="P94" s="56"/>
      <c r="Q94" s="56"/>
      <c r="R94" s="56"/>
      <c r="S94" s="56"/>
      <c r="T94" s="56"/>
      <c r="U94" s="56"/>
      <c r="V94" s="56"/>
      <c r="W94" s="58"/>
      <c r="X94" s="56"/>
      <c r="Y94" s="56"/>
      <c r="Z94" s="58"/>
      <c r="AA94" s="56"/>
      <c r="AB94" s="56"/>
      <c r="AC94" s="56"/>
      <c r="AD94" s="56"/>
      <c r="AE94" s="56"/>
      <c r="AF94" s="56"/>
      <c r="AG94" s="56"/>
      <c r="AH94" s="55"/>
      <c r="AI94" s="55"/>
      <c r="AJ94" s="7"/>
      <c r="AK94" s="22"/>
    </row>
    <row r="95" spans="1:72" s="68" customFormat="1" ht="13.5" hidden="1" thickBot="1" x14ac:dyDescent="0.25">
      <c r="A95" s="18"/>
      <c r="B95" s="4"/>
      <c r="C95" s="54"/>
      <c r="D95" s="46"/>
      <c r="E95" s="19"/>
      <c r="F95" s="19"/>
      <c r="G95" s="6"/>
      <c r="H95" s="44"/>
      <c r="I95" s="44"/>
      <c r="J95" s="44"/>
      <c r="K95" s="44"/>
      <c r="L95" s="44"/>
      <c r="M95" s="44"/>
      <c r="N95" s="44"/>
      <c r="P95" s="56"/>
      <c r="Q95" s="56"/>
      <c r="R95" s="56"/>
      <c r="S95" s="56"/>
      <c r="T95" s="56"/>
      <c r="U95" s="56"/>
      <c r="V95" s="56"/>
      <c r="W95" s="58"/>
      <c r="X95" s="56"/>
      <c r="Y95" s="56"/>
      <c r="Z95" s="58"/>
      <c r="AA95" s="56"/>
      <c r="AB95" s="56"/>
      <c r="AC95" s="56"/>
      <c r="AD95" s="56"/>
      <c r="AE95" s="56"/>
      <c r="AF95" s="56"/>
      <c r="AG95" s="56"/>
      <c r="AH95" s="55"/>
      <c r="AI95" s="55"/>
      <c r="AJ95" s="55"/>
      <c r="AK95" s="63"/>
      <c r="AO95" s="3"/>
      <c r="AT95" s="3"/>
      <c r="AU95" s="3"/>
      <c r="AV95" s="3"/>
      <c r="AY95" s="3"/>
      <c r="BB95" s="3"/>
      <c r="BC95" s="3"/>
      <c r="BK95" s="3"/>
      <c r="BT95" s="70"/>
    </row>
    <row r="96" spans="1:72" s="68" customFormat="1" hidden="1" x14ac:dyDescent="0.2">
      <c r="B96" s="32" t="s">
        <v>185</v>
      </c>
      <c r="C96" s="54"/>
      <c r="D96" s="46"/>
      <c r="E96" s="19"/>
      <c r="F96" s="19"/>
      <c r="G96" s="6"/>
      <c r="H96" s="44"/>
      <c r="I96" s="44"/>
      <c r="J96" s="44"/>
      <c r="K96" s="44"/>
      <c r="L96" s="44"/>
      <c r="M96" s="44"/>
      <c r="N96" s="44"/>
      <c r="P96" s="56"/>
      <c r="Q96" s="56"/>
      <c r="R96" s="56"/>
      <c r="S96" s="56"/>
      <c r="T96" s="56"/>
      <c r="U96" s="56"/>
      <c r="V96" s="56"/>
      <c r="W96" s="58"/>
      <c r="X96" s="56"/>
      <c r="Y96" s="56"/>
      <c r="Z96" s="58"/>
      <c r="AA96" s="56"/>
      <c r="AB96" s="56"/>
      <c r="AC96" s="56"/>
      <c r="AD96" s="33"/>
      <c r="AE96" s="56"/>
      <c r="AF96" s="56"/>
      <c r="AG96" s="56"/>
      <c r="AH96" s="55"/>
      <c r="AI96" s="55"/>
      <c r="AJ96" s="55"/>
      <c r="AK96" s="63"/>
      <c r="BT96" s="70"/>
    </row>
    <row r="97" spans="2:72" s="68" customFormat="1" hidden="1" x14ac:dyDescent="0.2">
      <c r="B97" s="34" t="s">
        <v>146</v>
      </c>
      <c r="C97" s="54"/>
      <c r="D97" s="46"/>
      <c r="E97" s="19"/>
      <c r="F97" s="19"/>
      <c r="G97" s="6"/>
      <c r="H97" s="44"/>
      <c r="I97" s="44"/>
      <c r="J97" s="44"/>
      <c r="K97" s="44"/>
      <c r="L97" s="44"/>
      <c r="M97" s="44"/>
      <c r="N97" s="44"/>
      <c r="P97" s="56"/>
      <c r="Q97" s="56"/>
      <c r="R97" s="56"/>
      <c r="S97" s="56"/>
      <c r="T97" s="56"/>
      <c r="U97" s="56"/>
      <c r="V97" s="56"/>
      <c r="W97" s="58"/>
      <c r="X97" s="56"/>
      <c r="Y97" s="56"/>
      <c r="Z97" s="58"/>
      <c r="AA97" s="56"/>
      <c r="AB97" s="56"/>
      <c r="AC97" s="56"/>
      <c r="AD97" s="35">
        <f>$AH$71</f>
        <v>81317429</v>
      </c>
      <c r="AE97" s="56"/>
      <c r="AF97" s="56"/>
      <c r="AG97" s="56"/>
      <c r="AH97" s="55"/>
      <c r="AI97" s="55"/>
      <c r="AJ97" s="55"/>
      <c r="AK97" s="63"/>
      <c r="BT97" s="70"/>
    </row>
    <row r="98" spans="2:72" s="68" customFormat="1" hidden="1" x14ac:dyDescent="0.2">
      <c r="B98" s="34" t="s">
        <v>147</v>
      </c>
      <c r="C98" s="54"/>
      <c r="D98" s="46"/>
      <c r="E98" s="19"/>
      <c r="F98" s="19"/>
      <c r="G98" s="6"/>
      <c r="H98" s="44"/>
      <c r="I98" s="44"/>
      <c r="J98" s="44"/>
      <c r="K98" s="44"/>
      <c r="L98" s="44"/>
      <c r="M98" s="44"/>
      <c r="N98" s="44"/>
      <c r="P98" s="56"/>
      <c r="Q98" s="56"/>
      <c r="R98" s="56"/>
      <c r="S98" s="56"/>
      <c r="T98" s="56"/>
      <c r="U98" s="56"/>
      <c r="V98" s="56"/>
      <c r="W98" s="58"/>
      <c r="X98" s="56"/>
      <c r="Y98" s="56"/>
      <c r="Z98" s="58"/>
      <c r="AA98" s="56"/>
      <c r="AB98" s="56"/>
      <c r="AC98" s="56"/>
      <c r="AD98" s="35">
        <f>$AI$71</f>
        <v>85984901</v>
      </c>
      <c r="AE98" s="56"/>
      <c r="AF98" s="56"/>
      <c r="AG98" s="56"/>
      <c r="AH98" s="55"/>
      <c r="AI98" s="55"/>
      <c r="AJ98" s="55"/>
      <c r="AK98" s="63"/>
      <c r="BT98" s="70"/>
    </row>
    <row r="99" spans="2:72" s="68" customFormat="1" hidden="1" x14ac:dyDescent="0.2">
      <c r="B99" s="34" t="s">
        <v>98</v>
      </c>
      <c r="C99" s="54"/>
      <c r="D99" s="46"/>
      <c r="E99" s="19"/>
      <c r="F99" s="19"/>
      <c r="G99" s="6"/>
      <c r="H99" s="44"/>
      <c r="I99" s="44"/>
      <c r="J99" s="44"/>
      <c r="K99" s="44"/>
      <c r="L99" s="44"/>
      <c r="M99" s="44"/>
      <c r="N99" s="44"/>
      <c r="P99" s="56"/>
      <c r="Q99" s="56"/>
      <c r="R99" s="56"/>
      <c r="S99" s="56"/>
      <c r="T99" s="56"/>
      <c r="U99" s="56"/>
      <c r="V99" s="56"/>
      <c r="W99" s="58"/>
      <c r="X99" s="56"/>
      <c r="Y99" s="56"/>
      <c r="Z99" s="58"/>
      <c r="AA99" s="56"/>
      <c r="AB99" s="56"/>
      <c r="AC99" s="56"/>
      <c r="AD99" s="35">
        <v>-200000</v>
      </c>
      <c r="AE99" s="56"/>
      <c r="AF99" s="56"/>
      <c r="AG99" s="56"/>
      <c r="AH99" s="55"/>
      <c r="AI99" s="55"/>
      <c r="AJ99" s="55"/>
      <c r="AK99" s="63"/>
      <c r="BT99" s="70"/>
    </row>
    <row r="100" spans="2:72" s="68" customFormat="1" hidden="1" x14ac:dyDescent="0.2">
      <c r="B100" s="34" t="s">
        <v>99</v>
      </c>
      <c r="C100" s="54"/>
      <c r="D100" s="46"/>
      <c r="E100" s="19"/>
      <c r="F100" s="19"/>
      <c r="G100" s="6"/>
      <c r="H100" s="44"/>
      <c r="I100" s="44"/>
      <c r="J100" s="44"/>
      <c r="K100" s="44"/>
      <c r="L100" s="44"/>
      <c r="M100" s="44"/>
      <c r="N100" s="44"/>
      <c r="P100" s="56"/>
      <c r="Q100" s="56"/>
      <c r="R100" s="56"/>
      <c r="S100" s="56"/>
      <c r="T100" s="56"/>
      <c r="U100" s="56"/>
      <c r="V100" s="56"/>
      <c r="W100" s="58"/>
      <c r="X100" s="56"/>
      <c r="Y100" s="56"/>
      <c r="Z100" s="58"/>
      <c r="AA100" s="56"/>
      <c r="AB100" s="56"/>
      <c r="AC100" s="56"/>
      <c r="AD100" s="35">
        <v>-30000000</v>
      </c>
      <c r="AE100" s="56"/>
      <c r="AF100" s="56"/>
      <c r="AG100" s="56"/>
      <c r="AH100" s="55"/>
      <c r="AI100" s="55"/>
      <c r="AJ100" s="55"/>
      <c r="AK100" s="63"/>
      <c r="BT100" s="70"/>
    </row>
    <row r="101" spans="2:72" s="68" customFormat="1" hidden="1" x14ac:dyDescent="0.2">
      <c r="B101" s="34" t="s">
        <v>100</v>
      </c>
      <c r="C101" s="54"/>
      <c r="D101" s="46"/>
      <c r="E101" s="19"/>
      <c r="F101" s="19"/>
      <c r="G101" s="6"/>
      <c r="H101" s="44"/>
      <c r="I101" s="44"/>
      <c r="J101" s="44"/>
      <c r="K101" s="44"/>
      <c r="L101" s="44"/>
      <c r="M101" s="44"/>
      <c r="N101" s="44"/>
      <c r="P101" s="56"/>
      <c r="Q101" s="56"/>
      <c r="R101" s="56"/>
      <c r="S101" s="56"/>
      <c r="T101" s="56"/>
      <c r="U101" s="56"/>
      <c r="V101" s="56"/>
      <c r="W101" s="58"/>
      <c r="X101" s="56"/>
      <c r="Y101" s="56"/>
      <c r="Z101" s="58"/>
      <c r="AA101" s="56"/>
      <c r="AB101" s="56"/>
      <c r="AC101" s="56"/>
      <c r="AD101" s="36">
        <f>SUM(AD97:AD100)</f>
        <v>137102330</v>
      </c>
      <c r="AE101" s="52"/>
      <c r="AF101" s="56"/>
      <c r="AG101" s="56"/>
      <c r="AH101" s="55"/>
      <c r="AI101" s="55"/>
      <c r="AJ101" s="55"/>
      <c r="AK101" s="63"/>
      <c r="BT101" s="70"/>
    </row>
    <row r="102" spans="2:72" s="68" customFormat="1" hidden="1" x14ac:dyDescent="0.2">
      <c r="B102" s="34"/>
      <c r="C102" s="54"/>
      <c r="D102" s="46"/>
      <c r="E102" s="19"/>
      <c r="F102" s="19"/>
      <c r="G102" s="6"/>
      <c r="H102" s="44"/>
      <c r="I102" s="44"/>
      <c r="J102" s="44"/>
      <c r="K102" s="44"/>
      <c r="L102" s="44"/>
      <c r="M102" s="44"/>
      <c r="N102" s="44"/>
      <c r="P102" s="56"/>
      <c r="Q102" s="56"/>
      <c r="R102" s="56"/>
      <c r="S102" s="56"/>
      <c r="T102" s="56"/>
      <c r="U102" s="56"/>
      <c r="V102" s="56"/>
      <c r="W102" s="58"/>
      <c r="X102" s="56"/>
      <c r="Y102" s="56"/>
      <c r="Z102" s="58"/>
      <c r="AA102" s="56"/>
      <c r="AB102" s="56"/>
      <c r="AC102" s="56"/>
      <c r="AD102" s="35"/>
      <c r="AE102" s="52"/>
      <c r="AF102" s="56"/>
      <c r="AG102" s="56"/>
      <c r="AH102" s="55"/>
      <c r="AI102" s="55"/>
      <c r="AJ102" s="55"/>
      <c r="AK102" s="63"/>
      <c r="BT102" s="70"/>
    </row>
    <row r="103" spans="2:72" s="68" customFormat="1" hidden="1" x14ac:dyDescent="0.2">
      <c r="B103" s="34" t="s">
        <v>193</v>
      </c>
      <c r="C103" s="54"/>
      <c r="D103" s="46"/>
      <c r="E103" s="19"/>
      <c r="F103" s="19"/>
      <c r="G103" s="6"/>
      <c r="H103" s="44"/>
      <c r="I103" s="44"/>
      <c r="J103" s="44"/>
      <c r="K103" s="44"/>
      <c r="L103" s="44"/>
      <c r="M103" s="44"/>
      <c r="N103" s="44"/>
      <c r="P103" s="56"/>
      <c r="Q103" s="56"/>
      <c r="R103" s="56"/>
      <c r="S103" s="56"/>
      <c r="T103" s="56"/>
      <c r="U103" s="56"/>
      <c r="V103" s="56"/>
      <c r="W103" s="58"/>
      <c r="X103" s="56"/>
      <c r="Y103" s="56"/>
      <c r="Z103" s="58"/>
      <c r="AA103" s="56"/>
      <c r="AB103" s="56"/>
      <c r="AC103" s="56"/>
      <c r="AD103" s="35" t="e">
        <f>AD101-AD104</f>
        <v>#REF!</v>
      </c>
      <c r="AE103" s="52"/>
      <c r="AF103" s="56"/>
      <c r="AG103" s="56"/>
      <c r="AH103" s="55"/>
      <c r="AI103" s="55"/>
      <c r="AJ103" s="55"/>
      <c r="AK103" s="63"/>
      <c r="BT103" s="70"/>
    </row>
    <row r="104" spans="2:72" s="68" customFormat="1" hidden="1" x14ac:dyDescent="0.2">
      <c r="B104" s="34" t="s">
        <v>194</v>
      </c>
      <c r="C104" s="54"/>
      <c r="D104" s="46"/>
      <c r="E104" s="19"/>
      <c r="F104" s="19"/>
      <c r="G104" s="6"/>
      <c r="H104" s="44"/>
      <c r="I104" s="44"/>
      <c r="J104" s="44"/>
      <c r="K104" s="44"/>
      <c r="L104" s="44"/>
      <c r="M104" s="44"/>
      <c r="N104" s="44"/>
      <c r="P104" s="56"/>
      <c r="Q104" s="56"/>
      <c r="R104" s="56"/>
      <c r="S104" s="56"/>
      <c r="T104" s="56"/>
      <c r="U104" s="56"/>
      <c r="V104" s="56"/>
      <c r="W104" s="58"/>
      <c r="X104" s="56"/>
      <c r="Y104" s="56"/>
      <c r="Z104" s="58"/>
      <c r="AA104" s="56"/>
      <c r="AB104" s="56"/>
      <c r="AC104" s="56"/>
      <c r="AD104" s="35" t="e">
        <f>(#REF!+#REF!)*10%</f>
        <v>#REF!</v>
      </c>
      <c r="AE104" s="52"/>
      <c r="AF104" s="56"/>
      <c r="AG104" s="56"/>
      <c r="AH104" s="55"/>
      <c r="AI104" s="55"/>
      <c r="AJ104" s="55"/>
      <c r="AK104" s="63"/>
      <c r="BT104" s="70"/>
    </row>
    <row r="105" spans="2:72" s="68" customFormat="1" hidden="1" x14ac:dyDescent="0.2">
      <c r="B105" s="34" t="s">
        <v>191</v>
      </c>
      <c r="C105" s="54"/>
      <c r="D105" s="46"/>
      <c r="E105" s="19"/>
      <c r="F105" s="19"/>
      <c r="G105" s="6"/>
      <c r="H105" s="44"/>
      <c r="I105" s="44"/>
      <c r="J105" s="44"/>
      <c r="K105" s="44"/>
      <c r="L105" s="44"/>
      <c r="M105" s="44"/>
      <c r="N105" s="44"/>
      <c r="P105" s="56"/>
      <c r="Q105" s="56"/>
      <c r="R105" s="56"/>
      <c r="S105" s="56"/>
      <c r="T105" s="56"/>
      <c r="U105" s="56"/>
      <c r="V105" s="56"/>
      <c r="W105" s="58"/>
      <c r="X105" s="56"/>
      <c r="Y105" s="56"/>
      <c r="Z105" s="58"/>
      <c r="AA105" s="56"/>
      <c r="AB105" s="56"/>
      <c r="AC105" s="56"/>
      <c r="AD105" s="35" t="e">
        <f>(AD103/AD112)*AD113</f>
        <v>#REF!</v>
      </c>
      <c r="AE105" s="52"/>
      <c r="AF105" s="56"/>
      <c r="AG105" s="56"/>
      <c r="AH105" s="55"/>
      <c r="AI105" s="55"/>
      <c r="AJ105" s="55"/>
      <c r="AK105" s="63"/>
      <c r="BT105" s="70"/>
    </row>
    <row r="106" spans="2:72" s="68" customFormat="1" hidden="1" x14ac:dyDescent="0.2">
      <c r="B106" s="34" t="s">
        <v>192</v>
      </c>
      <c r="C106" s="54"/>
      <c r="D106" s="46"/>
      <c r="E106" s="19"/>
      <c r="F106" s="19"/>
      <c r="G106" s="6"/>
      <c r="H106" s="44"/>
      <c r="I106" s="44"/>
      <c r="J106" s="44"/>
      <c r="K106" s="44"/>
      <c r="L106" s="44"/>
      <c r="M106" s="44"/>
      <c r="N106" s="44"/>
      <c r="P106" s="56"/>
      <c r="Q106" s="56"/>
      <c r="R106" s="56"/>
      <c r="S106" s="56"/>
      <c r="T106" s="56"/>
      <c r="U106" s="56"/>
      <c r="V106" s="56"/>
      <c r="W106" s="58"/>
      <c r="X106" s="56"/>
      <c r="Y106" s="56"/>
      <c r="Z106" s="58"/>
      <c r="AA106" s="56"/>
      <c r="AB106" s="56"/>
      <c r="AC106" s="56"/>
      <c r="AD106" s="37" t="e">
        <f>(#REF!+#REF!)*90%</f>
        <v>#REF!</v>
      </c>
      <c r="AE106" s="56" t="s">
        <v>188</v>
      </c>
      <c r="AF106" s="56"/>
      <c r="AG106" s="56"/>
      <c r="AH106" s="55"/>
      <c r="AI106" s="55"/>
      <c r="AJ106" s="55"/>
      <c r="AK106" s="63"/>
      <c r="BT106" s="70"/>
    </row>
    <row r="107" spans="2:72" s="68" customFormat="1" ht="13.5" hidden="1" thickBot="1" x14ac:dyDescent="0.25">
      <c r="B107" s="34" t="s">
        <v>102</v>
      </c>
      <c r="C107" s="54"/>
      <c r="D107" s="46"/>
      <c r="E107" s="19"/>
      <c r="F107" s="19"/>
      <c r="G107" s="6"/>
      <c r="H107" s="44"/>
      <c r="I107" s="44"/>
      <c r="J107" s="44"/>
      <c r="K107" s="44"/>
      <c r="L107" s="44"/>
      <c r="M107" s="44"/>
      <c r="N107" s="44"/>
      <c r="P107" s="56"/>
      <c r="Q107" s="56"/>
      <c r="R107" s="56"/>
      <c r="S107" s="56"/>
      <c r="T107" s="56"/>
      <c r="U107" s="56"/>
      <c r="V107" s="56"/>
      <c r="W107" s="58"/>
      <c r="X107" s="56"/>
      <c r="Y107" s="56"/>
      <c r="Z107" s="58"/>
      <c r="AA107" s="56"/>
      <c r="AB107" s="56"/>
      <c r="AC107" s="56"/>
      <c r="AD107" s="38" t="e">
        <f>SUM(AD103:AD106)</f>
        <v>#REF!</v>
      </c>
      <c r="AE107" s="56" t="s">
        <v>203</v>
      </c>
      <c r="AF107" s="56"/>
      <c r="AG107" s="56"/>
      <c r="AH107" s="55"/>
      <c r="AI107" s="55"/>
      <c r="AJ107" s="55"/>
      <c r="AK107" s="63"/>
      <c r="BT107" s="70"/>
    </row>
    <row r="108" spans="2:72" s="68" customFormat="1" ht="13.5" hidden="1" thickTop="1" x14ac:dyDescent="0.2">
      <c r="B108" s="34"/>
      <c r="C108" s="54"/>
      <c r="D108" s="46"/>
      <c r="E108" s="19"/>
      <c r="F108" s="19"/>
      <c r="G108" s="6"/>
      <c r="H108" s="44"/>
      <c r="I108" s="44"/>
      <c r="J108" s="44"/>
      <c r="K108" s="44"/>
      <c r="L108" s="44"/>
      <c r="M108" s="44"/>
      <c r="N108" s="44"/>
      <c r="P108" s="56"/>
      <c r="Q108" s="56"/>
      <c r="R108" s="56"/>
      <c r="S108" s="56"/>
      <c r="T108" s="56"/>
      <c r="U108" s="56"/>
      <c r="V108" s="56"/>
      <c r="W108" s="58"/>
      <c r="X108" s="56"/>
      <c r="Y108" s="56"/>
      <c r="Z108" s="58"/>
      <c r="AA108" s="56"/>
      <c r="AB108" s="56"/>
      <c r="AC108" s="56"/>
      <c r="AD108" s="35"/>
      <c r="AE108" s="56"/>
      <c r="AF108" s="56"/>
      <c r="AG108" s="56"/>
      <c r="AH108" s="55"/>
      <c r="AI108" s="55"/>
      <c r="AJ108" s="55"/>
      <c r="AK108" s="63"/>
      <c r="BT108" s="70"/>
    </row>
    <row r="109" spans="2:72" s="68" customFormat="1" hidden="1" x14ac:dyDescent="0.2">
      <c r="B109" s="34"/>
      <c r="C109" s="54"/>
      <c r="D109" s="46"/>
      <c r="E109" s="19"/>
      <c r="F109" s="19"/>
      <c r="G109" s="6"/>
      <c r="H109" s="44"/>
      <c r="I109" s="44"/>
      <c r="J109" s="44"/>
      <c r="K109" s="44"/>
      <c r="L109" s="44"/>
      <c r="M109" s="44"/>
      <c r="N109" s="44"/>
      <c r="P109" s="56"/>
      <c r="Q109" s="56"/>
      <c r="R109" s="56"/>
      <c r="S109" s="56"/>
      <c r="T109" s="56"/>
      <c r="U109" s="56"/>
      <c r="V109" s="56"/>
      <c r="W109" s="58"/>
      <c r="X109" s="56"/>
      <c r="Y109" s="56"/>
      <c r="Z109" s="58"/>
      <c r="AA109" s="56"/>
      <c r="AB109" s="56"/>
      <c r="AC109" s="56"/>
      <c r="AD109" s="39"/>
      <c r="AE109" s="56"/>
      <c r="AF109" s="56"/>
      <c r="AG109" s="56"/>
      <c r="AH109" s="55"/>
      <c r="AI109" s="55"/>
      <c r="AJ109" s="55"/>
      <c r="AK109" s="63"/>
      <c r="BT109" s="70"/>
    </row>
    <row r="110" spans="2:72" s="68" customFormat="1" ht="13.5" hidden="1" thickBot="1" x14ac:dyDescent="0.25">
      <c r="B110" s="40"/>
      <c r="C110" s="54"/>
      <c r="D110" s="46"/>
      <c r="E110" s="19"/>
      <c r="F110" s="19"/>
      <c r="G110" s="6"/>
      <c r="H110" s="44"/>
      <c r="I110" s="44"/>
      <c r="J110" s="44"/>
      <c r="K110" s="44"/>
      <c r="L110" s="44"/>
      <c r="M110" s="44"/>
      <c r="N110" s="44"/>
      <c r="P110" s="56"/>
      <c r="Q110" s="56"/>
      <c r="R110" s="56"/>
      <c r="S110" s="56"/>
      <c r="T110" s="56"/>
      <c r="U110" s="56"/>
      <c r="V110" s="56"/>
      <c r="W110" s="58"/>
      <c r="X110" s="56"/>
      <c r="Y110" s="56"/>
      <c r="Z110" s="58"/>
      <c r="AA110" s="56"/>
      <c r="AB110" s="56"/>
      <c r="AC110" s="56"/>
      <c r="AD110" s="41"/>
      <c r="AE110" s="56"/>
      <c r="AF110" s="56"/>
      <c r="AG110" s="56"/>
      <c r="AH110" s="55"/>
      <c r="AI110" s="55"/>
      <c r="AJ110" s="55"/>
      <c r="AK110" s="63"/>
      <c r="BT110" s="70"/>
    </row>
    <row r="111" spans="2:72" s="68" customFormat="1" hidden="1" x14ac:dyDescent="0.2">
      <c r="B111" s="4"/>
      <c r="C111" s="54"/>
      <c r="D111" s="46"/>
      <c r="E111" s="19"/>
      <c r="F111" s="19"/>
      <c r="G111" s="6"/>
      <c r="H111" s="44"/>
      <c r="I111" s="44"/>
      <c r="J111" s="44"/>
      <c r="K111" s="44"/>
      <c r="L111" s="44"/>
      <c r="M111" s="44"/>
      <c r="N111" s="44"/>
      <c r="P111" s="56"/>
      <c r="Q111" s="56"/>
      <c r="R111" s="56"/>
      <c r="S111" s="56"/>
      <c r="T111" s="56"/>
      <c r="U111" s="56"/>
      <c r="V111" s="56"/>
      <c r="W111" s="58"/>
      <c r="X111" s="56"/>
      <c r="Y111" s="56"/>
      <c r="Z111" s="58"/>
      <c r="AA111" s="56"/>
      <c r="AB111" s="56"/>
      <c r="AC111" s="56"/>
      <c r="AD111" s="56"/>
      <c r="AE111" s="56"/>
      <c r="AF111" s="56"/>
      <c r="AG111" s="56"/>
      <c r="AH111" s="55"/>
      <c r="AI111" s="55"/>
      <c r="AJ111" s="55"/>
      <c r="AK111" s="63"/>
      <c r="BT111" s="70"/>
    </row>
    <row r="112" spans="2:72" s="68" customFormat="1" hidden="1" x14ac:dyDescent="0.2">
      <c r="B112" s="51" t="s">
        <v>148</v>
      </c>
      <c r="C112" s="54"/>
      <c r="D112" s="46"/>
      <c r="E112" s="19"/>
      <c r="F112" s="19"/>
      <c r="G112" s="6"/>
      <c r="H112" s="44"/>
      <c r="I112" s="44"/>
      <c r="J112" s="44"/>
      <c r="K112" s="44"/>
      <c r="L112" s="44"/>
      <c r="M112" s="44"/>
      <c r="N112" s="44"/>
      <c r="P112" s="56"/>
      <c r="Q112" s="56"/>
      <c r="R112" s="56"/>
      <c r="S112" s="56"/>
      <c r="T112" s="56"/>
      <c r="U112" s="56"/>
      <c r="V112" s="56"/>
      <c r="W112" s="58"/>
      <c r="X112" s="56"/>
      <c r="Y112" s="56"/>
      <c r="Z112" s="58"/>
      <c r="AA112" s="56"/>
      <c r="AB112" s="56"/>
      <c r="AC112" s="56"/>
      <c r="AD112" s="67">
        <f>0.3169-0.062</f>
        <v>0.25490000000000002</v>
      </c>
      <c r="AE112" s="56" t="s">
        <v>145</v>
      </c>
      <c r="AF112" s="56"/>
      <c r="AG112" s="56"/>
      <c r="AH112" s="55"/>
      <c r="AI112" s="55"/>
      <c r="AJ112" s="55"/>
      <c r="AK112" s="63"/>
      <c r="BT112" s="70"/>
    </row>
    <row r="113" spans="2:72" s="68" customFormat="1" hidden="1" x14ac:dyDescent="0.2">
      <c r="B113" s="51" t="s">
        <v>101</v>
      </c>
      <c r="C113" s="54"/>
      <c r="D113" s="46"/>
      <c r="E113" s="19"/>
      <c r="F113" s="19"/>
      <c r="G113" s="6"/>
      <c r="H113" s="44"/>
      <c r="I113" s="44"/>
      <c r="J113" s="44"/>
      <c r="K113" s="44"/>
      <c r="L113" s="44"/>
      <c r="M113" s="44"/>
      <c r="N113" s="44"/>
      <c r="P113" s="56"/>
      <c r="Q113" s="56"/>
      <c r="R113" s="56"/>
      <c r="S113" s="56"/>
      <c r="T113" s="56"/>
      <c r="U113" s="56"/>
      <c r="V113" s="56"/>
      <c r="W113" s="58"/>
      <c r="X113" s="56"/>
      <c r="Y113" s="56"/>
      <c r="Z113" s="58"/>
      <c r="AA113" s="56"/>
      <c r="AB113" s="56"/>
      <c r="AC113" s="56"/>
      <c r="AD113" s="66">
        <f>1-AD112</f>
        <v>0.74509999999999998</v>
      </c>
      <c r="AE113" s="56"/>
      <c r="AF113" s="56"/>
      <c r="AG113" s="56"/>
      <c r="AH113" s="55"/>
      <c r="AI113" s="55"/>
      <c r="AJ113" s="55"/>
      <c r="AK113" s="63"/>
      <c r="BT113" s="70"/>
    </row>
    <row r="114" spans="2:72" s="68" customFormat="1" hidden="1" x14ac:dyDescent="0.2">
      <c r="B114" s="4"/>
      <c r="C114" s="54"/>
      <c r="D114" s="46"/>
      <c r="E114" s="4"/>
      <c r="F114" s="19"/>
      <c r="G114" s="6"/>
      <c r="H114" s="56"/>
      <c r="I114" s="56"/>
      <c r="J114" s="56"/>
      <c r="K114" s="55"/>
      <c r="L114" s="55"/>
      <c r="M114" s="55"/>
      <c r="N114" s="55"/>
      <c r="P114" s="56"/>
      <c r="Q114" s="56"/>
      <c r="R114" s="56"/>
      <c r="S114" s="56"/>
      <c r="T114" s="56"/>
      <c r="U114" s="56"/>
      <c r="V114" s="56"/>
      <c r="X114" s="56"/>
      <c r="Y114" s="56"/>
      <c r="AA114" s="56"/>
      <c r="AB114" s="56"/>
      <c r="AC114" s="56"/>
      <c r="AD114" s="56"/>
      <c r="AE114" s="56"/>
      <c r="AF114" s="56"/>
      <c r="AG114" s="56"/>
      <c r="AH114" s="55"/>
      <c r="AI114" s="55"/>
      <c r="AJ114" s="55"/>
      <c r="AK114" s="63"/>
      <c r="BT114" s="70"/>
    </row>
    <row r="115" spans="2:72" s="68" customFormat="1" ht="13.5" hidden="1" thickBot="1" x14ac:dyDescent="0.25">
      <c r="B115" s="4"/>
      <c r="C115" s="54"/>
      <c r="D115" s="46"/>
      <c r="E115" s="4"/>
      <c r="F115" s="19"/>
      <c r="G115" s="6"/>
      <c r="H115" s="56"/>
      <c r="I115" s="56"/>
      <c r="J115" s="56"/>
      <c r="K115" s="55"/>
      <c r="L115" s="55"/>
      <c r="M115" s="55"/>
      <c r="N115" s="55"/>
      <c r="P115" s="56"/>
      <c r="Q115" s="56"/>
      <c r="R115" s="56"/>
      <c r="S115" s="56"/>
      <c r="T115" s="56"/>
      <c r="U115" s="56"/>
      <c r="V115" s="56"/>
      <c r="X115" s="56"/>
      <c r="Y115" s="56"/>
      <c r="AA115" s="56"/>
      <c r="AB115" s="56"/>
      <c r="AC115" s="56"/>
      <c r="AD115" s="56"/>
      <c r="AE115" s="56"/>
      <c r="AF115" s="56"/>
      <c r="AG115" s="56"/>
      <c r="AH115" s="55"/>
      <c r="AI115" s="55"/>
      <c r="AJ115" s="55"/>
      <c r="AK115" s="63"/>
      <c r="BT115" s="70"/>
    </row>
    <row r="116" spans="2:72" s="68" customFormat="1" hidden="1" x14ac:dyDescent="0.2">
      <c r="B116" s="32" t="s">
        <v>186</v>
      </c>
      <c r="C116" s="54"/>
      <c r="D116" s="46"/>
      <c r="E116" s="19"/>
      <c r="F116" s="19"/>
      <c r="G116" s="6"/>
      <c r="H116" s="44"/>
      <c r="I116" s="44"/>
      <c r="J116" s="44"/>
      <c r="K116" s="44"/>
      <c r="L116" s="44"/>
      <c r="M116" s="44"/>
      <c r="N116" s="44"/>
      <c r="P116" s="56"/>
      <c r="Q116" s="56"/>
      <c r="R116" s="56"/>
      <c r="S116" s="56"/>
      <c r="T116" s="56"/>
      <c r="U116" s="56"/>
      <c r="V116" s="56"/>
      <c r="W116" s="58"/>
      <c r="X116" s="56"/>
      <c r="Y116" s="56"/>
      <c r="Z116" s="58"/>
      <c r="AA116" s="56"/>
      <c r="AB116" s="56"/>
      <c r="AC116" s="56"/>
      <c r="AD116" s="33"/>
      <c r="AE116" s="56"/>
      <c r="AF116" s="56"/>
      <c r="AG116" s="56"/>
      <c r="AH116" s="55"/>
      <c r="AI116" s="55"/>
      <c r="AJ116" s="55"/>
      <c r="AK116" s="63"/>
      <c r="BT116" s="70"/>
    </row>
    <row r="117" spans="2:72" s="68" customFormat="1" hidden="1" x14ac:dyDescent="0.2">
      <c r="B117" s="34" t="s">
        <v>146</v>
      </c>
      <c r="C117" s="54"/>
      <c r="D117" s="46"/>
      <c r="E117" s="19"/>
      <c r="F117" s="19"/>
      <c r="G117" s="6"/>
      <c r="H117" s="44"/>
      <c r="I117" s="44"/>
      <c r="J117" s="44"/>
      <c r="K117" s="44"/>
      <c r="L117" s="44"/>
      <c r="M117" s="44"/>
      <c r="N117" s="44"/>
      <c r="P117" s="56"/>
      <c r="Q117" s="56"/>
      <c r="R117" s="56"/>
      <c r="S117" s="56"/>
      <c r="T117" s="56"/>
      <c r="U117" s="56"/>
      <c r="V117" s="56"/>
      <c r="W117" s="58"/>
      <c r="X117" s="56"/>
      <c r="Y117" s="56"/>
      <c r="Z117" s="58"/>
      <c r="AA117" s="56"/>
      <c r="AB117" s="56"/>
      <c r="AC117" s="56"/>
      <c r="AD117" s="35">
        <f>$AH$71</f>
        <v>81317429</v>
      </c>
      <c r="AE117" s="56"/>
      <c r="AF117" s="56"/>
      <c r="AG117" s="56"/>
      <c r="AH117" s="55"/>
      <c r="AI117" s="55"/>
      <c r="AJ117" s="55"/>
      <c r="AK117" s="63"/>
      <c r="BT117" s="70"/>
    </row>
    <row r="118" spans="2:72" s="68" customFormat="1" hidden="1" x14ac:dyDescent="0.2">
      <c r="B118" s="34" t="s">
        <v>147</v>
      </c>
      <c r="C118" s="54"/>
      <c r="D118" s="46"/>
      <c r="E118" s="19"/>
      <c r="F118" s="19"/>
      <c r="G118" s="6"/>
      <c r="H118" s="44"/>
      <c r="I118" s="44"/>
      <c r="J118" s="44"/>
      <c r="K118" s="44"/>
      <c r="L118" s="44"/>
      <c r="M118" s="44"/>
      <c r="N118" s="44"/>
      <c r="P118" s="56"/>
      <c r="Q118" s="56"/>
      <c r="R118" s="56"/>
      <c r="S118" s="56"/>
      <c r="T118" s="56"/>
      <c r="U118" s="56"/>
      <c r="V118" s="56"/>
      <c r="W118" s="58"/>
      <c r="X118" s="56"/>
      <c r="Y118" s="56"/>
      <c r="Z118" s="58"/>
      <c r="AA118" s="56"/>
      <c r="AB118" s="56"/>
      <c r="AC118" s="56"/>
      <c r="AD118" s="35">
        <f>$AI$71</f>
        <v>85984901</v>
      </c>
      <c r="AE118" s="56"/>
      <c r="AF118" s="56"/>
      <c r="AG118" s="56"/>
      <c r="AH118" s="55"/>
      <c r="AI118" s="55"/>
      <c r="AJ118" s="55"/>
      <c r="AK118" s="63"/>
      <c r="BT118" s="70"/>
    </row>
    <row r="119" spans="2:72" s="68" customFormat="1" hidden="1" x14ac:dyDescent="0.2">
      <c r="B119" s="34" t="s">
        <v>98</v>
      </c>
      <c r="C119" s="54"/>
      <c r="D119" s="46"/>
      <c r="E119" s="19"/>
      <c r="F119" s="19"/>
      <c r="G119" s="6"/>
      <c r="H119" s="44"/>
      <c r="I119" s="44"/>
      <c r="J119" s="44"/>
      <c r="K119" s="44"/>
      <c r="L119" s="44"/>
      <c r="M119" s="44"/>
      <c r="N119" s="44"/>
      <c r="P119" s="56"/>
      <c r="Q119" s="56"/>
      <c r="R119" s="56"/>
      <c r="S119" s="56"/>
      <c r="T119" s="56"/>
      <c r="U119" s="56"/>
      <c r="V119" s="56"/>
      <c r="W119" s="58"/>
      <c r="X119" s="56"/>
      <c r="Y119" s="56"/>
      <c r="Z119" s="58"/>
      <c r="AA119" s="56"/>
      <c r="AB119" s="56"/>
      <c r="AC119" s="56"/>
      <c r="AD119" s="35">
        <v>-200000</v>
      </c>
      <c r="AE119" s="56"/>
      <c r="AF119" s="56"/>
      <c r="AG119" s="56"/>
      <c r="AH119" s="55"/>
      <c r="AI119" s="55"/>
      <c r="AJ119" s="55"/>
      <c r="AK119" s="63"/>
      <c r="BT119" s="70"/>
    </row>
    <row r="120" spans="2:72" s="68" customFormat="1" hidden="1" x14ac:dyDescent="0.2">
      <c r="B120" s="34" t="s">
        <v>99</v>
      </c>
      <c r="C120" s="54"/>
      <c r="D120" s="46"/>
      <c r="E120" s="19"/>
      <c r="F120" s="19"/>
      <c r="G120" s="6"/>
      <c r="H120" s="44"/>
      <c r="I120" s="44"/>
      <c r="J120" s="44"/>
      <c r="K120" s="44"/>
      <c r="L120" s="44"/>
      <c r="M120" s="44"/>
      <c r="N120" s="44"/>
      <c r="P120" s="56"/>
      <c r="Q120" s="56"/>
      <c r="R120" s="56"/>
      <c r="S120" s="56"/>
      <c r="T120" s="56"/>
      <c r="U120" s="56"/>
      <c r="V120" s="56"/>
      <c r="W120" s="58"/>
      <c r="X120" s="56"/>
      <c r="Y120" s="56"/>
      <c r="Z120" s="58"/>
      <c r="AA120" s="56"/>
      <c r="AB120" s="56"/>
      <c r="AC120" s="56"/>
      <c r="AD120" s="35">
        <v>-30000000</v>
      </c>
      <c r="AE120" s="56"/>
      <c r="AF120" s="56"/>
      <c r="AG120" s="56"/>
      <c r="AH120" s="55"/>
      <c r="AI120" s="55"/>
      <c r="AJ120" s="55"/>
      <c r="AK120" s="63"/>
      <c r="BT120" s="70"/>
    </row>
    <row r="121" spans="2:72" s="68" customFormat="1" hidden="1" x14ac:dyDescent="0.2">
      <c r="B121" s="34" t="s">
        <v>100</v>
      </c>
      <c r="C121" s="54"/>
      <c r="D121" s="46"/>
      <c r="E121" s="19"/>
      <c r="F121" s="19"/>
      <c r="G121" s="6"/>
      <c r="H121" s="44"/>
      <c r="I121" s="44"/>
      <c r="J121" s="44"/>
      <c r="K121" s="44"/>
      <c r="L121" s="44"/>
      <c r="M121" s="44"/>
      <c r="N121" s="44"/>
      <c r="P121" s="56"/>
      <c r="Q121" s="56"/>
      <c r="R121" s="56"/>
      <c r="S121" s="56"/>
      <c r="T121" s="56"/>
      <c r="U121" s="56"/>
      <c r="V121" s="56"/>
      <c r="W121" s="58"/>
      <c r="X121" s="56"/>
      <c r="Y121" s="56"/>
      <c r="Z121" s="58"/>
      <c r="AA121" s="56"/>
      <c r="AB121" s="56"/>
      <c r="AC121" s="56"/>
      <c r="AD121" s="36">
        <f>SUM(AD117:AD120)</f>
        <v>137102330</v>
      </c>
      <c r="AE121" s="56"/>
      <c r="AF121" s="56"/>
      <c r="AG121" s="56"/>
      <c r="AH121" s="55"/>
      <c r="AI121" s="55"/>
      <c r="AJ121" s="55"/>
      <c r="AK121" s="63"/>
      <c r="BT121" s="70"/>
    </row>
    <row r="122" spans="2:72" s="68" customFormat="1" hidden="1" x14ac:dyDescent="0.2">
      <c r="B122" s="34"/>
      <c r="C122" s="54"/>
      <c r="D122" s="46"/>
      <c r="E122" s="19"/>
      <c r="F122" s="19"/>
      <c r="G122" s="6"/>
      <c r="H122" s="44"/>
      <c r="I122" s="44"/>
      <c r="J122" s="44"/>
      <c r="K122" s="44"/>
      <c r="L122" s="44"/>
      <c r="M122" s="44"/>
      <c r="N122" s="44"/>
      <c r="P122" s="56"/>
      <c r="Q122" s="56"/>
      <c r="R122" s="56"/>
      <c r="S122" s="56"/>
      <c r="T122" s="56"/>
      <c r="U122" s="56"/>
      <c r="V122" s="56"/>
      <c r="W122" s="58"/>
      <c r="X122" s="56"/>
      <c r="Y122" s="56"/>
      <c r="Z122" s="58"/>
      <c r="AA122" s="56"/>
      <c r="AB122" s="56"/>
      <c r="AC122" s="56"/>
      <c r="AD122" s="35"/>
      <c r="AE122" s="56"/>
      <c r="AF122" s="56"/>
      <c r="AG122" s="56"/>
      <c r="AH122" s="55"/>
      <c r="AI122" s="55"/>
      <c r="AJ122" s="55"/>
      <c r="AK122" s="63"/>
      <c r="BT122" s="70"/>
    </row>
    <row r="123" spans="2:72" s="68" customFormat="1" hidden="1" x14ac:dyDescent="0.2">
      <c r="B123" s="34" t="s">
        <v>193</v>
      </c>
      <c r="C123" s="54"/>
      <c r="D123" s="46"/>
      <c r="E123" s="19"/>
      <c r="F123" s="19"/>
      <c r="G123" s="6"/>
      <c r="H123" s="44"/>
      <c r="I123" s="44"/>
      <c r="J123" s="44"/>
      <c r="K123" s="44"/>
      <c r="L123" s="44"/>
      <c r="M123" s="44"/>
      <c r="N123" s="44"/>
      <c r="P123" s="56"/>
      <c r="Q123" s="56"/>
      <c r="R123" s="56"/>
      <c r="S123" s="56"/>
      <c r="T123" s="56"/>
      <c r="U123" s="56"/>
      <c r="V123" s="56"/>
      <c r="W123" s="58"/>
      <c r="X123" s="56"/>
      <c r="Y123" s="56"/>
      <c r="Z123" s="58"/>
      <c r="AA123" s="56"/>
      <c r="AB123" s="56"/>
      <c r="AC123" s="56"/>
      <c r="AD123" s="35" t="e">
        <f>AD121-AD124</f>
        <v>#REF!</v>
      </c>
      <c r="AE123" s="56"/>
      <c r="AF123" s="56"/>
      <c r="AG123" s="56"/>
      <c r="AH123" s="55"/>
      <c r="AI123" s="55"/>
      <c r="AJ123" s="55"/>
      <c r="AK123" s="63"/>
      <c r="BT123" s="70"/>
    </row>
    <row r="124" spans="2:72" s="68" customFormat="1" hidden="1" x14ac:dyDescent="0.2">
      <c r="B124" s="34" t="s">
        <v>194</v>
      </c>
      <c r="C124" s="54"/>
      <c r="D124" s="46"/>
      <c r="E124" s="19"/>
      <c r="F124" s="19"/>
      <c r="G124" s="6"/>
      <c r="H124" s="44"/>
      <c r="I124" s="44"/>
      <c r="J124" s="44"/>
      <c r="K124" s="44"/>
      <c r="L124" s="44"/>
      <c r="M124" s="44"/>
      <c r="N124" s="44"/>
      <c r="P124" s="56"/>
      <c r="Q124" s="56"/>
      <c r="R124" s="56"/>
      <c r="S124" s="56"/>
      <c r="T124" s="56"/>
      <c r="U124" s="56"/>
      <c r="V124" s="56"/>
      <c r="W124" s="58"/>
      <c r="X124" s="56"/>
      <c r="Y124" s="56"/>
      <c r="Z124" s="58"/>
      <c r="AA124" s="56"/>
      <c r="AB124" s="56"/>
      <c r="AC124" s="56"/>
      <c r="AD124" s="35" t="e">
        <f>(#REF!+#REF!)*10%</f>
        <v>#REF!</v>
      </c>
      <c r="AE124" s="56"/>
      <c r="AF124" s="56"/>
      <c r="AG124" s="56"/>
      <c r="AH124" s="55"/>
      <c r="AI124" s="55"/>
      <c r="AJ124" s="55"/>
      <c r="AK124" s="63"/>
      <c r="BT124" s="70"/>
    </row>
    <row r="125" spans="2:72" s="68" customFormat="1" hidden="1" x14ac:dyDescent="0.2">
      <c r="B125" s="34" t="s">
        <v>191</v>
      </c>
      <c r="C125" s="54"/>
      <c r="D125" s="46"/>
      <c r="E125" s="19"/>
      <c r="F125" s="19"/>
      <c r="G125" s="6"/>
      <c r="H125" s="44"/>
      <c r="I125" s="44"/>
      <c r="J125" s="44"/>
      <c r="K125" s="44"/>
      <c r="L125" s="44"/>
      <c r="M125" s="44"/>
      <c r="N125" s="44"/>
      <c r="P125" s="56"/>
      <c r="Q125" s="56"/>
      <c r="R125" s="56"/>
      <c r="S125" s="56"/>
      <c r="T125" s="56"/>
      <c r="U125" s="56"/>
      <c r="V125" s="56"/>
      <c r="W125" s="58"/>
      <c r="X125" s="56"/>
      <c r="Y125" s="56"/>
      <c r="Z125" s="58"/>
      <c r="AA125" s="56"/>
      <c r="AB125" s="56"/>
      <c r="AC125" s="56"/>
      <c r="AD125" s="35" t="e">
        <f>(AD123/AD132)*AD133</f>
        <v>#REF!</v>
      </c>
      <c r="AE125" s="56"/>
      <c r="AF125" s="56"/>
      <c r="AG125" s="56"/>
      <c r="AH125" s="55"/>
      <c r="AI125" s="55"/>
      <c r="AJ125" s="55"/>
      <c r="AK125" s="63"/>
      <c r="BT125" s="70"/>
    </row>
    <row r="126" spans="2:72" s="68" customFormat="1" hidden="1" x14ac:dyDescent="0.2">
      <c r="B126" s="34" t="s">
        <v>192</v>
      </c>
      <c r="C126" s="54"/>
      <c r="D126" s="46"/>
      <c r="E126" s="19"/>
      <c r="F126" s="19"/>
      <c r="G126" s="6"/>
      <c r="H126" s="44"/>
      <c r="I126" s="44"/>
      <c r="J126" s="44"/>
      <c r="K126" s="44"/>
      <c r="L126" s="44"/>
      <c r="M126" s="44"/>
      <c r="N126" s="44"/>
      <c r="P126" s="56"/>
      <c r="Q126" s="56"/>
      <c r="R126" s="56"/>
      <c r="S126" s="56"/>
      <c r="T126" s="56"/>
      <c r="U126" s="56"/>
      <c r="V126" s="56"/>
      <c r="W126" s="58"/>
      <c r="X126" s="56"/>
      <c r="Y126" s="56"/>
      <c r="Z126" s="58"/>
      <c r="AA126" s="56"/>
      <c r="AB126" s="56"/>
      <c r="AC126" s="56"/>
      <c r="AD126" s="37" t="e">
        <f>(#REF!+#REF!)*90%</f>
        <v>#REF!</v>
      </c>
      <c r="AE126" s="56" t="s">
        <v>204</v>
      </c>
      <c r="AF126" s="79"/>
      <c r="AG126" s="56"/>
      <c r="AH126" s="55"/>
      <c r="AI126" s="55"/>
      <c r="AJ126" s="55"/>
      <c r="AK126" s="63"/>
      <c r="BT126" s="70"/>
    </row>
    <row r="127" spans="2:72" s="68" customFormat="1" ht="13.5" hidden="1" thickBot="1" x14ac:dyDescent="0.25">
      <c r="B127" s="34" t="s">
        <v>102</v>
      </c>
      <c r="C127" s="54"/>
      <c r="D127" s="46"/>
      <c r="E127" s="19"/>
      <c r="F127" s="19"/>
      <c r="G127" s="6"/>
      <c r="H127" s="44"/>
      <c r="I127" s="44"/>
      <c r="J127" s="44"/>
      <c r="K127" s="44"/>
      <c r="L127" s="44"/>
      <c r="M127" s="44"/>
      <c r="N127" s="44"/>
      <c r="P127" s="56"/>
      <c r="Q127" s="56"/>
      <c r="R127" s="56"/>
      <c r="S127" s="56"/>
      <c r="T127" s="56"/>
      <c r="U127" s="56"/>
      <c r="V127" s="56"/>
      <c r="W127" s="58"/>
      <c r="X127" s="56"/>
      <c r="Y127" s="56"/>
      <c r="Z127" s="58"/>
      <c r="AA127" s="56"/>
      <c r="AB127" s="56"/>
      <c r="AC127" s="56"/>
      <c r="AD127" s="38" t="e">
        <f>SUM(AD123:AD126)</f>
        <v>#REF!</v>
      </c>
      <c r="AE127" s="56" t="s">
        <v>203</v>
      </c>
      <c r="AF127" s="79"/>
      <c r="AG127" s="56"/>
      <c r="AH127" s="55"/>
      <c r="AI127" s="55"/>
      <c r="AJ127" s="55"/>
      <c r="AK127" s="63"/>
      <c r="BT127" s="70"/>
    </row>
    <row r="128" spans="2:72" s="68" customFormat="1" ht="13.5" hidden="1" thickTop="1" x14ac:dyDescent="0.2">
      <c r="B128" s="34"/>
      <c r="C128" s="54"/>
      <c r="D128" s="46"/>
      <c r="E128" s="19"/>
      <c r="F128" s="19"/>
      <c r="G128" s="6"/>
      <c r="H128" s="44"/>
      <c r="I128" s="44"/>
      <c r="J128" s="44"/>
      <c r="K128" s="44"/>
      <c r="L128" s="44"/>
      <c r="M128" s="44"/>
      <c r="N128" s="44"/>
      <c r="P128" s="56"/>
      <c r="Q128" s="56"/>
      <c r="R128" s="56"/>
      <c r="S128" s="56"/>
      <c r="T128" s="56"/>
      <c r="U128" s="56"/>
      <c r="V128" s="56"/>
      <c r="W128" s="58"/>
      <c r="X128" s="56"/>
      <c r="Y128" s="56"/>
      <c r="Z128" s="58"/>
      <c r="AA128" s="56"/>
      <c r="AB128" s="56"/>
      <c r="AC128" s="56"/>
      <c r="AD128" s="35"/>
      <c r="AE128" s="56"/>
      <c r="AF128" s="56"/>
      <c r="AG128" s="56"/>
      <c r="AH128" s="55"/>
      <c r="AI128" s="55"/>
      <c r="AJ128" s="55"/>
      <c r="AK128" s="63"/>
      <c r="BT128" s="70"/>
    </row>
    <row r="129" spans="1:72" s="68" customFormat="1" hidden="1" x14ac:dyDescent="0.2">
      <c r="B129" s="34"/>
      <c r="C129" s="54"/>
      <c r="D129" s="46"/>
      <c r="E129" s="19"/>
      <c r="F129" s="19"/>
      <c r="G129" s="6"/>
      <c r="H129" s="44"/>
      <c r="I129" s="44"/>
      <c r="J129" s="44"/>
      <c r="K129" s="44"/>
      <c r="L129" s="44"/>
      <c r="M129" s="44"/>
      <c r="N129" s="44"/>
      <c r="P129" s="56"/>
      <c r="Q129" s="56"/>
      <c r="R129" s="56"/>
      <c r="S129" s="56"/>
      <c r="T129" s="56"/>
      <c r="U129" s="56"/>
      <c r="V129" s="56"/>
      <c r="W129" s="58"/>
      <c r="X129" s="56"/>
      <c r="Y129" s="56"/>
      <c r="Z129" s="58"/>
      <c r="AA129" s="56"/>
      <c r="AB129" s="56"/>
      <c r="AC129" s="56"/>
      <c r="AD129" s="39"/>
      <c r="AE129" s="56"/>
      <c r="AF129" s="56"/>
      <c r="AG129" s="56"/>
      <c r="AH129" s="55"/>
      <c r="AI129" s="55"/>
      <c r="AJ129" s="55"/>
      <c r="AK129" s="63"/>
      <c r="BT129" s="70"/>
    </row>
    <row r="130" spans="1:72" s="68" customFormat="1" ht="13.5" hidden="1" thickBot="1" x14ac:dyDescent="0.25">
      <c r="B130" s="40"/>
      <c r="C130" s="54"/>
      <c r="D130" s="46"/>
      <c r="E130" s="19"/>
      <c r="F130" s="19"/>
      <c r="G130" s="6"/>
      <c r="H130" s="44"/>
      <c r="I130" s="44"/>
      <c r="J130" s="44"/>
      <c r="K130" s="44"/>
      <c r="L130" s="44"/>
      <c r="M130" s="44"/>
      <c r="N130" s="44"/>
      <c r="P130" s="56"/>
      <c r="Q130" s="56"/>
      <c r="R130" s="56"/>
      <c r="S130" s="56"/>
      <c r="T130" s="56"/>
      <c r="U130" s="56"/>
      <c r="V130" s="56"/>
      <c r="W130" s="58"/>
      <c r="X130" s="56"/>
      <c r="Y130" s="56"/>
      <c r="Z130" s="58"/>
      <c r="AA130" s="56"/>
      <c r="AB130" s="56"/>
      <c r="AC130" s="56"/>
      <c r="AD130" s="41"/>
      <c r="AE130" s="56"/>
      <c r="AF130" s="56"/>
      <c r="AG130" s="56"/>
      <c r="AH130" s="55"/>
      <c r="AI130" s="55"/>
      <c r="AJ130" s="55"/>
      <c r="AK130" s="63"/>
      <c r="BT130" s="70"/>
    </row>
    <row r="131" spans="1:72" s="68" customFormat="1" hidden="1" x14ac:dyDescent="0.2">
      <c r="B131" s="4"/>
      <c r="C131" s="54"/>
      <c r="D131" s="46"/>
      <c r="E131" s="19"/>
      <c r="F131" s="19"/>
      <c r="G131" s="6"/>
      <c r="H131" s="44"/>
      <c r="I131" s="44"/>
      <c r="J131" s="44"/>
      <c r="K131" s="44"/>
      <c r="L131" s="44"/>
      <c r="M131" s="44"/>
      <c r="N131" s="44"/>
      <c r="P131" s="56"/>
      <c r="Q131" s="56"/>
      <c r="R131" s="56"/>
      <c r="S131" s="56"/>
      <c r="T131" s="56"/>
      <c r="U131" s="56"/>
      <c r="V131" s="56"/>
      <c r="W131" s="58"/>
      <c r="X131" s="56"/>
      <c r="Y131" s="56"/>
      <c r="Z131" s="58"/>
      <c r="AA131" s="56"/>
      <c r="AB131" s="56"/>
      <c r="AC131" s="56"/>
      <c r="AD131" s="56"/>
      <c r="AE131" s="56"/>
      <c r="AF131" s="56"/>
      <c r="AG131" s="56"/>
      <c r="AH131" s="55"/>
      <c r="AI131" s="55"/>
      <c r="AJ131" s="55"/>
      <c r="AK131" s="63"/>
      <c r="BT131" s="70"/>
    </row>
    <row r="132" spans="1:72" s="68" customFormat="1" hidden="1" x14ac:dyDescent="0.2">
      <c r="B132" s="51" t="s">
        <v>148</v>
      </c>
      <c r="C132" s="54"/>
      <c r="D132" s="46"/>
      <c r="E132" s="19"/>
      <c r="F132" s="19"/>
      <c r="G132" s="6"/>
      <c r="H132" s="44"/>
      <c r="I132" s="44"/>
      <c r="J132" s="44"/>
      <c r="K132" s="44"/>
      <c r="L132" s="44"/>
      <c r="M132" s="44"/>
      <c r="N132" s="44"/>
      <c r="P132" s="56"/>
      <c r="Q132" s="56"/>
      <c r="R132" s="56"/>
      <c r="S132" s="56"/>
      <c r="T132" s="56"/>
      <c r="U132" s="56"/>
      <c r="V132" s="56"/>
      <c r="W132" s="58"/>
      <c r="X132" s="56"/>
      <c r="Y132" s="56"/>
      <c r="Z132" s="58"/>
      <c r="AA132" s="56"/>
      <c r="AB132" s="56"/>
      <c r="AC132" s="56"/>
      <c r="AD132" s="67">
        <f>(AD92+AD92+AD92+AD112)/4</f>
        <v>0.25729999999999997</v>
      </c>
      <c r="AE132" s="56"/>
      <c r="AF132" s="56"/>
      <c r="AG132" s="56"/>
      <c r="AH132" s="55"/>
      <c r="AI132" s="55"/>
      <c r="AJ132" s="55"/>
      <c r="AK132" s="63"/>
      <c r="BT132" s="70"/>
    </row>
    <row r="133" spans="1:72" s="68" customFormat="1" hidden="1" x14ac:dyDescent="0.2">
      <c r="B133" s="51" t="s">
        <v>101</v>
      </c>
      <c r="C133" s="54"/>
      <c r="D133" s="46"/>
      <c r="E133" s="19"/>
      <c r="F133" s="19"/>
      <c r="G133" s="6"/>
      <c r="H133" s="44"/>
      <c r="I133" s="44"/>
      <c r="J133" s="44"/>
      <c r="K133" s="44"/>
      <c r="L133" s="44"/>
      <c r="M133" s="44"/>
      <c r="N133" s="44"/>
      <c r="P133" s="56"/>
      <c r="Q133" s="56"/>
      <c r="R133" s="56"/>
      <c r="S133" s="56"/>
      <c r="T133" s="56"/>
      <c r="U133" s="56"/>
      <c r="V133" s="56"/>
      <c r="W133" s="58"/>
      <c r="X133" s="56"/>
      <c r="Y133" s="56"/>
      <c r="Z133" s="58"/>
      <c r="AA133" s="56"/>
      <c r="AB133" s="56"/>
      <c r="AC133" s="56"/>
      <c r="AD133" s="66">
        <f>1-AD132</f>
        <v>0.74270000000000003</v>
      </c>
      <c r="AE133" s="56"/>
      <c r="AF133" s="56"/>
      <c r="AG133" s="56"/>
      <c r="AH133" s="55"/>
      <c r="AI133" s="55"/>
      <c r="AJ133" s="55"/>
      <c r="AK133" s="63"/>
      <c r="BT133" s="70"/>
    </row>
    <row r="134" spans="1:72" s="68" customFormat="1" hidden="1" x14ac:dyDescent="0.2">
      <c r="A134" s="18"/>
      <c r="B134" s="51"/>
      <c r="C134" s="54"/>
      <c r="D134" s="46"/>
      <c r="E134" s="19"/>
      <c r="F134" s="19"/>
      <c r="G134" s="6"/>
      <c r="H134" s="44"/>
      <c r="I134" s="44"/>
      <c r="J134" s="44"/>
      <c r="K134" s="44"/>
      <c r="L134" s="44"/>
      <c r="M134" s="44"/>
      <c r="N134" s="44"/>
      <c r="P134" s="56"/>
      <c r="Q134" s="56"/>
      <c r="R134" s="56"/>
      <c r="S134" s="56"/>
      <c r="T134" s="56"/>
      <c r="U134" s="56"/>
      <c r="V134" s="56"/>
      <c r="W134" s="58"/>
      <c r="X134" s="56"/>
      <c r="Y134" s="56"/>
      <c r="Z134" s="58"/>
      <c r="AA134" s="56"/>
      <c r="AB134" s="56"/>
      <c r="AC134" s="56"/>
      <c r="AD134" s="66"/>
      <c r="AE134" s="56"/>
      <c r="AF134" s="56"/>
      <c r="AG134" s="56"/>
      <c r="AH134" s="55"/>
      <c r="AI134" s="55"/>
      <c r="AJ134" s="55"/>
      <c r="AK134" s="63"/>
      <c r="BT134" s="70"/>
    </row>
    <row r="135" spans="1:72" s="68" customFormat="1" hidden="1" x14ac:dyDescent="0.2">
      <c r="A135" s="18"/>
      <c r="B135" s="51"/>
      <c r="C135" s="54"/>
      <c r="D135" s="46"/>
      <c r="E135" s="19"/>
      <c r="F135" s="19"/>
      <c r="G135" s="6"/>
      <c r="H135" s="44"/>
      <c r="I135" s="44"/>
      <c r="J135" s="44"/>
      <c r="K135" s="44"/>
      <c r="L135" s="44"/>
      <c r="M135" s="44"/>
      <c r="N135" s="44"/>
      <c r="P135" s="56"/>
      <c r="Q135" s="56"/>
      <c r="R135" s="56"/>
      <c r="S135" s="56"/>
      <c r="T135" s="56"/>
      <c r="U135" s="56"/>
      <c r="V135" s="56"/>
      <c r="W135" s="58"/>
      <c r="X135" s="56"/>
      <c r="Y135" s="56"/>
      <c r="Z135" s="58"/>
      <c r="AA135" s="56"/>
      <c r="AB135" s="56"/>
      <c r="AC135" s="56"/>
      <c r="AD135" s="66"/>
      <c r="AE135" s="56"/>
      <c r="AF135" s="56"/>
      <c r="AG135" s="56"/>
      <c r="AH135" s="55"/>
      <c r="AI135" s="55"/>
      <c r="AJ135" s="55"/>
      <c r="AK135" s="63"/>
      <c r="BT135" s="70"/>
    </row>
    <row r="136" spans="1:72" s="68" customFormat="1" hidden="1" x14ac:dyDescent="0.2">
      <c r="A136" s="18"/>
      <c r="B136" s="51"/>
      <c r="C136" s="54"/>
      <c r="D136" s="46"/>
      <c r="E136" s="19"/>
      <c r="F136" s="19"/>
      <c r="G136" s="6"/>
      <c r="H136" s="44"/>
      <c r="I136" s="44"/>
      <c r="J136" s="44"/>
      <c r="K136" s="44"/>
      <c r="L136" s="44"/>
      <c r="M136" s="44"/>
      <c r="N136" s="44"/>
      <c r="P136" s="56"/>
      <c r="Q136" s="56"/>
      <c r="R136" s="56"/>
      <c r="S136" s="56"/>
      <c r="T136" s="56"/>
      <c r="U136" s="56"/>
      <c r="V136" s="56"/>
      <c r="W136" s="58"/>
      <c r="X136" s="56"/>
      <c r="Y136" s="56"/>
      <c r="Z136" s="58"/>
      <c r="AA136" s="56"/>
      <c r="AB136" s="56"/>
      <c r="AC136" s="56"/>
      <c r="AD136" s="66"/>
      <c r="AE136" s="56"/>
      <c r="AF136" s="56"/>
      <c r="AG136" s="56"/>
      <c r="AH136" s="55"/>
      <c r="AI136" s="55"/>
      <c r="AJ136" s="55"/>
      <c r="AK136" s="63"/>
      <c r="BT136" s="70"/>
    </row>
    <row r="137" spans="1:72" s="68" customFormat="1" hidden="1" x14ac:dyDescent="0.2">
      <c r="A137" s="18"/>
      <c r="B137" s="51"/>
      <c r="C137" s="54"/>
      <c r="D137" s="46"/>
      <c r="E137" s="19"/>
      <c r="F137" s="19"/>
      <c r="G137" s="6"/>
      <c r="H137" s="44"/>
      <c r="I137" s="44"/>
      <c r="J137" s="44"/>
      <c r="K137" s="44"/>
      <c r="L137" s="44"/>
      <c r="M137" s="44"/>
      <c r="N137" s="44"/>
      <c r="P137" s="56"/>
      <c r="Q137" s="56"/>
      <c r="R137" s="56"/>
      <c r="S137" s="56"/>
      <c r="T137" s="56"/>
      <c r="U137" s="56"/>
      <c r="V137" s="56"/>
      <c r="W137" s="58"/>
      <c r="X137" s="56"/>
      <c r="Y137" s="56"/>
      <c r="Z137" s="58"/>
      <c r="AA137" s="56"/>
      <c r="AB137" s="56"/>
      <c r="AC137" s="56"/>
      <c r="AD137" s="66"/>
      <c r="AE137" s="56"/>
      <c r="AF137" s="56"/>
      <c r="AG137" s="56"/>
      <c r="AH137" s="55"/>
      <c r="AI137" s="55"/>
      <c r="AJ137" s="55"/>
      <c r="AK137" s="63"/>
      <c r="BT137" s="70"/>
    </row>
    <row r="138" spans="1:72" s="68" customFormat="1" hidden="1" x14ac:dyDescent="0.2">
      <c r="A138" s="18"/>
      <c r="B138" s="4"/>
      <c r="C138" s="5"/>
      <c r="D138" s="46"/>
      <c r="E138" s="19"/>
      <c r="F138" s="19"/>
      <c r="G138" s="6"/>
      <c r="H138" s="44"/>
      <c r="I138" s="44"/>
      <c r="J138" s="44"/>
      <c r="K138" s="44"/>
      <c r="L138" s="44"/>
      <c r="M138" s="44"/>
      <c r="N138" s="44"/>
      <c r="O138" s="3"/>
      <c r="P138" s="8"/>
      <c r="Q138" s="8"/>
      <c r="R138" s="8"/>
      <c r="S138" s="8"/>
      <c r="T138" s="8"/>
      <c r="U138" s="8"/>
      <c r="V138" s="8"/>
      <c r="W138" s="21"/>
      <c r="X138" s="8"/>
      <c r="Y138" s="8"/>
      <c r="Z138" s="21"/>
      <c r="AA138" s="8"/>
      <c r="AB138" s="8"/>
      <c r="AC138" s="8"/>
      <c r="AD138" s="8"/>
      <c r="AE138" s="8"/>
      <c r="AF138" s="8"/>
      <c r="AG138" s="8"/>
      <c r="AH138" s="7"/>
      <c r="AI138" s="7"/>
      <c r="AJ138" s="55"/>
      <c r="AK138" s="63"/>
      <c r="BT138" s="70"/>
    </row>
    <row r="139" spans="1:72" hidden="1" x14ac:dyDescent="0.2">
      <c r="A139" s="18"/>
      <c r="C139" s="54"/>
      <c r="E139" s="19"/>
      <c r="H139" s="44"/>
      <c r="I139" s="44"/>
      <c r="J139" s="44"/>
      <c r="K139" s="44"/>
      <c r="L139" s="44"/>
      <c r="M139" s="44"/>
      <c r="N139" s="44"/>
      <c r="O139" s="68"/>
      <c r="P139" s="56"/>
      <c r="Q139" s="56"/>
      <c r="R139" s="56"/>
      <c r="S139" s="56"/>
      <c r="T139" s="56"/>
      <c r="U139" s="56"/>
      <c r="V139" s="56"/>
      <c r="W139" s="58"/>
      <c r="X139" s="56"/>
      <c r="Y139" s="56"/>
      <c r="Z139" s="58"/>
      <c r="AA139" s="56"/>
      <c r="AB139" s="56"/>
      <c r="AC139" s="56"/>
      <c r="AD139" s="56"/>
      <c r="AE139" s="56"/>
      <c r="AF139" s="56"/>
      <c r="AG139" s="56"/>
      <c r="AH139" s="55"/>
      <c r="AI139" s="55"/>
      <c r="AJ139" s="7"/>
      <c r="AK139" s="22"/>
      <c r="AO139" s="68"/>
      <c r="AT139" s="68"/>
      <c r="AU139" s="68"/>
      <c r="AV139" s="68"/>
      <c r="AY139" s="68"/>
      <c r="BB139" s="68"/>
      <c r="BC139" s="68"/>
      <c r="BK139" s="68"/>
    </row>
    <row r="140" spans="1:72" s="68" customFormat="1" hidden="1" x14ac:dyDescent="0.2">
      <c r="A140" s="18"/>
      <c r="B140" s="4"/>
      <c r="C140" s="54"/>
      <c r="D140" s="46"/>
      <c r="E140" s="19"/>
      <c r="F140" s="19"/>
      <c r="G140" s="6"/>
      <c r="H140" s="44"/>
      <c r="I140" s="44"/>
      <c r="J140" s="44"/>
      <c r="K140" s="44"/>
      <c r="L140" s="44"/>
      <c r="M140" s="44"/>
      <c r="N140" s="44"/>
      <c r="P140" s="56"/>
      <c r="Q140" s="56"/>
      <c r="R140" s="56"/>
      <c r="S140" s="56"/>
      <c r="T140" s="56"/>
      <c r="U140" s="56"/>
      <c r="V140" s="56"/>
      <c r="W140" s="58"/>
      <c r="X140" s="56"/>
      <c r="Y140" s="56"/>
      <c r="Z140" s="58"/>
      <c r="AA140" s="56"/>
      <c r="AB140" s="56"/>
      <c r="AC140" s="56"/>
      <c r="AD140" s="56"/>
      <c r="AE140" s="56"/>
      <c r="AF140" s="56"/>
      <c r="AG140" s="56"/>
      <c r="AH140" s="55"/>
      <c r="AI140" s="55"/>
      <c r="AJ140" s="55"/>
      <c r="AK140" s="63"/>
      <c r="AO140" s="3"/>
      <c r="AT140" s="3"/>
      <c r="AU140" s="3"/>
      <c r="AV140" s="3"/>
      <c r="AY140" s="3"/>
      <c r="BB140" s="3"/>
      <c r="BC140" s="3"/>
      <c r="BK140" s="3"/>
      <c r="BT140" s="70"/>
    </row>
    <row r="141" spans="1:72" s="68" customFormat="1" hidden="1" x14ac:dyDescent="0.2">
      <c r="A141" s="18"/>
      <c r="B141" s="4"/>
      <c r="C141" s="54"/>
      <c r="D141" s="46"/>
      <c r="E141" s="19"/>
      <c r="F141" s="19"/>
      <c r="G141" s="6"/>
      <c r="H141" s="44"/>
      <c r="I141" s="44"/>
      <c r="J141" s="44"/>
      <c r="K141" s="44"/>
      <c r="L141" s="44"/>
      <c r="M141" s="44"/>
      <c r="N141" s="44"/>
      <c r="P141" s="56"/>
      <c r="Q141" s="56"/>
      <c r="R141" s="56"/>
      <c r="S141" s="56"/>
      <c r="T141" s="56"/>
      <c r="U141" s="56"/>
      <c r="V141" s="56"/>
      <c r="W141" s="58"/>
      <c r="X141" s="56"/>
      <c r="Y141" s="56"/>
      <c r="Z141" s="58"/>
      <c r="AA141" s="56"/>
      <c r="AB141" s="56"/>
      <c r="AC141" s="56"/>
      <c r="AD141" s="56"/>
      <c r="AE141" s="56"/>
      <c r="AF141" s="56"/>
      <c r="AG141" s="56"/>
      <c r="AH141" s="55"/>
      <c r="AI141" s="55"/>
      <c r="AJ141" s="55"/>
      <c r="AK141" s="63"/>
      <c r="BT141" s="70"/>
    </row>
    <row r="142" spans="1:72" s="68" customFormat="1" hidden="1" x14ac:dyDescent="0.2">
      <c r="A142" s="18"/>
      <c r="B142" s="69" t="s">
        <v>176</v>
      </c>
      <c r="C142" s="54"/>
      <c r="D142" s="46"/>
      <c r="E142" s="19"/>
      <c r="F142" s="19"/>
      <c r="G142" s="6"/>
      <c r="H142" s="44"/>
      <c r="I142" s="44"/>
      <c r="J142" s="44"/>
      <c r="K142" s="44"/>
      <c r="L142" s="44"/>
      <c r="M142" s="44"/>
      <c r="N142" s="44"/>
      <c r="P142" s="56"/>
      <c r="Q142" s="56"/>
      <c r="R142" s="56"/>
      <c r="S142" s="56"/>
      <c r="T142" s="56"/>
      <c r="U142" s="56"/>
      <c r="V142" s="56"/>
      <c r="W142" s="58"/>
      <c r="X142" s="56"/>
      <c r="Y142" s="56"/>
      <c r="Z142" s="58"/>
      <c r="AA142" s="56"/>
      <c r="AB142" s="56"/>
      <c r="AC142" s="56"/>
      <c r="AD142" s="56"/>
      <c r="AE142" s="56"/>
      <c r="AF142" s="56"/>
      <c r="AG142" s="56"/>
      <c r="AH142" s="55"/>
      <c r="AI142" s="55"/>
      <c r="AJ142" s="55"/>
      <c r="AK142" s="63"/>
      <c r="BT142" s="70"/>
    </row>
    <row r="143" spans="1:72" s="68" customFormat="1" hidden="1" x14ac:dyDescent="0.2">
      <c r="A143" s="18"/>
      <c r="B143" s="4" t="s">
        <v>189</v>
      </c>
      <c r="C143" s="54"/>
      <c r="D143" s="46"/>
      <c r="E143" s="19"/>
      <c r="F143" s="19"/>
      <c r="G143" s="6"/>
      <c r="H143" s="44"/>
      <c r="I143" s="44"/>
      <c r="J143" s="44"/>
      <c r="K143" s="44"/>
      <c r="L143" s="44"/>
      <c r="M143" s="44"/>
      <c r="N143" s="44"/>
      <c r="P143" s="56"/>
      <c r="Q143" s="56"/>
      <c r="R143" s="56"/>
      <c r="S143" s="56"/>
      <c r="T143" s="56"/>
      <c r="U143" s="56"/>
      <c r="V143" s="56"/>
      <c r="W143" s="58"/>
      <c r="X143" s="56"/>
      <c r="Y143" s="56"/>
      <c r="Z143" s="58"/>
      <c r="AA143" s="56"/>
      <c r="AB143" s="56"/>
      <c r="AC143" s="56"/>
      <c r="AD143" s="56"/>
      <c r="AE143" s="56"/>
      <c r="AF143" s="56"/>
      <c r="AG143" s="56"/>
      <c r="AH143" s="55"/>
      <c r="AI143" s="55"/>
      <c r="AJ143" s="55"/>
      <c r="AK143" s="63"/>
      <c r="BT143" s="70"/>
    </row>
    <row r="144" spans="1:72" s="68" customFormat="1" hidden="1" x14ac:dyDescent="0.2">
      <c r="A144" s="3"/>
      <c r="B144" s="4" t="s">
        <v>190</v>
      </c>
      <c r="C144" s="5"/>
      <c r="D144" s="46"/>
      <c r="E144" s="4"/>
      <c r="F144" s="19"/>
      <c r="G144" s="6"/>
      <c r="H144" s="20"/>
      <c r="I144" s="20"/>
      <c r="J144" s="20"/>
      <c r="K144" s="20"/>
      <c r="L144" s="20"/>
      <c r="M144" s="20"/>
      <c r="N144" s="20"/>
      <c r="O144" s="3"/>
      <c r="P144" s="20"/>
      <c r="Q144" s="8"/>
      <c r="R144" s="8"/>
      <c r="S144" s="8"/>
      <c r="T144" s="8"/>
      <c r="U144" s="8"/>
      <c r="V144" s="8"/>
      <c r="W144" s="3"/>
      <c r="X144" s="8"/>
      <c r="Y144" s="8"/>
      <c r="Z144" s="3"/>
      <c r="AA144" s="8"/>
      <c r="AB144" s="8"/>
      <c r="AC144" s="8"/>
      <c r="AD144" s="8"/>
      <c r="AE144" s="8"/>
      <c r="AF144" s="8"/>
      <c r="AG144" s="8"/>
      <c r="AH144" s="28"/>
      <c r="AI144" s="28"/>
      <c r="AJ144" s="55"/>
      <c r="AK144" s="63"/>
      <c r="BT144" s="70"/>
    </row>
    <row r="145" spans="2:63" hidden="1" x14ac:dyDescent="0.2">
      <c r="H145" s="20"/>
      <c r="I145" s="20"/>
      <c r="J145" s="20"/>
      <c r="K145" s="20"/>
      <c r="L145" s="20"/>
      <c r="M145" s="20"/>
      <c r="N145" s="20"/>
      <c r="P145" s="20"/>
      <c r="AH145" s="28"/>
      <c r="AI145" s="28"/>
      <c r="AJ145" s="28"/>
      <c r="AK145" s="29"/>
      <c r="AO145" s="68"/>
      <c r="AT145" s="68"/>
      <c r="AU145" s="68"/>
      <c r="AV145" s="68"/>
      <c r="AY145" s="68"/>
      <c r="BB145" s="68"/>
      <c r="BC145" s="68"/>
      <c r="BK145" s="68"/>
    </row>
    <row r="146" spans="2:63" ht="25.5" x14ac:dyDescent="0.2">
      <c r="B146" s="102" t="s">
        <v>211</v>
      </c>
      <c r="H146" s="20"/>
      <c r="I146" s="20"/>
      <c r="J146" s="20"/>
      <c r="K146" s="20"/>
      <c r="L146" s="20"/>
      <c r="M146" s="20"/>
      <c r="N146" s="20"/>
      <c r="P146" s="20"/>
      <c r="AH146" s="28"/>
      <c r="AI146" s="28"/>
      <c r="AJ146" s="28"/>
      <c r="AK146" s="29"/>
    </row>
    <row r="147" spans="2:63" x14ac:dyDescent="0.2">
      <c r="H147" s="20"/>
      <c r="I147" s="20"/>
      <c r="J147" s="20"/>
      <c r="K147" s="20"/>
      <c r="L147" s="20"/>
      <c r="M147" s="20"/>
      <c r="N147" s="20"/>
      <c r="P147" s="20"/>
      <c r="AH147" s="28"/>
      <c r="AI147" s="28"/>
      <c r="AJ147" s="28"/>
      <c r="AK147" s="29"/>
    </row>
    <row r="148" spans="2:63" x14ac:dyDescent="0.2">
      <c r="H148" s="20"/>
      <c r="I148" s="20"/>
      <c r="J148" s="20"/>
      <c r="K148" s="20"/>
      <c r="L148" s="20"/>
      <c r="M148" s="20"/>
      <c r="N148" s="20"/>
      <c r="P148" s="20"/>
      <c r="AH148" s="28"/>
      <c r="AI148" s="28"/>
      <c r="AJ148" s="28"/>
      <c r="AK148" s="29"/>
    </row>
    <row r="149" spans="2:63" x14ac:dyDescent="0.2">
      <c r="H149" s="20"/>
      <c r="I149" s="20"/>
      <c r="J149" s="20"/>
      <c r="K149" s="20"/>
      <c r="L149" s="20"/>
      <c r="M149" s="20"/>
      <c r="N149" s="20"/>
      <c r="P149" s="20"/>
      <c r="AH149" s="28"/>
      <c r="AI149" s="28"/>
      <c r="AJ149" s="28"/>
      <c r="AK149" s="29"/>
    </row>
    <row r="150" spans="2:63" x14ac:dyDescent="0.2">
      <c r="H150" s="20"/>
      <c r="I150" s="20"/>
      <c r="J150" s="20"/>
      <c r="K150" s="20"/>
      <c r="L150" s="20"/>
      <c r="M150" s="20"/>
      <c r="N150" s="20"/>
      <c r="P150" s="20"/>
      <c r="AH150" s="28"/>
      <c r="AI150" s="28"/>
      <c r="AJ150" s="28"/>
      <c r="AK150" s="29"/>
    </row>
    <row r="151" spans="2:63" x14ac:dyDescent="0.2">
      <c r="H151" s="20"/>
      <c r="I151" s="20"/>
      <c r="J151" s="20"/>
      <c r="K151" s="20"/>
      <c r="L151" s="20"/>
      <c r="M151" s="20"/>
      <c r="N151" s="20"/>
      <c r="P151" s="20"/>
      <c r="AH151" s="28"/>
      <c r="AI151" s="28"/>
      <c r="AJ151" s="28"/>
      <c r="AK151" s="29"/>
    </row>
    <row r="152" spans="2:63" x14ac:dyDescent="0.2">
      <c r="H152" s="8"/>
      <c r="I152" s="8"/>
      <c r="J152" s="8"/>
      <c r="P152" s="8"/>
      <c r="AH152" s="7"/>
      <c r="AI152" s="7"/>
      <c r="AJ152" s="28"/>
      <c r="AK152" s="29"/>
    </row>
    <row r="153" spans="2:63" x14ac:dyDescent="0.2">
      <c r="H153" s="8"/>
      <c r="I153" s="8"/>
      <c r="J153" s="8"/>
      <c r="P153" s="8"/>
      <c r="AJ153" s="7"/>
      <c r="AK153" s="7"/>
    </row>
    <row r="154" spans="2:63" x14ac:dyDescent="0.2">
      <c r="H154" s="8"/>
      <c r="I154" s="8"/>
      <c r="J154" s="8"/>
      <c r="P154" s="8"/>
    </row>
    <row r="155" spans="2:63" x14ac:dyDescent="0.2">
      <c r="H155" s="8"/>
      <c r="I155" s="8"/>
      <c r="J155" s="8"/>
      <c r="P155" s="8"/>
    </row>
    <row r="156" spans="2:63" x14ac:dyDescent="0.2">
      <c r="H156" s="8"/>
      <c r="I156" s="8"/>
      <c r="J156" s="8"/>
      <c r="P156" s="8"/>
    </row>
    <row r="157" spans="2:63" x14ac:dyDescent="0.2">
      <c r="H157" s="8"/>
      <c r="I157" s="8"/>
      <c r="J157" s="8"/>
      <c r="P157" s="8"/>
    </row>
    <row r="158" spans="2:63" x14ac:dyDescent="0.2">
      <c r="H158" s="8"/>
      <c r="I158" s="8"/>
      <c r="J158" s="8"/>
      <c r="P158" s="8"/>
    </row>
    <row r="159" spans="2:63" x14ac:dyDescent="0.2">
      <c r="H159" s="8"/>
      <c r="I159" s="8"/>
      <c r="J159" s="8"/>
      <c r="P159" s="8"/>
    </row>
    <row r="160" spans="2:63" x14ac:dyDescent="0.2">
      <c r="H160" s="8"/>
      <c r="I160" s="8"/>
      <c r="J160" s="8"/>
      <c r="P160" s="8"/>
    </row>
    <row r="161" spans="8:16" x14ac:dyDescent="0.2">
      <c r="H161" s="8"/>
      <c r="I161" s="8"/>
      <c r="J161" s="8"/>
      <c r="P161" s="8"/>
    </row>
    <row r="162" spans="8:16" x14ac:dyDescent="0.2">
      <c r="H162" s="8"/>
      <c r="I162" s="8"/>
      <c r="J162" s="8"/>
      <c r="P162" s="8"/>
    </row>
    <row r="163" spans="8:16" x14ac:dyDescent="0.2">
      <c r="H163" s="8"/>
      <c r="I163" s="8"/>
      <c r="J163" s="8"/>
      <c r="P163" s="8"/>
    </row>
    <row r="164" spans="8:16" x14ac:dyDescent="0.2">
      <c r="H164" s="8"/>
      <c r="I164" s="8"/>
      <c r="J164" s="8"/>
      <c r="P164" s="8"/>
    </row>
    <row r="165" spans="8:16" x14ac:dyDescent="0.2">
      <c r="H165" s="8"/>
      <c r="I165" s="8"/>
      <c r="J165" s="8"/>
      <c r="P165" s="8"/>
    </row>
    <row r="166" spans="8:16" x14ac:dyDescent="0.2">
      <c r="H166" s="8"/>
      <c r="I166" s="8"/>
      <c r="J166" s="8"/>
      <c r="P166" s="8"/>
    </row>
    <row r="167" spans="8:16" x14ac:dyDescent="0.2">
      <c r="H167" s="8"/>
      <c r="I167" s="8"/>
      <c r="J167" s="8"/>
      <c r="P167" s="8"/>
    </row>
    <row r="168" spans="8:16" x14ac:dyDescent="0.2">
      <c r="H168" s="8"/>
      <c r="I168" s="8"/>
      <c r="J168" s="8"/>
      <c r="P168" s="8"/>
    </row>
    <row r="169" spans="8:16" x14ac:dyDescent="0.2">
      <c r="H169" s="8"/>
      <c r="I169" s="8"/>
      <c r="J169" s="8"/>
      <c r="P169" s="8"/>
    </row>
    <row r="170" spans="8:16" x14ac:dyDescent="0.2">
      <c r="H170" s="8"/>
      <c r="I170" s="8"/>
      <c r="J170" s="8"/>
      <c r="P170" s="8"/>
    </row>
    <row r="171" spans="8:16" x14ac:dyDescent="0.2">
      <c r="H171" s="8"/>
      <c r="I171" s="8"/>
      <c r="J171" s="8"/>
      <c r="P171" s="8"/>
    </row>
    <row r="172" spans="8:16" x14ac:dyDescent="0.2">
      <c r="H172" s="8"/>
      <c r="I172" s="8"/>
      <c r="J172" s="8"/>
      <c r="P172" s="8"/>
    </row>
    <row r="173" spans="8:16" x14ac:dyDescent="0.2">
      <c r="H173" s="8"/>
      <c r="I173" s="8"/>
      <c r="J173" s="8"/>
      <c r="P173" s="8"/>
    </row>
    <row r="174" spans="8:16" x14ac:dyDescent="0.2">
      <c r="H174" s="8"/>
      <c r="I174" s="8"/>
      <c r="J174" s="8"/>
      <c r="P174" s="8"/>
    </row>
    <row r="175" spans="8:16" x14ac:dyDescent="0.2">
      <c r="H175" s="8"/>
      <c r="I175" s="8"/>
      <c r="J175" s="8"/>
      <c r="P175" s="8"/>
    </row>
    <row r="176" spans="8:16" x14ac:dyDescent="0.2">
      <c r="H176" s="8"/>
      <c r="I176" s="8"/>
      <c r="J176" s="8"/>
      <c r="P176" s="8"/>
    </row>
    <row r="177" spans="8:16" x14ac:dyDescent="0.2">
      <c r="H177" s="8"/>
      <c r="I177" s="8"/>
      <c r="J177" s="8"/>
      <c r="P177" s="8"/>
    </row>
    <row r="178" spans="8:16" x14ac:dyDescent="0.2">
      <c r="H178" s="8"/>
      <c r="I178" s="8"/>
      <c r="J178" s="8"/>
      <c r="P178" s="8"/>
    </row>
    <row r="179" spans="8:16" x14ac:dyDescent="0.2">
      <c r="H179" s="8"/>
      <c r="I179" s="8"/>
      <c r="J179" s="8"/>
      <c r="P179" s="8"/>
    </row>
    <row r="180" spans="8:16" x14ac:dyDescent="0.2">
      <c r="H180" s="8"/>
      <c r="I180" s="8"/>
      <c r="J180" s="8"/>
      <c r="P180" s="8"/>
    </row>
    <row r="181" spans="8:16" x14ac:dyDescent="0.2">
      <c r="H181" s="8"/>
      <c r="I181" s="8"/>
      <c r="J181" s="8"/>
      <c r="P181" s="8"/>
    </row>
    <row r="182" spans="8:16" x14ac:dyDescent="0.2">
      <c r="H182" s="8"/>
      <c r="I182" s="8"/>
      <c r="J182" s="8"/>
      <c r="P182" s="8"/>
    </row>
    <row r="183" spans="8:16" x14ac:dyDescent="0.2">
      <c r="H183" s="8"/>
      <c r="I183" s="8"/>
      <c r="J183" s="8"/>
      <c r="P183" s="8"/>
    </row>
    <row r="184" spans="8:16" x14ac:dyDescent="0.2">
      <c r="H184" s="8"/>
      <c r="I184" s="8"/>
      <c r="J184" s="8"/>
      <c r="P184" s="8"/>
    </row>
    <row r="185" spans="8:16" x14ac:dyDescent="0.2">
      <c r="H185" s="8"/>
      <c r="I185" s="8"/>
      <c r="J185" s="8"/>
      <c r="P185" s="8"/>
    </row>
    <row r="186" spans="8:16" x14ac:dyDescent="0.2">
      <c r="H186" s="8"/>
      <c r="I186" s="8"/>
      <c r="J186" s="8"/>
      <c r="P186" s="8"/>
    </row>
    <row r="187" spans="8:16" x14ac:dyDescent="0.2">
      <c r="H187" s="8"/>
      <c r="I187" s="8"/>
      <c r="J187" s="8"/>
      <c r="P187" s="8"/>
    </row>
    <row r="188" spans="8:16" x14ac:dyDescent="0.2">
      <c r="H188" s="8"/>
      <c r="I188" s="8"/>
      <c r="J188" s="8"/>
      <c r="P188" s="8"/>
    </row>
    <row r="189" spans="8:16" x14ac:dyDescent="0.2">
      <c r="H189" s="8"/>
      <c r="I189" s="8"/>
      <c r="J189" s="8"/>
      <c r="P189" s="8"/>
    </row>
    <row r="190" spans="8:16" x14ac:dyDescent="0.2">
      <c r="H190" s="8"/>
      <c r="I190" s="8"/>
      <c r="J190" s="8"/>
      <c r="P190" s="8"/>
    </row>
    <row r="191" spans="8:16" x14ac:dyDescent="0.2">
      <c r="H191" s="8"/>
      <c r="I191" s="8"/>
      <c r="J191" s="8"/>
      <c r="P191" s="8"/>
    </row>
    <row r="192" spans="8:16" x14ac:dyDescent="0.2">
      <c r="H192" s="8"/>
      <c r="I192" s="8"/>
      <c r="J192" s="8"/>
      <c r="P192" s="8"/>
    </row>
    <row r="193" spans="8:16" x14ac:dyDescent="0.2">
      <c r="H193" s="8"/>
      <c r="I193" s="8"/>
      <c r="J193" s="8"/>
      <c r="P193" s="8"/>
    </row>
    <row r="194" spans="8:16" x14ac:dyDescent="0.2">
      <c r="H194" s="8"/>
      <c r="I194" s="8"/>
      <c r="J194" s="8"/>
      <c r="P194" s="8"/>
    </row>
    <row r="195" spans="8:16" x14ac:dyDescent="0.2">
      <c r="H195" s="8"/>
      <c r="I195" s="8"/>
      <c r="J195" s="8"/>
      <c r="P195" s="8"/>
    </row>
    <row r="196" spans="8:16" x14ac:dyDescent="0.2">
      <c r="H196" s="8"/>
      <c r="I196" s="8"/>
      <c r="J196" s="8"/>
      <c r="P196" s="8"/>
    </row>
    <row r="197" spans="8:16" x14ac:dyDescent="0.2">
      <c r="H197" s="8"/>
      <c r="I197" s="8"/>
      <c r="J197" s="8"/>
      <c r="P197" s="8"/>
    </row>
    <row r="198" spans="8:16" x14ac:dyDescent="0.2">
      <c r="H198" s="8"/>
      <c r="I198" s="8"/>
      <c r="J198" s="8"/>
      <c r="P198" s="8"/>
    </row>
    <row r="199" spans="8:16" x14ac:dyDescent="0.2">
      <c r="H199" s="8"/>
      <c r="I199" s="8"/>
      <c r="J199" s="8"/>
      <c r="P199" s="8"/>
    </row>
    <row r="200" spans="8:16" x14ac:dyDescent="0.2">
      <c r="H200" s="8"/>
      <c r="I200" s="8"/>
      <c r="J200" s="8"/>
      <c r="P200" s="8"/>
    </row>
    <row r="201" spans="8:16" x14ac:dyDescent="0.2">
      <c r="H201" s="8"/>
      <c r="I201" s="8"/>
      <c r="J201" s="8"/>
      <c r="P201" s="8"/>
    </row>
    <row r="202" spans="8:16" x14ac:dyDescent="0.2">
      <c r="H202" s="8"/>
      <c r="I202" s="8"/>
      <c r="J202" s="8"/>
      <c r="P202" s="8"/>
    </row>
    <row r="203" spans="8:16" x14ac:dyDescent="0.2">
      <c r="H203" s="8"/>
      <c r="I203" s="8"/>
      <c r="J203" s="8"/>
      <c r="P203" s="8"/>
    </row>
    <row r="204" spans="8:16" x14ac:dyDescent="0.2">
      <c r="H204" s="8"/>
      <c r="I204" s="8"/>
      <c r="J204" s="8"/>
      <c r="P204" s="8"/>
    </row>
    <row r="205" spans="8:16" x14ac:dyDescent="0.2">
      <c r="H205" s="8"/>
      <c r="I205" s="8"/>
      <c r="J205" s="8"/>
      <c r="P205" s="8"/>
    </row>
    <row r="206" spans="8:16" x14ac:dyDescent="0.2">
      <c r="H206" s="8"/>
      <c r="I206" s="8"/>
      <c r="J206" s="8"/>
      <c r="P206" s="8"/>
    </row>
    <row r="207" spans="8:16" x14ac:dyDescent="0.2">
      <c r="H207" s="8"/>
      <c r="I207" s="8"/>
      <c r="J207" s="8"/>
      <c r="P207" s="8"/>
    </row>
    <row r="208" spans="8:16" x14ac:dyDescent="0.2">
      <c r="H208" s="8"/>
      <c r="I208" s="8"/>
      <c r="J208" s="8"/>
      <c r="P208" s="8"/>
    </row>
    <row r="209" spans="8:16" x14ac:dyDescent="0.2">
      <c r="H209" s="8"/>
      <c r="I209" s="8"/>
      <c r="J209" s="8"/>
      <c r="P209" s="8"/>
    </row>
    <row r="210" spans="8:16" x14ac:dyDescent="0.2">
      <c r="H210" s="8"/>
      <c r="I210" s="8"/>
      <c r="J210" s="8"/>
      <c r="P210" s="8"/>
    </row>
    <row r="211" spans="8:16" x14ac:dyDescent="0.2">
      <c r="H211" s="8"/>
      <c r="I211" s="8"/>
      <c r="J211" s="8"/>
      <c r="P211" s="8"/>
    </row>
    <row r="212" spans="8:16" x14ac:dyDescent="0.2">
      <c r="H212" s="8"/>
      <c r="I212" s="8"/>
      <c r="J212" s="8"/>
      <c r="P212" s="8"/>
    </row>
    <row r="213" spans="8:16" x14ac:dyDescent="0.2">
      <c r="H213" s="8"/>
      <c r="I213" s="8"/>
      <c r="J213" s="8"/>
      <c r="P213" s="8"/>
    </row>
    <row r="214" spans="8:16" x14ac:dyDescent="0.2">
      <c r="H214" s="8"/>
      <c r="I214" s="8"/>
      <c r="J214" s="8"/>
      <c r="P214" s="8"/>
    </row>
    <row r="215" spans="8:16" x14ac:dyDescent="0.2">
      <c r="H215" s="8"/>
      <c r="I215" s="8"/>
      <c r="J215" s="8"/>
      <c r="P215" s="8"/>
    </row>
    <row r="216" spans="8:16" x14ac:dyDescent="0.2">
      <c r="H216" s="8"/>
      <c r="I216" s="8"/>
      <c r="J216" s="8"/>
      <c r="P216" s="8"/>
    </row>
    <row r="217" spans="8:16" x14ac:dyDescent="0.2">
      <c r="H217" s="8"/>
      <c r="I217" s="8"/>
      <c r="J217" s="8"/>
      <c r="P217" s="8"/>
    </row>
    <row r="218" spans="8:16" x14ac:dyDescent="0.2">
      <c r="H218" s="8"/>
      <c r="I218" s="8"/>
      <c r="J218" s="8"/>
      <c r="P218" s="8"/>
    </row>
    <row r="219" spans="8:16" x14ac:dyDescent="0.2">
      <c r="H219" s="8"/>
      <c r="I219" s="8"/>
      <c r="J219" s="8"/>
      <c r="P219" s="8"/>
    </row>
    <row r="220" spans="8:16" x14ac:dyDescent="0.2">
      <c r="H220" s="8"/>
      <c r="I220" s="8"/>
      <c r="J220" s="8"/>
      <c r="P220" s="8"/>
    </row>
    <row r="221" spans="8:16" x14ac:dyDescent="0.2">
      <c r="H221" s="8"/>
      <c r="I221" s="8"/>
      <c r="J221" s="8"/>
      <c r="P221" s="8"/>
    </row>
    <row r="222" spans="8:16" x14ac:dyDescent="0.2">
      <c r="H222" s="8"/>
      <c r="I222" s="8"/>
      <c r="J222" s="8"/>
      <c r="P222" s="8"/>
    </row>
    <row r="223" spans="8:16" x14ac:dyDescent="0.2">
      <c r="H223" s="8"/>
      <c r="I223" s="8"/>
      <c r="J223" s="8"/>
      <c r="P223" s="8"/>
    </row>
    <row r="224" spans="8:16" x14ac:dyDescent="0.2">
      <c r="H224" s="8"/>
      <c r="I224" s="8"/>
      <c r="J224" s="8"/>
      <c r="P224" s="8"/>
    </row>
    <row r="225" spans="8:16" x14ac:dyDescent="0.2">
      <c r="H225" s="8"/>
      <c r="I225" s="8"/>
      <c r="J225" s="8"/>
      <c r="P225" s="8"/>
    </row>
    <row r="226" spans="8:16" x14ac:dyDescent="0.2">
      <c r="H226" s="8"/>
      <c r="I226" s="8"/>
      <c r="J226" s="8"/>
      <c r="P226" s="8"/>
    </row>
    <row r="227" spans="8:16" x14ac:dyDescent="0.2">
      <c r="H227" s="8"/>
      <c r="I227" s="8"/>
      <c r="J227" s="8"/>
      <c r="P227" s="8"/>
    </row>
    <row r="228" spans="8:16" x14ac:dyDescent="0.2">
      <c r="H228" s="8"/>
      <c r="I228" s="8"/>
      <c r="J228" s="8"/>
      <c r="P228" s="8"/>
    </row>
    <row r="229" spans="8:16" x14ac:dyDescent="0.2">
      <c r="H229" s="8"/>
      <c r="I229" s="8"/>
      <c r="J229" s="8"/>
      <c r="P229" s="8"/>
    </row>
    <row r="230" spans="8:16" x14ac:dyDescent="0.2">
      <c r="H230" s="8"/>
      <c r="I230" s="8"/>
      <c r="J230" s="8"/>
      <c r="P230" s="8"/>
    </row>
    <row r="231" spans="8:16" x14ac:dyDescent="0.2">
      <c r="H231" s="8"/>
      <c r="I231" s="8"/>
      <c r="J231" s="8"/>
      <c r="P231" s="8"/>
    </row>
    <row r="232" spans="8:16" x14ac:dyDescent="0.2">
      <c r="H232" s="8"/>
      <c r="I232" s="8"/>
      <c r="J232" s="8"/>
      <c r="P232" s="8"/>
    </row>
    <row r="233" spans="8:16" x14ac:dyDescent="0.2">
      <c r="H233" s="8"/>
      <c r="I233" s="8"/>
      <c r="J233" s="8"/>
      <c r="P233" s="8"/>
    </row>
    <row r="234" spans="8:16" x14ac:dyDescent="0.2">
      <c r="H234" s="8"/>
      <c r="I234" s="8"/>
      <c r="J234" s="8"/>
      <c r="P234" s="8"/>
    </row>
    <row r="235" spans="8:16" x14ac:dyDescent="0.2">
      <c r="H235" s="8"/>
      <c r="I235" s="8"/>
      <c r="J235" s="8"/>
      <c r="P235" s="8"/>
    </row>
    <row r="236" spans="8:16" x14ac:dyDescent="0.2">
      <c r="H236" s="8"/>
      <c r="I236" s="8"/>
      <c r="J236" s="8"/>
      <c r="P236" s="8"/>
    </row>
    <row r="237" spans="8:16" x14ac:dyDescent="0.2">
      <c r="H237" s="8"/>
      <c r="I237" s="8"/>
      <c r="J237" s="8"/>
      <c r="P237" s="8"/>
    </row>
    <row r="238" spans="8:16" x14ac:dyDescent="0.2">
      <c r="H238" s="8"/>
      <c r="I238" s="8"/>
      <c r="J238" s="8"/>
      <c r="P238" s="8"/>
    </row>
    <row r="239" spans="8:16" x14ac:dyDescent="0.2">
      <c r="H239" s="8"/>
      <c r="I239" s="8"/>
      <c r="J239" s="8"/>
      <c r="P239" s="8"/>
    </row>
    <row r="240" spans="8:16" x14ac:dyDescent="0.2">
      <c r="H240" s="8"/>
      <c r="I240" s="8"/>
      <c r="J240" s="8"/>
      <c r="P240" s="8"/>
    </row>
    <row r="241" spans="8:16" x14ac:dyDescent="0.2">
      <c r="H241" s="8"/>
      <c r="I241" s="8"/>
      <c r="J241" s="8"/>
      <c r="P241" s="8"/>
    </row>
    <row r="242" spans="8:16" x14ac:dyDescent="0.2">
      <c r="H242" s="8"/>
      <c r="I242" s="8"/>
      <c r="J242" s="8"/>
      <c r="P242" s="8"/>
    </row>
    <row r="243" spans="8:16" x14ac:dyDescent="0.2">
      <c r="H243" s="8"/>
      <c r="I243" s="8"/>
      <c r="J243" s="8"/>
      <c r="P243" s="8"/>
    </row>
    <row r="244" spans="8:16" x14ac:dyDescent="0.2">
      <c r="H244" s="8"/>
      <c r="I244" s="8"/>
      <c r="J244" s="8"/>
      <c r="P244" s="8"/>
    </row>
    <row r="245" spans="8:16" x14ac:dyDescent="0.2">
      <c r="H245" s="8"/>
      <c r="I245" s="8"/>
      <c r="J245" s="8"/>
      <c r="P245" s="8"/>
    </row>
    <row r="246" spans="8:16" x14ac:dyDescent="0.2">
      <c r="H246" s="8"/>
      <c r="I246" s="8"/>
      <c r="J246" s="8"/>
      <c r="P246" s="8"/>
    </row>
    <row r="247" spans="8:16" x14ac:dyDescent="0.2">
      <c r="H247" s="8"/>
      <c r="I247" s="8"/>
      <c r="J247" s="8"/>
      <c r="P247" s="8"/>
    </row>
    <row r="248" spans="8:16" x14ac:dyDescent="0.2">
      <c r="H248" s="8"/>
      <c r="I248" s="8"/>
      <c r="J248" s="8"/>
      <c r="P248" s="8"/>
    </row>
    <row r="249" spans="8:16" x14ac:dyDescent="0.2">
      <c r="H249" s="8"/>
      <c r="I249" s="8"/>
      <c r="J249" s="8"/>
      <c r="P249" s="8"/>
    </row>
    <row r="250" spans="8:16" x14ac:dyDescent="0.2">
      <c r="H250" s="8"/>
      <c r="I250" s="8"/>
      <c r="J250" s="8"/>
      <c r="P250" s="8"/>
    </row>
    <row r="251" spans="8:16" x14ac:dyDescent="0.2">
      <c r="H251" s="8"/>
      <c r="I251" s="8"/>
      <c r="J251" s="8"/>
      <c r="P251" s="8"/>
    </row>
    <row r="252" spans="8:16" x14ac:dyDescent="0.2">
      <c r="H252" s="8"/>
      <c r="I252" s="8"/>
      <c r="J252" s="8"/>
      <c r="P252" s="8"/>
    </row>
    <row r="253" spans="8:16" x14ac:dyDescent="0.2">
      <c r="H253" s="8"/>
      <c r="I253" s="8"/>
      <c r="J253" s="8"/>
      <c r="P253" s="8"/>
    </row>
    <row r="254" spans="8:16" x14ac:dyDescent="0.2">
      <c r="H254" s="8"/>
      <c r="I254" s="8"/>
      <c r="J254" s="8"/>
      <c r="P254" s="8"/>
    </row>
    <row r="255" spans="8:16" x14ac:dyDescent="0.2">
      <c r="H255" s="8"/>
      <c r="I255" s="8"/>
      <c r="J255" s="8"/>
      <c r="P255" s="8"/>
    </row>
    <row r="256" spans="8:16" x14ac:dyDescent="0.2">
      <c r="H256" s="8"/>
      <c r="I256" s="8"/>
      <c r="J256" s="8"/>
      <c r="P256" s="8"/>
    </row>
    <row r="257" spans="8:16" x14ac:dyDescent="0.2">
      <c r="H257" s="8"/>
      <c r="I257" s="8"/>
      <c r="J257" s="8"/>
      <c r="P257" s="8"/>
    </row>
    <row r="258" spans="8:16" x14ac:dyDescent="0.2">
      <c r="H258" s="8"/>
      <c r="I258" s="8"/>
      <c r="J258" s="8"/>
      <c r="P258" s="8"/>
    </row>
    <row r="259" spans="8:16" x14ac:dyDescent="0.2">
      <c r="H259" s="8"/>
      <c r="I259" s="8"/>
      <c r="J259" s="8"/>
      <c r="P259" s="8"/>
    </row>
    <row r="260" spans="8:16" x14ac:dyDescent="0.2">
      <c r="H260" s="8"/>
      <c r="I260" s="8"/>
      <c r="J260" s="8"/>
      <c r="P260" s="8"/>
    </row>
    <row r="261" spans="8:16" x14ac:dyDescent="0.2">
      <c r="H261" s="8"/>
      <c r="I261" s="8"/>
      <c r="J261" s="8"/>
      <c r="P261" s="8"/>
    </row>
    <row r="262" spans="8:16" x14ac:dyDescent="0.2">
      <c r="H262" s="8"/>
      <c r="I262" s="8"/>
      <c r="J262" s="8"/>
      <c r="P262" s="8"/>
    </row>
    <row r="263" spans="8:16" x14ac:dyDescent="0.2">
      <c r="H263" s="8"/>
      <c r="I263" s="8"/>
      <c r="J263" s="8"/>
      <c r="P263" s="8"/>
    </row>
    <row r="264" spans="8:16" x14ac:dyDescent="0.2">
      <c r="H264" s="8"/>
      <c r="I264" s="8"/>
      <c r="J264" s="8"/>
      <c r="P264" s="8"/>
    </row>
    <row r="265" spans="8:16" x14ac:dyDescent="0.2">
      <c r="H265" s="8"/>
      <c r="I265" s="8"/>
      <c r="J265" s="8"/>
      <c r="P265" s="8"/>
    </row>
    <row r="266" spans="8:16" x14ac:dyDescent="0.2">
      <c r="H266" s="8"/>
      <c r="I266" s="8"/>
      <c r="J266" s="8"/>
      <c r="P266" s="8"/>
    </row>
    <row r="267" spans="8:16" x14ac:dyDescent="0.2">
      <c r="H267" s="8"/>
      <c r="I267" s="8"/>
      <c r="J267" s="8"/>
      <c r="P267" s="8"/>
    </row>
    <row r="268" spans="8:16" x14ac:dyDescent="0.2">
      <c r="H268" s="8"/>
      <c r="I268" s="8"/>
      <c r="J268" s="8"/>
      <c r="P268" s="8"/>
    </row>
    <row r="269" spans="8:16" x14ac:dyDescent="0.2">
      <c r="H269" s="8"/>
      <c r="I269" s="8"/>
      <c r="J269" s="8"/>
      <c r="P269" s="8"/>
    </row>
    <row r="270" spans="8:16" x14ac:dyDescent="0.2">
      <c r="H270" s="8"/>
      <c r="I270" s="8"/>
      <c r="J270" s="8"/>
      <c r="P270" s="8"/>
    </row>
    <row r="271" spans="8:16" x14ac:dyDescent="0.2">
      <c r="H271" s="8"/>
      <c r="I271" s="8"/>
      <c r="J271" s="8"/>
      <c r="P271" s="8"/>
    </row>
    <row r="272" spans="8:16" x14ac:dyDescent="0.2">
      <c r="H272" s="8"/>
      <c r="I272" s="8"/>
      <c r="J272" s="8"/>
      <c r="P272" s="8"/>
    </row>
    <row r="273" spans="8:16" x14ac:dyDescent="0.2">
      <c r="H273" s="8"/>
      <c r="I273" s="8"/>
      <c r="J273" s="8"/>
      <c r="P273" s="8"/>
    </row>
    <row r="274" spans="8:16" x14ac:dyDescent="0.2">
      <c r="H274" s="8"/>
      <c r="I274" s="8"/>
      <c r="J274" s="8"/>
      <c r="P274" s="8"/>
    </row>
    <row r="275" spans="8:16" x14ac:dyDescent="0.2">
      <c r="H275" s="8"/>
      <c r="I275" s="8"/>
      <c r="J275" s="8"/>
      <c r="P275" s="8"/>
    </row>
    <row r="276" spans="8:16" x14ac:dyDescent="0.2">
      <c r="H276" s="8"/>
      <c r="I276" s="8"/>
      <c r="J276" s="8"/>
      <c r="P276" s="8"/>
    </row>
    <row r="277" spans="8:16" x14ac:dyDescent="0.2">
      <c r="H277" s="8"/>
      <c r="I277" s="8"/>
      <c r="J277" s="8"/>
      <c r="P277" s="8"/>
    </row>
    <row r="278" spans="8:16" x14ac:dyDescent="0.2">
      <c r="H278" s="8"/>
      <c r="I278" s="8"/>
      <c r="J278" s="8"/>
      <c r="P278" s="8"/>
    </row>
    <row r="279" spans="8:16" x14ac:dyDescent="0.2">
      <c r="H279" s="8"/>
      <c r="I279" s="8"/>
      <c r="J279" s="8"/>
      <c r="P279" s="8"/>
    </row>
    <row r="280" spans="8:16" x14ac:dyDescent="0.2">
      <c r="H280" s="8"/>
      <c r="I280" s="8"/>
      <c r="J280" s="8"/>
      <c r="P280" s="8"/>
    </row>
    <row r="281" spans="8:16" x14ac:dyDescent="0.2">
      <c r="H281" s="8"/>
      <c r="I281" s="8"/>
      <c r="J281" s="8"/>
      <c r="P281" s="8"/>
    </row>
    <row r="282" spans="8:16" x14ac:dyDescent="0.2">
      <c r="H282" s="8"/>
      <c r="I282" s="8"/>
      <c r="J282" s="8"/>
      <c r="P282" s="8"/>
    </row>
    <row r="283" spans="8:16" x14ac:dyDescent="0.2">
      <c r="H283" s="8"/>
      <c r="I283" s="8"/>
      <c r="J283" s="8"/>
      <c r="P283" s="8"/>
    </row>
    <row r="284" spans="8:16" x14ac:dyDescent="0.2">
      <c r="H284" s="8"/>
      <c r="I284" s="8"/>
      <c r="J284" s="8"/>
      <c r="P284" s="8"/>
    </row>
    <row r="285" spans="8:16" x14ac:dyDescent="0.2">
      <c r="H285" s="8"/>
      <c r="I285" s="8"/>
      <c r="J285" s="8"/>
      <c r="P285" s="8"/>
    </row>
    <row r="286" spans="8:16" x14ac:dyDescent="0.2">
      <c r="H286" s="8"/>
      <c r="I286" s="8"/>
      <c r="J286" s="8"/>
      <c r="P286" s="8"/>
    </row>
    <row r="287" spans="8:16" x14ac:dyDescent="0.2">
      <c r="H287" s="8"/>
      <c r="I287" s="8"/>
      <c r="J287" s="8"/>
      <c r="P287" s="8"/>
    </row>
    <row r="288" spans="8:16" x14ac:dyDescent="0.2">
      <c r="H288" s="8"/>
      <c r="I288" s="8"/>
      <c r="J288" s="8"/>
      <c r="P288" s="8"/>
    </row>
    <row r="289" spans="8:16" x14ac:dyDescent="0.2">
      <c r="H289" s="8"/>
      <c r="I289" s="8"/>
      <c r="J289" s="8"/>
      <c r="P289" s="8"/>
    </row>
    <row r="290" spans="8:16" x14ac:dyDescent="0.2">
      <c r="H290" s="8"/>
      <c r="I290" s="8"/>
      <c r="J290" s="8"/>
      <c r="P290" s="8"/>
    </row>
    <row r="291" spans="8:16" x14ac:dyDescent="0.2">
      <c r="H291" s="8"/>
      <c r="I291" s="8"/>
      <c r="J291" s="8"/>
      <c r="P291" s="8"/>
    </row>
    <row r="292" spans="8:16" x14ac:dyDescent="0.2">
      <c r="H292" s="8"/>
      <c r="I292" s="8"/>
      <c r="J292" s="8"/>
      <c r="P292" s="8"/>
    </row>
    <row r="293" spans="8:16" x14ac:dyDescent="0.2">
      <c r="H293" s="8"/>
      <c r="I293" s="8"/>
      <c r="J293" s="8"/>
      <c r="P293" s="8"/>
    </row>
    <row r="294" spans="8:16" x14ac:dyDescent="0.2">
      <c r="H294" s="8"/>
      <c r="I294" s="8"/>
      <c r="J294" s="8"/>
      <c r="P294" s="8"/>
    </row>
    <row r="295" spans="8:16" x14ac:dyDescent="0.2">
      <c r="H295" s="8"/>
      <c r="I295" s="8"/>
      <c r="J295" s="8"/>
      <c r="P295" s="8"/>
    </row>
    <row r="296" spans="8:16" x14ac:dyDescent="0.2">
      <c r="H296" s="8"/>
      <c r="I296" s="8"/>
      <c r="J296" s="8"/>
      <c r="P296" s="8"/>
    </row>
    <row r="297" spans="8:16" x14ac:dyDescent="0.2">
      <c r="H297" s="8"/>
      <c r="I297" s="8"/>
      <c r="J297" s="8"/>
      <c r="P297" s="8"/>
    </row>
    <row r="298" spans="8:16" x14ac:dyDescent="0.2">
      <c r="H298" s="8"/>
      <c r="I298" s="8"/>
      <c r="J298" s="8"/>
      <c r="P298" s="8"/>
    </row>
    <row r="299" spans="8:16" x14ac:dyDescent="0.2">
      <c r="H299" s="8"/>
      <c r="I299" s="8"/>
      <c r="J299" s="8"/>
      <c r="P299" s="8"/>
    </row>
    <row r="300" spans="8:16" x14ac:dyDescent="0.2">
      <c r="H300" s="8"/>
      <c r="I300" s="8"/>
      <c r="J300" s="8"/>
      <c r="P300" s="8"/>
    </row>
    <row r="301" spans="8:16" x14ac:dyDescent="0.2">
      <c r="H301" s="8"/>
      <c r="I301" s="8"/>
      <c r="J301" s="8"/>
      <c r="P301" s="8"/>
    </row>
    <row r="302" spans="8:16" x14ac:dyDescent="0.2">
      <c r="H302" s="8"/>
      <c r="I302" s="8"/>
      <c r="J302" s="8"/>
      <c r="P302" s="8"/>
    </row>
    <row r="303" spans="8:16" x14ac:dyDescent="0.2">
      <c r="H303" s="8"/>
      <c r="I303" s="8"/>
      <c r="J303" s="8"/>
      <c r="P303" s="8"/>
    </row>
    <row r="304" spans="8:16" x14ac:dyDescent="0.2">
      <c r="H304" s="8"/>
      <c r="I304" s="8"/>
      <c r="J304" s="8"/>
      <c r="P304" s="8"/>
    </row>
    <row r="305" spans="8:16" x14ac:dyDescent="0.2">
      <c r="H305" s="8"/>
      <c r="I305" s="8"/>
      <c r="J305" s="8"/>
      <c r="P305" s="8"/>
    </row>
    <row r="306" spans="8:16" x14ac:dyDescent="0.2">
      <c r="H306" s="8"/>
      <c r="I306" s="8"/>
      <c r="J306" s="8"/>
      <c r="P306" s="8"/>
    </row>
    <row r="307" spans="8:16" x14ac:dyDescent="0.2">
      <c r="H307" s="8"/>
      <c r="I307" s="8"/>
      <c r="J307" s="8"/>
      <c r="P307" s="8"/>
    </row>
    <row r="308" spans="8:16" x14ac:dyDescent="0.2">
      <c r="H308" s="8"/>
      <c r="I308" s="8"/>
      <c r="J308" s="8"/>
      <c r="P308" s="8"/>
    </row>
  </sheetData>
  <sortState ref="A3:AN68">
    <sortCondition ref="B3:B68"/>
  </sortState>
  <conditionalFormatting sqref="F3:F70">
    <cfRule type="cellIs" dxfId="0" priority="3" operator="lessThan">
      <formula>43101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00F37A-16A8-441D-8AFD-8F800771C9E7}"/>
</file>

<file path=customXml/itemProps2.xml><?xml version="1.0" encoding="utf-8"?>
<ds:datastoreItem xmlns:ds="http://schemas.openxmlformats.org/officeDocument/2006/customXml" ds:itemID="{EA40326C-A2F0-4905-AFC0-C201904E8D55}"/>
</file>

<file path=customXml/itemProps3.xml><?xml version="1.0" encoding="utf-8"?>
<ds:datastoreItem xmlns:ds="http://schemas.openxmlformats.org/officeDocument/2006/customXml" ds:itemID="{9847871B-0B7A-4BC2-8D1B-7C8C43F414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Assessment w 6.2% FMAP @ 2.11%</vt:lpstr>
      <vt:lpstr>'Assessment w 6.2% FMAP @ 2.11%'!Print_Area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Morris</dc:creator>
  <cp:lastModifiedBy>Jimmy Witcosky</cp:lastModifiedBy>
  <cp:lastPrinted>2017-11-20T22:33:51Z</cp:lastPrinted>
  <dcterms:created xsi:type="dcterms:W3CDTF">2011-10-11T19:19:01Z</dcterms:created>
  <dcterms:modified xsi:type="dcterms:W3CDTF">2021-04-22T18:52:58Z</dcterms:modified>
</cp:coreProperties>
</file>