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FINANCIAL MANAGEMENT\DSH\FFY23\"/>
    </mc:Choice>
  </mc:AlternateContent>
  <xr:revisionPtr revIDLastSave="0" documentId="13_ncr:1_{A7663531-D640-4A20-9410-BCC8CFF0ACAE}" xr6:coauthVersionLast="47" xr6:coauthVersionMax="47" xr10:uidLastSave="{00000000-0000-0000-0000-000000000000}"/>
  <bookViews>
    <workbookView xWindow="-108" yWindow="-108" windowWidth="23256" windowHeight="12576" xr2:uid="{2FAE420F-E2A8-4A6E-BAA2-08E4B9F39EF0}"/>
  </bookViews>
  <sheets>
    <sheet name="ALLOCATIONS" sheetId="1" r:id="rId1"/>
  </sheets>
  <externalReferences>
    <externalReference r:id="rId2"/>
    <externalReference r:id="rId3"/>
    <externalReference r:id="rId4"/>
    <externalReference r:id="rId5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'[2]Hospital Facility Data'!#REF!</definedName>
    <definedName name="_Key1" hidden="1">'[2]Hospital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[3]Hospital_Details!$A$158:$IV$158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[3]Hospital_Details!$A$159:$IV$159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MBO">#REF!</definedName>
    <definedName name="Cost_Add_Back">[3]Hospital_Details!$A$138:$IV$138</definedName>
    <definedName name="Cost_Red_Fact">[3]Hospital_Details!$A$137:$IV$137</definedName>
    <definedName name="cost_UPL_sfy11" localSheetId="0">#REF!</definedName>
    <definedName name="cost_UPL_sfy11">#REF!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[3]Hospital_Details!$A$169:$IV$169</definedName>
    <definedName name="EY_11A">[3]Hospital_Details!$A$168:$IV$168</definedName>
    <definedName name="EY_18">[3]Hospital_Details!$A$172:$IV$172</definedName>
    <definedName name="EY_27">[3]Hospital_Details!$A$170:$IV$170</definedName>
    <definedName name="EY_29">[3]Hospital_Details!$A$171:$IV$171</definedName>
    <definedName name="F_1041">[3]Hospital_Details!$A$211:$IV$211</definedName>
    <definedName name="F_166">[3]Hospital_Details!$A$367:$IV$367</definedName>
    <definedName name="F_1818H1">[3]Hospital_Details!$A$312:$IV$312</definedName>
    <definedName name="F_1818H2">[3]Hospital_Details!$A$314:$IV$314</definedName>
    <definedName name="F_1818H3">[3]Hospital_Details!$A$315:$IV$315</definedName>
    <definedName name="F_1819AH1">[3]Hospital_Details!$A$318:$IV$318</definedName>
    <definedName name="F_1819AH2">[3]Hospital_Details!$A$319:$IV$319</definedName>
    <definedName name="F_1819AH3">[3]Hospital_Details!$A$320:$IV$320</definedName>
    <definedName name="F_1819H1">[3]Hospital_Details!$A$313:$IV$313</definedName>
    <definedName name="F_1820">[3]Hospital_Details!$A$300:$IV$300</definedName>
    <definedName name="F_1821">[3]Hospital_Details!$A$289:$IV$289</definedName>
    <definedName name="F_1826">[3]Hospital_Details!$A$26:$IV$26</definedName>
    <definedName name="F_1827" localSheetId="0">[3]Hospital_Details!#REF!</definedName>
    <definedName name="F_1827">[3]Hospital_Details!#REF!</definedName>
    <definedName name="F_1827x" localSheetId="0">[3]Hospital_Details!#REF!</definedName>
    <definedName name="F_1827x">[3]Hospital_Details!#REF!</definedName>
    <definedName name="F_1828">[3]Hospital_Details!$A$23:$IV$23</definedName>
    <definedName name="F_1833">[3]Hospital_Details!$A$22:$IV$22</definedName>
    <definedName name="F_1838">[3]Hospital_Details!$A$24:$IV$24</definedName>
    <definedName name="F_1838A">[3]Hospital_Details!$A$25:$IV$25</definedName>
    <definedName name="F_1854">[3]Hospital_Details!$A$64:$IV$64</definedName>
    <definedName name="F_1861">[3]Hospital_Details!$A$70:$IV$70</definedName>
    <definedName name="F_1861A">[3]Hospital_Details!$A$71:$IV$71</definedName>
    <definedName name="F_1875">[3]Hospital_Details!$A$65:$IV$65</definedName>
    <definedName name="F_1882">[3]Hospital_Details!$A$72:$IV$72</definedName>
    <definedName name="F_1882A">[3]Hospital_Details!$A$73:$IV$73</definedName>
    <definedName name="F_1896">[3]Hospital_Details!$A$66:$IV$66</definedName>
    <definedName name="F_1903">[3]Hospital_Details!$A$74:$IV$74</definedName>
    <definedName name="F_1903A">[3]Hospital_Details!$A$75:$IV$75</definedName>
    <definedName name="F_1912">[3]Hospital_Details!$A$61:$IV$61</definedName>
    <definedName name="F_1915">[3]Hospital_Details!$A$88:$IV$88</definedName>
    <definedName name="F_1917">[3]Hospital_Details!$A$62:$IV$62</definedName>
    <definedName name="F_1920">[3]Hospital_Details!$A$89:$IV$89</definedName>
    <definedName name="F_1922">[3]Hospital_Details!$A$63:$IV$63</definedName>
    <definedName name="F_1925">[3]Hospital_Details!$A$90:$IV$90</definedName>
    <definedName name="F_1946">[3]Hospital_Details!$A$187:$IV$187</definedName>
    <definedName name="F_1946x">[3]Hospital_Details!$A$188:$IV$188</definedName>
    <definedName name="F_1950">[3]Hospital_Details!$A$189:$IV$189</definedName>
    <definedName name="F_1950A">[3]Hospital_Details!$A$190:$IV$190</definedName>
    <definedName name="F_1962">[3]Hospital_Details!$A$204:$IV$204</definedName>
    <definedName name="F_1962x">[3]Hospital_Details!$A$205:$IV$205</definedName>
    <definedName name="F_1966">[3]Hospital_Details!$A$206:$IV$206</definedName>
    <definedName name="F_1966A">[3]Hospital_Details!$A$207:$IV$207</definedName>
    <definedName name="F_949">[3]Hospital_Details!$A$38:$IV$38</definedName>
    <definedName name="F_995">[3]Hospital_Details!$A$194:$IV$194</definedName>
    <definedName name="FORMULA_A">[3]Hospital_Details!$A$163:$IV$163</definedName>
    <definedName name="FORMULA_B">[3]Hospital_Details!$A$164:$IV$164</definedName>
    <definedName name="FORMULA_C">[3]Hospital_Details!$A$165:$IV$165</definedName>
    <definedName name="FORMULA_D">[3]Hospital_Details!$A$174:$IV$174</definedName>
    <definedName name="FORMULA_T">[3]Hospital_Details!$A$28:$IV$28</definedName>
    <definedName name="GME_COST">[3]Hospital_Details!$A$161:$IV$161</definedName>
    <definedName name="GME_GL">[3]Hospital_Details!$A$179:$IV$179</definedName>
    <definedName name="GME_MGN">[3]Hospital_Details!$A$181:$IV$181</definedName>
    <definedName name="GME_REV">[3]Hospital_Details!$A$153:$IV$153</definedName>
    <definedName name="H_109">[3]Hospital_Details!$A$220:$IV$220</definedName>
    <definedName name="H_110">[3]Hospital_Details!$A$221:$IV$221</definedName>
    <definedName name="H_111">[3]Hospital_Details!$A$222:$IV$222</definedName>
    <definedName name="H_133">[3]Hospital_Details!$A$167:$IV$167</definedName>
    <definedName name="H_134">[3]Hospital_Details!$A$175:$IV$175</definedName>
    <definedName name="H_135">[3]Hospital_Details!$A$176:$IV$176</definedName>
    <definedName name="H_136">[3]Hospital_Details!$A$155:$IV$155</definedName>
    <definedName name="H_137">[3]Hospital_Details!$A$156:$IV$156</definedName>
    <definedName name="H_170">[3]Hospital_Details!$A$247:$IV$247</definedName>
    <definedName name="H_171">[3]Hospital_Details!$A$248:$IV$248</definedName>
    <definedName name="H_172">[3]Hospital_Details!$A$249:$IV$249</definedName>
    <definedName name="H_173">[3]Hospital_Details!$A$239:$IV$239</definedName>
    <definedName name="H_174">[3]Hospital_Details!$A$240:$IV$240</definedName>
    <definedName name="H_180">[3]Hospital_Details!$A$369:$IV$369</definedName>
    <definedName name="H_183">[3]Hospital_Details!$A$118:$IV$118</definedName>
    <definedName name="H_187">[3]Hospital_Details!$A$177:$IV$177</definedName>
    <definedName name="H_190">[3]Hospital_Details!$A$241:$IV$241</definedName>
    <definedName name="H_219">[3]Hospital_Details!$A$258:$IV$258</definedName>
    <definedName name="H_236">[3]Hospital_Details!$A$328:$IV$328</definedName>
    <definedName name="H_236_A" localSheetId="0">[3]Hospital_Details!#REF!</definedName>
    <definedName name="H_236_A">[3]Hospital_Details!#REF!</definedName>
    <definedName name="H_237">[3]Hospital_Details!$A$242:$IV$242</definedName>
    <definedName name="H_238">[3]Hospital_Details!$A$243:$IV$243</definedName>
    <definedName name="H_33">[3]Hospital_Details!$A$134:$IV$134</definedName>
    <definedName name="H_331">[3]Hospital_Details!$A$115:$IV$115</definedName>
    <definedName name="H_332">[3]Hospital_Details!$A$123:$IV$123</definedName>
    <definedName name="H_333">[3]Hospital_Details!$A$130:$IV$130</definedName>
    <definedName name="H_336">[3]Hospital_Details!$A$67:$IV$67</definedName>
    <definedName name="H_337">[3]Hospital_Details!$A$68:$IV$68</definedName>
    <definedName name="H_338">[3]Hospital_Details!$A$69:$IV$69</definedName>
    <definedName name="H_36">[3]Hospital_Details!$A$135:$IV$135</definedName>
    <definedName name="H_47">[3]Hospital_Details!$A$226:$IV$226</definedName>
    <definedName name="H_48">[3]Hospital_Details!$A$227:$IV$227</definedName>
    <definedName name="H_51">[3]Hospital_Details!$A$111:$IV$111</definedName>
    <definedName name="H_52">[3]Hospital_Details!$A$112:$IV$112</definedName>
    <definedName name="H_53">[3]Hospital_Details!$A$113:$IV$113</definedName>
    <definedName name="H_532">[3]Hospital_Details!$A$259:$IV$259</definedName>
    <definedName name="H_553">[3]Hospital_Details!$A$116:$IV$116</definedName>
    <definedName name="H_554">[3]Hospital_Details!$A$124:$IV$124</definedName>
    <definedName name="H_555">[3]Hospital_Details!$A$131:$IV$131</definedName>
    <definedName name="H_556">[3]Hospital_Details!$A$117:$IV$117</definedName>
    <definedName name="H_557">[3]Hospital_Details!$A$125:$IV$125</definedName>
    <definedName name="H_558">[3]Hospital_Details!$A$132:$IV$132</definedName>
    <definedName name="H_559">[3]Hospital_Details!$A$76:$IV$76</definedName>
    <definedName name="H_56">[3]Hospital_Details!$A$114:$IV$114</definedName>
    <definedName name="H_560">[3]Hospital_Details!$A$79:$IV$79</definedName>
    <definedName name="H_561">[3]Hospital_Details!$A$82:$IV$82</definedName>
    <definedName name="H_562">[3]Hospital_Details!$A$85:$IV$85</definedName>
    <definedName name="H_563">[3]Hospital_Details!$A$77:$IV$77</definedName>
    <definedName name="H_564">[3]Hospital_Details!$A$80:$IV$80</definedName>
    <definedName name="H_565">[3]Hospital_Details!$A$83:$IV$83</definedName>
    <definedName name="H_566">[3]Hospital_Details!$A$86:$IV$86</definedName>
    <definedName name="H_567">[3]Hospital_Details!$A$78:$IV$78</definedName>
    <definedName name="H_568">[3]Hospital_Details!$A$81:$IV$81</definedName>
    <definedName name="H_569">[3]Hospital_Details!$A$84:$IV$84</definedName>
    <definedName name="H_57">[3]Hospital_Details!$A$119:$IV$119</definedName>
    <definedName name="H_570">[3]Hospital_Details!$A$87:$IV$87</definedName>
    <definedName name="H_58">[3]Hospital_Details!$A$120:$IV$120</definedName>
    <definedName name="H_580">[3]Hospital_Details!$A$133:$IV$133</definedName>
    <definedName name="H_581">[3]Hospital_Details!$A$157:$IV$157</definedName>
    <definedName name="H_59">[3]Hospital_Details!$A$121:$IV$121</definedName>
    <definedName name="H_60">[3]Hospital_Details!$A$122:$IV$122</definedName>
    <definedName name="H_61">[3]Hospital_Details!$A$126:$IV$126</definedName>
    <definedName name="H_62">[3]Hospital_Details!$A$127:$IV$127</definedName>
    <definedName name="H_626">[3]Hospital_Details!$A$32:$IV$32</definedName>
    <definedName name="H_627" localSheetId="0">[3]Hospital_Details!#REF!</definedName>
    <definedName name="H_627">[3]Hospital_Details!#REF!</definedName>
    <definedName name="H_628" localSheetId="0">[3]Hospital_Details!#REF!</definedName>
    <definedName name="H_628">[3]Hospital_Details!#REF!</definedName>
    <definedName name="H_63">[3]Hospital_Details!$A$128:$IV$128</definedName>
    <definedName name="H_64">[3]Hospital_Details!$A$129:$IV$129</definedName>
    <definedName name="H_65">[3]Hospital_Details!$A$39:$IV$39</definedName>
    <definedName name="H_66">[3]Hospital_Details!$A$40:$IV$40</definedName>
    <definedName name="H_67">[3]Hospital_Details!$A$41:$IV$41</definedName>
    <definedName name="H_68">[3]Hospital_Details!$A$42:$IV$42</definedName>
    <definedName name="H_805" localSheetId="0">[3]Hospital_Details!#REF!</definedName>
    <definedName name="H_805">[3]Hospital_Details!#REF!</definedName>
    <definedName name="H_806" localSheetId="0">[3]Hospital_Details!#REF!</definedName>
    <definedName name="H_806">[3]Hospital_Details!#REF!</definedName>
    <definedName name="H_83">[3]Hospital_Details!$A$368:$IV$368</definedName>
    <definedName name="H_93" localSheetId="0">[3]Hospital_Details!#REF!</definedName>
    <definedName name="H_93">[3]Hospital_Details!#REF!</definedName>
    <definedName name="HHA_COST">[3]Hospital_Details!$A$245:$IV$245</definedName>
    <definedName name="HHA_GL">[3]Hospital_Details!$A$251:$IV$251</definedName>
    <definedName name="HHA_REV">[3]Hospital_Details!$A$234:$IV$234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[3]Hospital_Details!$B$302</definedName>
    <definedName name="IME_FFS">[3]Hospital_Details!$A$301:$IV$301</definedName>
    <definedName name="INLIER_SIM_MC_PMTS">[3]Hospital_Details!$A$306:$IV$306</definedName>
    <definedName name="INP_COST">[3]Hospital_Details!$A$35:$IV$35</definedName>
    <definedName name="INP_GL">[3]Hospital_Details!$A$50:$IV$50</definedName>
    <definedName name="INP_GL_NODSH">[3]Hospital_Details!$A$291:$IV$291</definedName>
    <definedName name="INP_GL_NODSH_IME2.7">[3]Hospital_Details!$A$331:$IV$331</definedName>
    <definedName name="INP_GL_NODSH_IME3.2">[3]Hospital_Details!$A$331:$IV$331</definedName>
    <definedName name="INP_REV">[3]Hospital_Details!$A$19:$IV$19</definedName>
    <definedName name="INP_REV_NODSH">[3]Hospital_Details!$A$286:$IV$286</definedName>
    <definedName name="INP_REV_NODSH_IME2.7">[3]Hospital_Details!$A$296:$IV$296</definedName>
    <definedName name="INP_REV_NODSH_IME3.2">[3]Hospital_Details!$A$296:$IV$296</definedName>
    <definedName name="IRB">[3]Hospital_Details!$C$329</definedName>
    <definedName name="MCpct_103">[3]Hospital_Details!$A$323:$IV$323</definedName>
    <definedName name="MCpct_104">[3]Hospital_Details!$A$324:$IV$324</definedName>
    <definedName name="MCpct_105">[3]Hospital_Details!$A$325:$IV$325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[3]Hospital_Details!$A$109:$IV$109</definedName>
    <definedName name="OUT_GL">[3]Hospital_Details!$A$148:$IV$148</definedName>
    <definedName name="OUT_REV">[3]Hospital_Details!$A$55:$IV$55</definedName>
    <definedName name="PaymentDataSet" localSheetId="0">#REF!</definedName>
    <definedName name="PaymentDataSet">#REF!</definedName>
    <definedName name="Print_Area_1">#REF!</definedName>
    <definedName name="Print_Area_MI">'[4]table 2.5'!$B$4:$T$154</definedName>
    <definedName name="_xlnm.Print_Titles" localSheetId="0">ALLOCATIONS!$1:$12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[3]Hospital_Details!$A$310:$IV$310</definedName>
    <definedName name="SNF_COST">[3]Hospital_Details!$A$224:$IV$224</definedName>
    <definedName name="SNF_GL">[3]Hospital_Details!$A$229:$IV$229</definedName>
    <definedName name="SNF_REV">[3]Hospital_Details!$A$218:$IV$218</definedName>
    <definedName name="SUB_I_COST">[3]Hospital_Details!$A$192:$IV$192</definedName>
    <definedName name="SUB_I_GL">[3]Hospital_Details!$A$196:$IV$196</definedName>
    <definedName name="SUB_I_REV">[3]Hospital_Details!$A$184:$IV$184</definedName>
    <definedName name="SUB_II_COST">[3]Hospital_Details!$A$209:$IV$209</definedName>
    <definedName name="SUB_II_GL">[3]Hospital_Details!$A$213:$IV$213</definedName>
    <definedName name="SUB_II_REV">[3]Hospital_Details!$A$201:$IV$201</definedName>
    <definedName name="SWING_COST">[3]Hospital_Details!$A$261:$IV$261</definedName>
    <definedName name="SWING_GL">[3]Hospital_Details!$A$281:$IV$281</definedName>
    <definedName name="SWING_MGN">[3]Hospital_Details!$A$283:$IV$283</definedName>
    <definedName name="SWING_REV">[3]Hospital_Details!$A$256:$IV$256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[3]Hospital_Details!$A$14:$IV$14</definedName>
    <definedName name="TOT_GL">[3]Hospital_Details!$A$15:$IV$15</definedName>
    <definedName name="TOT_REV">[3]Hospital_Details!$A$13:$IV$13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7" i="1" l="1"/>
  <c r="L97" i="1"/>
  <c r="N97" i="1" s="1"/>
  <c r="K97" i="1"/>
  <c r="J97" i="1"/>
  <c r="I97" i="1"/>
  <c r="H97" i="1"/>
  <c r="H98" i="1" s="1"/>
  <c r="G97" i="1"/>
  <c r="B97" i="1"/>
  <c r="B92" i="1"/>
  <c r="T91" i="1"/>
  <c r="N91" i="1"/>
  <c r="T90" i="1"/>
  <c r="N90" i="1"/>
  <c r="T89" i="1"/>
  <c r="N89" i="1"/>
  <c r="T88" i="1"/>
  <c r="N88" i="1"/>
  <c r="T87" i="1"/>
  <c r="N87" i="1"/>
  <c r="H92" i="1"/>
  <c r="T79" i="1"/>
  <c r="N79" i="1"/>
  <c r="T78" i="1"/>
  <c r="N78" i="1"/>
  <c r="T77" i="1"/>
  <c r="N77" i="1"/>
  <c r="T76" i="1"/>
  <c r="N76" i="1"/>
  <c r="T75" i="1"/>
  <c r="N75" i="1"/>
  <c r="T74" i="1"/>
  <c r="N74" i="1"/>
  <c r="T73" i="1"/>
  <c r="N73" i="1"/>
  <c r="T72" i="1"/>
  <c r="N72" i="1"/>
  <c r="T71" i="1"/>
  <c r="N71" i="1"/>
  <c r="T70" i="1"/>
  <c r="N70" i="1"/>
  <c r="T69" i="1"/>
  <c r="N69" i="1"/>
  <c r="T68" i="1"/>
  <c r="N68" i="1"/>
  <c r="T67" i="1"/>
  <c r="N67" i="1"/>
  <c r="T66" i="1"/>
  <c r="N66" i="1"/>
  <c r="T65" i="1"/>
  <c r="N65" i="1"/>
  <c r="T64" i="1"/>
  <c r="N64" i="1"/>
  <c r="T63" i="1"/>
  <c r="N63" i="1"/>
  <c r="T62" i="1"/>
  <c r="N62" i="1"/>
  <c r="T61" i="1"/>
  <c r="N61" i="1"/>
  <c r="T60" i="1"/>
  <c r="N60" i="1"/>
  <c r="T59" i="1"/>
  <c r="R59" i="1"/>
  <c r="N59" i="1"/>
  <c r="T58" i="1"/>
  <c r="N58" i="1"/>
  <c r="T57" i="1"/>
  <c r="N57" i="1"/>
  <c r="T56" i="1"/>
  <c r="N56" i="1"/>
  <c r="T55" i="1"/>
  <c r="N55" i="1"/>
  <c r="T54" i="1"/>
  <c r="N54" i="1"/>
  <c r="T53" i="1"/>
  <c r="N53" i="1"/>
  <c r="T52" i="1"/>
  <c r="N52" i="1"/>
  <c r="H80" i="1"/>
  <c r="T51" i="1"/>
  <c r="N51" i="1"/>
  <c r="T50" i="1"/>
  <c r="N50" i="1"/>
  <c r="T49" i="1"/>
  <c r="N49" i="1"/>
  <c r="B82" i="1"/>
  <c r="T41" i="1"/>
  <c r="N41" i="1"/>
  <c r="T40" i="1"/>
  <c r="N40" i="1"/>
  <c r="T39" i="1"/>
  <c r="N39" i="1"/>
  <c r="T38" i="1"/>
  <c r="N38" i="1"/>
  <c r="T37" i="1"/>
  <c r="N37" i="1"/>
  <c r="T36" i="1"/>
  <c r="N36" i="1"/>
  <c r="T35" i="1"/>
  <c r="N35" i="1"/>
  <c r="T34" i="1"/>
  <c r="N34" i="1"/>
  <c r="T33" i="1"/>
  <c r="N33" i="1"/>
  <c r="T32" i="1"/>
  <c r="N32" i="1"/>
  <c r="B44" i="1"/>
  <c r="T31" i="1"/>
  <c r="N31" i="1"/>
  <c r="T30" i="1"/>
  <c r="N30" i="1"/>
  <c r="H42" i="1"/>
  <c r="B27" i="1"/>
  <c r="G26" i="1"/>
  <c r="T22" i="1"/>
  <c r="N22" i="1"/>
  <c r="T21" i="1"/>
  <c r="N21" i="1"/>
  <c r="T20" i="1"/>
  <c r="N20" i="1"/>
  <c r="T19" i="1"/>
  <c r="N19" i="1"/>
  <c r="R19" i="1"/>
  <c r="T18" i="1"/>
  <c r="N18" i="1"/>
  <c r="T17" i="1"/>
  <c r="N17" i="1"/>
  <c r="B25" i="1"/>
  <c r="T16" i="1"/>
  <c r="N16" i="1"/>
  <c r="T15" i="1"/>
  <c r="N15" i="1"/>
  <c r="T14" i="1"/>
  <c r="N14" i="1"/>
  <c r="H23" i="1"/>
  <c r="C6" i="1"/>
  <c r="D6" i="1" s="1"/>
  <c r="B6" i="1"/>
  <c r="C4" i="1"/>
  <c r="G4" i="1" s="1"/>
  <c r="G3" i="1"/>
  <c r="B3" i="1"/>
  <c r="B10" i="1" l="1"/>
  <c r="B43" i="1" s="1"/>
  <c r="D2" i="1"/>
  <c r="G6" i="1"/>
  <c r="O68" i="1"/>
  <c r="B9" i="1"/>
  <c r="B24" i="1" s="1"/>
  <c r="B26" i="1" s="1"/>
  <c r="N42" i="1"/>
  <c r="P31" i="1" s="1"/>
  <c r="P79" i="1"/>
  <c r="N23" i="1"/>
  <c r="P16" i="1" s="1"/>
  <c r="O61" i="1"/>
  <c r="N92" i="1"/>
  <c r="O88" i="1" s="1"/>
  <c r="Q88" i="1" s="1"/>
  <c r="R88" i="1" s="1"/>
  <c r="N98" i="1"/>
  <c r="O97" i="1" s="1"/>
  <c r="P55" i="1"/>
  <c r="B81" i="1"/>
  <c r="P54" i="1"/>
  <c r="N80" i="1"/>
  <c r="O75" i="1" s="1"/>
  <c r="O40" i="1"/>
  <c r="P50" i="1"/>
  <c r="O71" i="1"/>
  <c r="B23" i="1"/>
  <c r="B42" i="1"/>
  <c r="B80" i="1"/>
  <c r="O67" i="1" l="1"/>
  <c r="P72" i="1"/>
  <c r="P68" i="1"/>
  <c r="P76" i="1"/>
  <c r="O58" i="1"/>
  <c r="O56" i="1"/>
  <c r="O77" i="1"/>
  <c r="O70" i="1"/>
  <c r="P69" i="1"/>
  <c r="P58" i="1"/>
  <c r="P57" i="1"/>
  <c r="P78" i="1"/>
  <c r="P49" i="1"/>
  <c r="O36" i="1"/>
  <c r="P17" i="1"/>
  <c r="O20" i="1"/>
  <c r="P18" i="1"/>
  <c r="O17" i="1"/>
  <c r="Q17" i="1" s="1"/>
  <c r="R17" i="1" s="1"/>
  <c r="P22" i="1"/>
  <c r="O21" i="1"/>
  <c r="O98" i="1"/>
  <c r="B45" i="1"/>
  <c r="B83" i="1"/>
  <c r="Q70" i="1" s="1"/>
  <c r="R70" i="1" s="1"/>
  <c r="P36" i="1"/>
  <c r="O90" i="1"/>
  <c r="Q90" i="1" s="1"/>
  <c r="R90" i="1" s="1"/>
  <c r="O31" i="1"/>
  <c r="O49" i="1"/>
  <c r="O41" i="1"/>
  <c r="O54" i="1"/>
  <c r="O55" i="1"/>
  <c r="O87" i="1"/>
  <c r="P20" i="1"/>
  <c r="Q20" i="1" s="1"/>
  <c r="R20" i="1" s="1"/>
  <c r="O78" i="1"/>
  <c r="O76" i="1"/>
  <c r="P30" i="1"/>
  <c r="O69" i="1"/>
  <c r="P56" i="1"/>
  <c r="P37" i="1"/>
  <c r="O37" i="1"/>
  <c r="O79" i="1"/>
  <c r="O18" i="1"/>
  <c r="Q18" i="1" s="1"/>
  <c r="R18" i="1" s="1"/>
  <c r="P77" i="1"/>
  <c r="O50" i="1"/>
  <c r="P67" i="1"/>
  <c r="P70" i="1"/>
  <c r="P71" i="1"/>
  <c r="P61" i="1"/>
  <c r="P66" i="1"/>
  <c r="O19" i="1"/>
  <c r="O33" i="1"/>
  <c r="O39" i="1"/>
  <c r="O30" i="1"/>
  <c r="O59" i="1"/>
  <c r="O51" i="1"/>
  <c r="Q51" i="1" s="1"/>
  <c r="R51" i="1" s="1"/>
  <c r="O73" i="1"/>
  <c r="Q73" i="1" s="1"/>
  <c r="R73" i="1" s="1"/>
  <c r="P65" i="1"/>
  <c r="P51" i="1"/>
  <c r="O65" i="1"/>
  <c r="P73" i="1"/>
  <c r="P63" i="1"/>
  <c r="P35" i="1"/>
  <c r="P40" i="1"/>
  <c r="P52" i="1"/>
  <c r="P80" i="1" s="1"/>
  <c r="O66" i="1"/>
  <c r="P64" i="1"/>
  <c r="P33" i="1"/>
  <c r="O15" i="1"/>
  <c r="P75" i="1"/>
  <c r="P41" i="1"/>
  <c r="B8" i="1"/>
  <c r="G2" i="1"/>
  <c r="D5" i="1"/>
  <c r="G5" i="1" s="1"/>
  <c r="B98" i="1"/>
  <c r="Q97" i="1" s="1"/>
  <c r="O63" i="1"/>
  <c r="O72" i="1"/>
  <c r="O60" i="1"/>
  <c r="O32" i="1"/>
  <c r="P21" i="1"/>
  <c r="Q21" i="1" s="1"/>
  <c r="R21" i="1" s="1"/>
  <c r="O34" i="1"/>
  <c r="O52" i="1"/>
  <c r="O14" i="1"/>
  <c r="O53" i="1"/>
  <c r="O38" i="1"/>
  <c r="O16" i="1"/>
  <c r="Q16" i="1" s="1"/>
  <c r="R16" i="1" s="1"/>
  <c r="P15" i="1"/>
  <c r="P62" i="1"/>
  <c r="P74" i="1"/>
  <c r="O35" i="1"/>
  <c r="O57" i="1"/>
  <c r="O64" i="1"/>
  <c r="P60" i="1"/>
  <c r="P32" i="1"/>
  <c r="P34" i="1"/>
  <c r="O22" i="1"/>
  <c r="Q22" i="1" s="1"/>
  <c r="R22" i="1" s="1"/>
  <c r="P14" i="1"/>
  <c r="P53" i="1"/>
  <c r="O91" i="1"/>
  <c r="Q91" i="1" s="1"/>
  <c r="R91" i="1" s="1"/>
  <c r="O89" i="1"/>
  <c r="Q89" i="1" s="1"/>
  <c r="R89" i="1" s="1"/>
  <c r="O62" i="1"/>
  <c r="O74" i="1"/>
  <c r="Q55" i="1" l="1"/>
  <c r="R55" i="1" s="1"/>
  <c r="Q54" i="1"/>
  <c r="R54" i="1" s="1"/>
  <c r="Q74" i="1"/>
  <c r="R74" i="1" s="1"/>
  <c r="Q62" i="1"/>
  <c r="R62" i="1" s="1"/>
  <c r="Q77" i="1"/>
  <c r="R77" i="1" s="1"/>
  <c r="Q69" i="1"/>
  <c r="R69" i="1" s="1"/>
  <c r="Q64" i="1"/>
  <c r="R64" i="1" s="1"/>
  <c r="Q50" i="1"/>
  <c r="R50" i="1" s="1"/>
  <c r="Q57" i="1"/>
  <c r="R57" i="1" s="1"/>
  <c r="Q58" i="1"/>
  <c r="R58" i="1" s="1"/>
  <c r="Q33" i="1"/>
  <c r="R33" i="1" s="1"/>
  <c r="Q39" i="1"/>
  <c r="R39" i="1" s="1"/>
  <c r="Q34" i="1"/>
  <c r="R34" i="1" s="1"/>
  <c r="Q36" i="1"/>
  <c r="R36" i="1" s="1"/>
  <c r="Q40" i="1"/>
  <c r="R40" i="1" s="1"/>
  <c r="Q38" i="1"/>
  <c r="R38" i="1" s="1"/>
  <c r="Q98" i="1"/>
  <c r="R97" i="1"/>
  <c r="O92" i="1"/>
  <c r="Q87" i="1"/>
  <c r="Q41" i="1"/>
  <c r="R41" i="1" s="1"/>
  <c r="Q72" i="1"/>
  <c r="R72" i="1" s="1"/>
  <c r="Q15" i="1"/>
  <c r="R15" i="1" s="1"/>
  <c r="Q71" i="1"/>
  <c r="R71" i="1" s="1"/>
  <c r="Q79" i="1"/>
  <c r="R79" i="1" s="1"/>
  <c r="P42" i="1"/>
  <c r="Q49" i="1"/>
  <c r="O80" i="1"/>
  <c r="P23" i="1"/>
  <c r="Q67" i="1"/>
  <c r="R67" i="1" s="1"/>
  <c r="Q53" i="1"/>
  <c r="R53" i="1" s="1"/>
  <c r="Q63" i="1"/>
  <c r="R63" i="1" s="1"/>
  <c r="Q30" i="1"/>
  <c r="O42" i="1"/>
  <c r="Q61" i="1"/>
  <c r="R61" i="1" s="1"/>
  <c r="Q76" i="1"/>
  <c r="R76" i="1" s="1"/>
  <c r="Q56" i="1"/>
  <c r="R56" i="1" s="1"/>
  <c r="Q75" i="1"/>
  <c r="R75" i="1" s="1"/>
  <c r="Q60" i="1"/>
  <c r="R60" i="1" s="1"/>
  <c r="Q35" i="1"/>
  <c r="R35" i="1" s="1"/>
  <c r="Q14" i="1"/>
  <c r="O23" i="1"/>
  <c r="Q65" i="1"/>
  <c r="R65" i="1" s="1"/>
  <c r="Q68" i="1"/>
  <c r="R68" i="1" s="1"/>
  <c r="Q78" i="1"/>
  <c r="R78" i="1" s="1"/>
  <c r="Q31" i="1"/>
  <c r="R31" i="1" s="1"/>
  <c r="Q32" i="1"/>
  <c r="R32" i="1" s="1"/>
  <c r="Q52" i="1"/>
  <c r="R52" i="1" s="1"/>
  <c r="Q66" i="1"/>
  <c r="R66" i="1" s="1"/>
  <c r="Q37" i="1"/>
  <c r="R37" i="1" s="1"/>
  <c r="R49" i="1" l="1"/>
  <c r="Q80" i="1"/>
  <c r="Q81" i="1" s="1"/>
  <c r="Q92" i="1"/>
  <c r="R87" i="1"/>
  <c r="Q23" i="1"/>
  <c r="Q24" i="1" s="1"/>
  <c r="R14" i="1"/>
  <c r="Q42" i="1"/>
  <c r="Q43" i="1" s="1"/>
  <c r="R30" i="1"/>
</calcChain>
</file>

<file path=xl/sharedStrings.xml><?xml version="1.0" encoding="utf-8"?>
<sst xmlns="http://schemas.openxmlformats.org/spreadsheetml/2006/main" count="226" uniqueCount="214">
  <si>
    <t>Federal Fiscal Year 2023 DSH</t>
  </si>
  <si>
    <t>Private &amp; Community Hospitals</t>
  </si>
  <si>
    <t>IMD (DMH Pays State Share)</t>
  </si>
  <si>
    <t>Public (OU Pays State Share)</t>
  </si>
  <si>
    <t>TOTAL</t>
  </si>
  <si>
    <t>DSH Allocation</t>
  </si>
  <si>
    <t xml:space="preserve">OHCA State Share @ 26.44% </t>
  </si>
  <si>
    <t xml:space="preserve">DMH State Share @ 26.44% </t>
  </si>
  <si>
    <t xml:space="preserve">OU State Share @ 26.44% </t>
  </si>
  <si>
    <t xml:space="preserve">Federal Share @ 73.56% 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</si>
  <si>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</si>
  <si>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</si>
  <si>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</si>
  <si>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PROVIDER NAME:</t>
  </si>
  <si>
    <t>Licensed Beds</t>
  </si>
  <si>
    <t>OB / GYN</t>
  </si>
  <si>
    <t>OKLAHOMA MEDICAID PROVIDER NUMBER(S)</t>
  </si>
  <si>
    <t>INCLUDED IN THE DATA ON THIS FORM:</t>
  </si>
  <si>
    <t>MEDICARE PROVIDER NUMBER:</t>
  </si>
  <si>
    <t>1.1    Medicaid Inpatient Days</t>
  </si>
  <si>
    <t>1.4    Total Inpatient Days</t>
  </si>
  <si>
    <t>1.5    Medicaid Inpatient Utilization</t>
  </si>
  <si>
    <t>3.8   Total Indigent Care</t>
  </si>
  <si>
    <t>CCR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</si>
  <si>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</si>
  <si>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</si>
  <si>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</si>
  <si>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</si>
  <si>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</si>
  <si>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</si>
  <si>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HILLCREST MEDICAL CENTER</t>
  </si>
  <si>
    <t>200044210A</t>
  </si>
  <si>
    <t>INTEGRIS BAPTIST MEDICAL C</t>
  </si>
  <si>
    <t>100806400C</t>
  </si>
  <si>
    <t>INTEGRIS SOUTHWEST MEDICAL CENTER</t>
  </si>
  <si>
    <t>100700200A</t>
  </si>
  <si>
    <t>MERCY HOSPITAL OKLAHOMA CITY</t>
  </si>
  <si>
    <t>100699390A</t>
  </si>
  <si>
    <t>NORMAN REGIONAL HOSPITAL</t>
  </si>
  <si>
    <t>100700690A</t>
  </si>
  <si>
    <t>SAINT FRANCIS HOSPITAL</t>
  </si>
  <si>
    <t>100699570A</t>
  </si>
  <si>
    <t>SAINT FRANCIS HOSPITAL MUSKOGEE INC</t>
  </si>
  <si>
    <t>200700900A</t>
  </si>
  <si>
    <t>ST ANTHONY HSP</t>
  </si>
  <si>
    <t>100699540A</t>
  </si>
  <si>
    <t>ST JOHN MED CTR</t>
  </si>
  <si>
    <t>100699400A</t>
  </si>
  <si>
    <t>Subtotal Beds for Hospitals &gt; than 300 Beds</t>
  </si>
  <si>
    <t>Percent of Total Medicaid Days for Private &amp; Community Hospitals</t>
  </si>
  <si>
    <t>Count of Hospitals</t>
  </si>
  <si>
    <t xml:space="preserve"> </t>
  </si>
  <si>
    <t>DSH Allocation Allowed</t>
  </si>
  <si>
    <t>Recycled Amount</t>
  </si>
  <si>
    <t>Group = Beds &gt; 100  &lt; 300</t>
  </si>
  <si>
    <t>AHS SOUTHCREST HOSPITAL, LLC</t>
  </si>
  <si>
    <t>200439230A</t>
  </si>
  <si>
    <t>ALLIANCEHEALTH DURANT</t>
  </si>
  <si>
    <t>100696610B</t>
  </si>
  <si>
    <t>ALLIANCEHEALTH PONCA CITY</t>
  </si>
  <si>
    <t>100699420A</t>
  </si>
  <si>
    <t>DUNCAN REGIONAL HOSPITAL</t>
  </si>
  <si>
    <t>100700120A</t>
  </si>
  <si>
    <t>INTEGRIS BASS MEM BAP</t>
  </si>
  <si>
    <t>100699500A</t>
  </si>
  <si>
    <t>JANE PHILLIPS EP HSP</t>
  </si>
  <si>
    <t>100699490A</t>
  </si>
  <si>
    <t>MERCY HOSPITAL ADA, INC.</t>
  </si>
  <si>
    <t>200509290A</t>
  </si>
  <si>
    <t>MERCY HOSPITAL ARDMORE INC</t>
  </si>
  <si>
    <t>100262320C</t>
  </si>
  <si>
    <t>SAINT FRANCIS HOSPITAL SOUTH</t>
  </si>
  <si>
    <t>200031310A</t>
  </si>
  <si>
    <t>ST. ANTHONY SHAWNEE HOSPITAL, INC</t>
  </si>
  <si>
    <t>100740840B</t>
  </si>
  <si>
    <t>ST MARY'S REGIONAL MEDICAL CENTER</t>
  </si>
  <si>
    <t>100690020A</t>
  </si>
  <si>
    <t>STILLWATER MEDICAL CENTER</t>
  </si>
  <si>
    <t>100699950A</t>
  </si>
  <si>
    <t>Subtotal Beds for Hospitals &gt;= 100 &lt; 300 Beds</t>
  </si>
  <si>
    <t>Percent of Total Medicaid Days for Private &amp; Community Hospitals with &lt; 300 Beds</t>
  </si>
  <si>
    <t>Group = Beds &lt; 100</t>
  </si>
  <si>
    <t>AHS CLAREMORE REGIONAL HOSPITAL, LLC</t>
  </si>
  <si>
    <t>200435950A</t>
  </si>
  <si>
    <t>AHS HENRYETTA HOSPITAL, LLC</t>
  </si>
  <si>
    <t>200045700C</t>
  </si>
  <si>
    <t>ALLIANCEHEALTH WOODWARD</t>
  </si>
  <si>
    <t>200019120A</t>
  </si>
  <si>
    <t>ARBUCKLE MEM HSP</t>
  </si>
  <si>
    <t>100700790A</t>
  </si>
  <si>
    <t>ATOKA COUNTY HEALTHCARE AUTHORITY</t>
  </si>
  <si>
    <t>100262850D</t>
  </si>
  <si>
    <t>BAILEY MEDICAL CENTER LLC</t>
  </si>
  <si>
    <t>200102450A</t>
  </si>
  <si>
    <t>BLACKWELL REGIONAL HOSPITAL</t>
  </si>
  <si>
    <t>200668710A</t>
  </si>
  <si>
    <t>CHOCTAW MEMORIAL HOSPITAL</t>
  </si>
  <si>
    <t>100700720A</t>
  </si>
  <si>
    <t>CIMARRON MEMORIAL HOSPITAL</t>
  </si>
  <si>
    <t>100700740A</t>
  </si>
  <si>
    <t>CLINTON HMA LLC</t>
  </si>
  <si>
    <t>100700010G</t>
  </si>
  <si>
    <t>EASTERN OKLAHOMA MEDICAL CENTER</t>
  </si>
  <si>
    <t>100700730A</t>
  </si>
  <si>
    <t>HASKELL REGIONAL HOSPITAL INC.</t>
  </si>
  <si>
    <t>200925590A</t>
  </si>
  <si>
    <t>HILLCREST HOSPITAL CUSHING</t>
  </si>
  <si>
    <t>200044190A</t>
  </si>
  <si>
    <t>HILLCREST HOSPITAL PRYOR</t>
  </si>
  <si>
    <t>200735850A</t>
  </si>
  <si>
    <t>INTEGRIS CANADIAN VALLEY HOSPITAL</t>
  </si>
  <si>
    <t>100700610A</t>
  </si>
  <si>
    <t>INTEGRIS GROVE HOSPITAL</t>
  </si>
  <si>
    <t>100699700A</t>
  </si>
  <si>
    <t>INTEGRIS HEALTH EDMOND, INC.</t>
  </si>
  <si>
    <t>200405550A</t>
  </si>
  <si>
    <t>INTEGRIS MIAMI HOSPITAL</t>
  </si>
  <si>
    <t>100699440A</t>
  </si>
  <si>
    <t>JACKSON CO MEM HSP</t>
  </si>
  <si>
    <t>100699350A</t>
  </si>
  <si>
    <t>LAKESIDE WOMENS CENTER OF</t>
  </si>
  <si>
    <t>100745350B</t>
  </si>
  <si>
    <t>MEMORIAL HOSPITAL OF TEXAS COUNTY</t>
  </si>
  <si>
    <t>100699630A</t>
  </si>
  <si>
    <t>MERCY HEALTH LOVE COUNTY</t>
  </si>
  <si>
    <t>100699960A</t>
  </si>
  <si>
    <t>MERCY HOSPITAL HEALDTON INC</t>
  </si>
  <si>
    <t>200226190A</t>
  </si>
  <si>
    <t>MERCY HOSPITAL KINGFISHER, INC</t>
  </si>
  <si>
    <t>200521810B</t>
  </si>
  <si>
    <t>MERCY HOSPITAL LOGAN COUNTY</t>
  </si>
  <si>
    <t>200425410C</t>
  </si>
  <si>
    <t>MERCY HOSPITAL TISHOMINGO</t>
  </si>
  <si>
    <t>200318440B</t>
  </si>
  <si>
    <t>MERCY HOSPITAL WATONGA INC</t>
  </si>
  <si>
    <t>200490030A</t>
  </si>
  <si>
    <t>ST JOHN OWASSO</t>
  </si>
  <si>
    <t>200106410A</t>
  </si>
  <si>
    <t>STILLWATER MEDICAL - PERRY</t>
  </si>
  <si>
    <t>200417790W</t>
  </si>
  <si>
    <t>SURGICAL HOSPITAL OF OKLAHOMA LLC</t>
  </si>
  <si>
    <t>100700530A</t>
  </si>
  <si>
    <t>WEATHERFORD HOSPITAL AUTHORITY</t>
  </si>
  <si>
    <t>100699870E</t>
  </si>
  <si>
    <t>Subtotal Beds for Hospitals &lt; 100 Beds</t>
  </si>
  <si>
    <t>IMD</t>
  </si>
  <si>
    <t>100700640C</t>
  </si>
  <si>
    <t>GRIFFIN MEMORIAL HOSPITAL</t>
  </si>
  <si>
    <t>100690030B</t>
  </si>
  <si>
    <t>JIM TALIAFERRO MHC</t>
  </si>
  <si>
    <t>100700660B</t>
  </si>
  <si>
    <t>NORTHWEST CENTER FOR BEHAVIORAL HEALTH</t>
  </si>
  <si>
    <t>100704080B</t>
  </si>
  <si>
    <t>TULSA CENTER FOR BEHAVIORAL HEALTH</t>
  </si>
  <si>
    <t>100707460F</t>
  </si>
  <si>
    <t>Public</t>
  </si>
  <si>
    <t>OU MEDICINE</t>
  </si>
  <si>
    <t>200752850A</t>
  </si>
  <si>
    <t>37-0001, 37-T001</t>
  </si>
  <si>
    <t>37-0028</t>
  </si>
  <si>
    <t>37-0106</t>
  </si>
  <si>
    <t>37-0013</t>
  </si>
  <si>
    <t>37-0008</t>
  </si>
  <si>
    <t>37-0091 &amp; 37-T091</t>
  </si>
  <si>
    <t>37-0025 &amp; 37-S025 &amp; 37-T025</t>
  </si>
  <si>
    <t>37-0037</t>
  </si>
  <si>
    <t>37-0114</t>
  </si>
  <si>
    <t>37-0202</t>
  </si>
  <si>
    <t>37-0014</t>
  </si>
  <si>
    <t>37-0006</t>
  </si>
  <si>
    <t>37-0023</t>
  </si>
  <si>
    <t>37-0016</t>
  </si>
  <si>
    <t>37-0018</t>
  </si>
  <si>
    <t>37-0020</t>
  </si>
  <si>
    <t>37-0047</t>
  </si>
  <si>
    <t>37-0218</t>
  </si>
  <si>
    <t>37-0026</t>
  </si>
  <si>
    <t>37-0049</t>
  </si>
  <si>
    <t>37-0039</t>
  </si>
  <si>
    <t>37-0183</t>
  </si>
  <si>
    <t>37-0002</t>
  </si>
  <si>
    <t>37-1328</t>
  </si>
  <si>
    <t>37-1300</t>
  </si>
  <si>
    <t>37-0228</t>
  </si>
  <si>
    <t>37-0030</t>
  </si>
  <si>
    <t>37-0100</t>
  </si>
  <si>
    <t>13-1307</t>
  </si>
  <si>
    <t>37-0029</t>
  </si>
  <si>
    <t>37-1337</t>
  </si>
  <si>
    <t>37-1335</t>
  </si>
  <si>
    <t>37-0099</t>
  </si>
  <si>
    <t>37-0015</t>
  </si>
  <si>
    <t>37-0211</t>
  </si>
  <si>
    <t>37-0113</t>
  </si>
  <si>
    <t>37-0236</t>
  </si>
  <si>
    <t>37-0004</t>
  </si>
  <si>
    <t>37-0022</t>
  </si>
  <si>
    <t>37-0199</t>
  </si>
  <si>
    <t>37-1340</t>
  </si>
  <si>
    <t>37-1306</t>
  </si>
  <si>
    <t>37-1310</t>
  </si>
  <si>
    <t>37-1313</t>
  </si>
  <si>
    <t>37-1317</t>
  </si>
  <si>
    <t>37-1304</t>
  </si>
  <si>
    <t>37-1302</t>
  </si>
  <si>
    <t>37-0227</t>
  </si>
  <si>
    <t>37-0139</t>
  </si>
  <si>
    <t>37-0201</t>
  </si>
  <si>
    <t>37-1323</t>
  </si>
  <si>
    <t>37-4006</t>
  </si>
  <si>
    <t>37-4000</t>
  </si>
  <si>
    <t>37-4008</t>
  </si>
  <si>
    <t>37-4001</t>
  </si>
  <si>
    <t>374026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</si>
</sst>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0" fontId="5" fillId="0" borderId="0" xfId="0" applyFont="1"/>
    <xf numFmtId="0" fontId="3" fillId="0" borderId="4" xfId="1" applyNumberFormat="1" applyFont="1" applyFill="1" applyBorder="1" applyAlignment="1">
      <alignment horizontal="right" wrapText="1"/>
    </xf>
    <xf numFmtId="165" fontId="5" fillId="0" borderId="0" xfId="1" applyNumberFormat="1" applyFont="1"/>
    <xf numFmtId="0" fontId="3" fillId="0" borderId="5" xfId="1" applyNumberFormat="1" applyFont="1" applyFill="1" applyBorder="1" applyAlignment="1">
      <alignment horizontal="right"/>
    </xf>
    <xf numFmtId="44" fontId="6" fillId="0" borderId="6" xfId="2" applyFont="1" applyFill="1" applyBorder="1"/>
    <xf numFmtId="43" fontId="5" fillId="0" borderId="0" xfId="1" applyFont="1" applyBorder="1"/>
    <xf numFmtId="44" fontId="5" fillId="0" borderId="0" xfId="0" applyNumberFormat="1" applyFont="1"/>
    <xf numFmtId="44" fontId="6" fillId="0" borderId="7" xfId="2" applyFont="1" applyFill="1" applyBorder="1"/>
    <xf numFmtId="0" fontId="3" fillId="0" borderId="8" xfId="1" applyNumberFormat="1" applyFont="1" applyFill="1" applyBorder="1" applyAlignment="1">
      <alignment horizontal="right"/>
    </xf>
    <xf numFmtId="44" fontId="6" fillId="2" borderId="6" xfId="2" applyFont="1" applyFill="1" applyBorder="1"/>
    <xf numFmtId="0" fontId="5" fillId="2" borderId="0" xfId="0" applyFont="1" applyFill="1"/>
    <xf numFmtId="43" fontId="5" fillId="0" borderId="0" xfId="1" applyFont="1" applyFill="1" applyBorder="1"/>
    <xf numFmtId="44" fontId="5" fillId="0" borderId="0" xfId="2" applyFont="1"/>
    <xf numFmtId="44" fontId="6" fillId="2" borderId="9" xfId="2" applyFont="1" applyFill="1" applyBorder="1"/>
    <xf numFmtId="0" fontId="3" fillId="0" borderId="10" xfId="1" applyNumberFormat="1" applyFont="1" applyFill="1" applyBorder="1" applyAlignment="1">
      <alignment horizontal="right"/>
    </xf>
    <xf numFmtId="44" fontId="6" fillId="0" borderId="11" xfId="2" applyFont="1" applyBorder="1"/>
    <xf numFmtId="44" fontId="6" fillId="0" borderId="11" xfId="2" applyFont="1" applyFill="1" applyBorder="1"/>
    <xf numFmtId="44" fontId="6" fillId="0" borderId="12" xfId="2" applyFont="1" applyFill="1" applyBorder="1"/>
    <xf numFmtId="166" fontId="5" fillId="0" borderId="0" xfId="2" applyNumberFormat="1" applyFont="1"/>
    <xf numFmtId="43" fontId="5" fillId="0" borderId="0" xfId="0" applyNumberFormat="1" applyFont="1"/>
    <xf numFmtId="0" fontId="3" fillId="0" borderId="0" xfId="1" applyNumberFormat="1" applyFont="1" applyFill="1" applyBorder="1" applyAlignment="1">
      <alignment horizontal="left"/>
    </xf>
    <xf numFmtId="164" fontId="6" fillId="0" borderId="0" xfId="1" applyNumberFormat="1" applyFont="1"/>
    <xf numFmtId="0" fontId="7" fillId="0" borderId="0" xfId="0" applyFont="1"/>
    <xf numFmtId="165" fontId="7" fillId="0" borderId="0" xfId="1" applyNumberFormat="1" applyFont="1"/>
    <xf numFmtId="44" fontId="7" fillId="0" borderId="0" xfId="0" applyNumberFormat="1" applyFont="1"/>
    <xf numFmtId="164" fontId="7" fillId="0" borderId="0" xfId="1" applyNumberFormat="1" applyFont="1"/>
    <xf numFmtId="0" fontId="3" fillId="3" borderId="6" xfId="0" applyFont="1" applyFill="1" applyBorder="1" applyAlignment="1">
      <alignment wrapText="1"/>
    </xf>
    <xf numFmtId="164" fontId="3" fillId="3" borderId="6" xfId="1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left" wrapText="1"/>
    </xf>
    <xf numFmtId="164" fontId="3" fillId="3" borderId="6" xfId="1" applyNumberFormat="1" applyFont="1" applyFill="1" applyBorder="1" applyAlignment="1">
      <alignment wrapText="1"/>
    </xf>
    <xf numFmtId="9" fontId="3" fillId="3" borderId="6" xfId="3" applyFont="1" applyFill="1" applyBorder="1" applyAlignment="1">
      <alignment wrapText="1"/>
    </xf>
    <xf numFmtId="165" fontId="3" fillId="3" borderId="6" xfId="1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2" borderId="6" xfId="0" applyFont="1" applyFill="1" applyBorder="1"/>
    <xf numFmtId="164" fontId="10" fillId="2" borderId="6" xfId="1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5" fontId="10" fillId="2" borderId="6" xfId="1" applyNumberFormat="1" applyFont="1" applyFill="1" applyBorder="1" applyAlignment="1">
      <alignment horizontal="center"/>
    </xf>
    <xf numFmtId="0" fontId="10" fillId="2" borderId="6" xfId="0" quotePrefix="1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6" xfId="0" quotePrefix="1" applyFont="1" applyFill="1" applyBorder="1"/>
    <xf numFmtId="0" fontId="10" fillId="0" borderId="0" xfId="0" applyFont="1"/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164" fontId="11" fillId="0" borderId="6" xfId="1" applyNumberFormat="1" applyFont="1" applyFill="1" applyBorder="1" applyAlignment="1">
      <alignment horizontal="right" vertical="center"/>
    </xf>
    <xf numFmtId="10" fontId="5" fillId="0" borderId="6" xfId="3" applyNumberFormat="1" applyFont="1" applyFill="1" applyBorder="1" applyAlignment="1">
      <alignment horizontal="right"/>
    </xf>
    <xf numFmtId="44" fontId="11" fillId="0" borderId="6" xfId="2" applyFont="1" applyFill="1" applyBorder="1" applyAlignment="1">
      <alignment horizontal="right" vertical="center"/>
    </xf>
    <xf numFmtId="165" fontId="11" fillId="0" borderId="6" xfId="1" applyNumberFormat="1" applyFont="1" applyFill="1" applyBorder="1" applyAlignment="1">
      <alignment horizontal="right" vertical="center"/>
    </xf>
    <xf numFmtId="44" fontId="5" fillId="0" borderId="6" xfId="2" applyFont="1" applyFill="1" applyBorder="1" applyAlignment="1">
      <alignment horizontal="right"/>
    </xf>
    <xf numFmtId="10" fontId="7" fillId="0" borderId="6" xfId="3" applyNumberFormat="1" applyFont="1" applyBorder="1"/>
    <xf numFmtId="44" fontId="7" fillId="0" borderId="6" xfId="2" applyFont="1" applyBorder="1"/>
    <xf numFmtId="0" fontId="7" fillId="0" borderId="6" xfId="0" applyFont="1" applyBorder="1"/>
    <xf numFmtId="0" fontId="6" fillId="0" borderId="0" xfId="0" applyFont="1"/>
    <xf numFmtId="165" fontId="6" fillId="0" borderId="0" xfId="1" applyNumberFormat="1" applyFont="1"/>
    <xf numFmtId="44" fontId="6" fillId="0" borderId="0" xfId="2" applyFont="1"/>
    <xf numFmtId="10" fontId="6" fillId="0" borderId="0" xfId="3" applyNumberFormat="1" applyFont="1"/>
    <xf numFmtId="44" fontId="6" fillId="0" borderId="0" xfId="1" applyNumberFormat="1" applyFont="1"/>
    <xf numFmtId="164" fontId="7" fillId="0" borderId="0" xfId="0" applyNumberFormat="1" applyFont="1"/>
    <xf numFmtId="164" fontId="6" fillId="0" borderId="0" xfId="1" applyNumberFormat="1" applyFont="1" applyFill="1"/>
    <xf numFmtId="164" fontId="9" fillId="0" borderId="0" xfId="1" applyNumberFormat="1" applyFont="1" applyFill="1"/>
    <xf numFmtId="43" fontId="7" fillId="0" borderId="0" xfId="0" applyNumberFormat="1" applyFont="1"/>
    <xf numFmtId="164" fontId="10" fillId="2" borderId="6" xfId="1" applyNumberFormat="1" applyFont="1" applyFill="1" applyBorder="1"/>
    <xf numFmtId="165" fontId="10" fillId="2" borderId="6" xfId="1" applyNumberFormat="1" applyFont="1" applyFill="1" applyBorder="1"/>
    <xf numFmtId="43" fontId="5" fillId="0" borderId="6" xfId="0" applyNumberFormat="1" applyFont="1" applyBorder="1" applyAlignment="1">
      <alignment horizontal="right"/>
    </xf>
    <xf numFmtId="0" fontId="11" fillId="0" borderId="9" xfId="0" applyFont="1" applyBorder="1" applyAlignment="1">
      <alignment horizontal="left" vertical="center"/>
    </xf>
    <xf numFmtId="164" fontId="9" fillId="0" borderId="0" xfId="1" applyNumberFormat="1" applyFont="1"/>
    <xf numFmtId="10" fontId="6" fillId="0" borderId="0" xfId="2" applyNumberFormat="1" applyFont="1"/>
    <xf numFmtId="164" fontId="6" fillId="0" borderId="0" xfId="0" applyNumberFormat="1" applyFont="1"/>
    <xf numFmtId="10" fontId="6" fillId="0" borderId="0" xfId="0" applyNumberFormat="1" applyFont="1"/>
    <xf numFmtId="44" fontId="6" fillId="0" borderId="0" xfId="0" applyNumberFormat="1" applyFont="1"/>
    <xf numFmtId="164" fontId="5" fillId="0" borderId="0" xfId="1" applyNumberFormat="1" applyFont="1"/>
    <xf numFmtId="49" fontId="12" fillId="0" borderId="13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43" fontId="5" fillId="0" borderId="6" xfId="0" applyNumberFormat="1" applyFont="1" applyFill="1" applyBorder="1" applyAlignment="1">
      <alignment horizontal="right"/>
    </xf>
    <xf numFmtId="10" fontId="7" fillId="0" borderId="6" xfId="3" applyNumberFormat="1" applyFont="1" applyFill="1" applyBorder="1"/>
    <xf numFmtId="44" fontId="7" fillId="0" borderId="6" xfId="2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11" fillId="0" borderId="6" xfId="0" applyFont="1" applyFill="1" applyBorder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FINANCIAL%20MANAGEMENT\DSH\FFY23\2023%20DSH%20Data%20v2.xlsx" TargetMode="External"/><Relationship Id="rId1" Type="http://schemas.openxmlformats.org/officeDocument/2006/relationships/externalLinkPath" Target="2023%20DSH%20Dat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2023 DSH DATA"/>
      <sheetName val="COMBO"/>
      <sheetName val="ALLOCATIONS"/>
      <sheetName val="Cost UPL SFY22 Combine"/>
      <sheetName val="2022 Hospital Access Payments"/>
      <sheetName val="2022 CAH Payments"/>
      <sheetName val="assessment log 2021"/>
    </sheetNames>
    <sheetDataSet>
      <sheetData sheetId="0" refreshError="1"/>
      <sheetData sheetId="1" refreshError="1"/>
      <sheetData sheetId="2">
        <row r="1">
          <cell r="B1" t="str">
            <v>OKLAHOMA MEDICAID PROVIDER NUMBER(S):</v>
          </cell>
          <cell r="C1" t="str">
            <v>LICENSED BEDS:</v>
          </cell>
          <cell r="D1" t="str">
            <v>INCLUDED IN THE DATA ON THIS FORM:</v>
          </cell>
          <cell r="E1" t="str">
            <v>INCLUDED IN THE DATA ON THIS FORM:</v>
          </cell>
          <cell r="F1" t="str">
            <v>MEDICARE PROVIDER NUMBER:</v>
          </cell>
          <cell r="G1" t="str">
            <v>MOST RECENT COST REPORT YEAR:</v>
          </cell>
          <cell r="H1" t="str">
            <v>HOSPITAL FISCAL YEAR ENDING:</v>
          </cell>
          <cell r="I1" t="str">
            <v>FISCAL INTERMEDIARY AND CONTACT:</v>
          </cell>
          <cell r="J1" t="str">
            <v>FISCAL INTERMEDIARY  EMAIL:</v>
          </cell>
          <cell r="K1" t="str">
            <v>FISCAL INTERMEDIARY TELEPHONE:</v>
          </cell>
          <cell r="L1" t="str">
            <v>1.1 Medicaid Inpatient Days</v>
          </cell>
          <cell r="M1" t="str">
            <v>1.2 Dual Eligible Inpatient Days</v>
          </cell>
          <cell r="N1" t="str">
            <v>1.3 Total Medicaid Inpatient Days line 1.1 + 1.2</v>
          </cell>
          <cell r="O1" t="str">
            <v>1.4 Total Inpatient Days</v>
          </cell>
          <cell r="P1" t="str">
            <v>1.5 Medicaid Inpatient Utilization line 1.3 / 1.4</v>
          </cell>
          <cell r="Q1" t="str">
            <v>1.6 Minimum Required</v>
          </cell>
          <cell r="R1" t="str">
            <v>Federal Minimum</v>
          </cell>
          <cell r="S1" t="str">
            <v>1.7 Medicare Inpatient Days</v>
          </cell>
          <cell r="T1" t="str">
            <v xml:space="preserve">2.1 Medicaid Payments/Receipts for all services rendered </v>
          </cell>
          <cell r="U1" t="str">
            <v xml:space="preserve">2.2 Medicaid Managed Care Payments/Receipts for all services rendered </v>
          </cell>
          <cell r="V1" t="str">
            <v>2.3 Subsidies received from State &amp; Local Government for patient care</v>
          </cell>
          <cell r="W1" t="str">
            <v>2.4 Total Low Income Payments/Receipts line 2.1 + 2.2 + 2.3</v>
          </cell>
          <cell r="X1" t="str">
            <v>2.5 Total patient Receipts/Payments from all sources</v>
          </cell>
          <cell r="Y1" t="str">
            <v>2.6 Low Income Payment Percentage line 2.4 / 2.5</v>
          </cell>
          <cell r="Z1" t="str">
            <v>2.7 Total Inpatient Charges for Charity Care</v>
          </cell>
          <cell r="AA1" t="str">
            <v>2.8 Subsidies received from State &amp; Local Government for Inpatient Care</v>
          </cell>
          <cell r="AB1" t="str">
            <v>2.9 Net Inpatient Charity Care line 2.7 - 2.8</v>
          </cell>
          <cell r="AC1" t="str">
            <v>2.10 Total Hospital Gross Inpatient Charges (Exclude SNF, NF, HHA, Off-site PRTF)</v>
          </cell>
          <cell r="AD1" t="str">
            <v>2.11 Charity Care Charge Percentage line 2.9 / 2.10</v>
          </cell>
          <cell r="AE1" t="str">
            <v>2.12 Low Income Utilization Rate line 2.6 + 2.11</v>
          </cell>
          <cell r="AF1" t="str">
            <v>2.13 Minimum Required</v>
          </cell>
          <cell r="AG1" t="str">
            <v>Federal Minimum</v>
          </cell>
          <cell r="AH1" t="str">
            <v>3.1 Medicaid Inpatient Gross Charges</v>
          </cell>
          <cell r="AI1" t="str">
            <v>3.2 Medicaid Managed Care Gross Charges</v>
          </cell>
          <cell r="AJ1" t="str">
            <v>3.3 Medicaid Gross Charges for all Services</v>
          </cell>
          <cell r="AK1" t="str">
            <v>3.4 Bad Debts Allowance Net of Recoveries and Net of Allowances for Uninsured Patients</v>
          </cell>
          <cell r="AL1" t="str">
            <v>3.5 Total Charity Care Charges less charges attributed to uninsured patients</v>
          </cell>
          <cell r="AM1" t="str">
            <v>3.6 Total Uninsured Charges (see instructions)</v>
          </cell>
          <cell r="AN1" t="str">
            <v>3.7 Total Charges for Dual Eligible Patients (see instructions)</v>
          </cell>
          <cell r="AO1" t="str">
            <v>3.8 Total Indigent Care line 3.3 + 3.4 + 3.5 + 3.6 + 3.7</v>
          </cell>
          <cell r="AP1" t="str">
            <v>3.9 Total Hospital Gross Charges (Exclude SNF, NF, HHA, Off-site PRTF)</v>
          </cell>
          <cell r="AQ1" t="str">
            <v>3.10 Indigent Care Rate line 3.8 / 3.9</v>
          </cell>
          <cell r="AR1" t="str">
            <v>3.11 Uncompensated Care Rate (line 3.4 + 3.5 + 3.6) / 3.9</v>
          </cell>
          <cell r="AS1" t="str">
            <v>3.12 Total payments received for Dual Eligible Patients from Medicare</v>
          </cell>
          <cell r="AT1" t="str">
            <v>3.13 Total payments received for Dual Eligible Patients from Medicaid</v>
          </cell>
          <cell r="AU1" t="str">
            <v>3.14 Total Recoveries from the Uninsured (see instructions)</v>
          </cell>
          <cell r="AV1" t="str">
            <v>4.1 Total Hospital Costs (CMS Form 2552-96, Worksheet B, Part 1, column 25, line 95 less lines 63 to 94)</v>
          </cell>
          <cell r="AW1" t="str">
            <v>4.2 Inpatient Revenue (CMS Form 2552-96, Worksheet C, Part 1, column 6, line 101 less lines 63 to 100)</v>
          </cell>
          <cell r="AX1" t="str">
            <v>4.3 Outpatient Revenue (CMS Form 2552-96, Worksheet C, Part 1, column 7, line 101 less lines 63 to 100)</v>
          </cell>
          <cell r="AY1" t="str">
            <v>4.4 Medicare DSH Allowable (CMS Form 2552-96, Title XVIII, Worksheet E, Part A, column 1, line 4.04)</v>
          </cell>
          <cell r="AZ1" t="str">
            <v>5.1 Section 1011 Funds Charges</v>
          </cell>
          <cell r="BA1" t="str">
            <v>5.2 Section 1011 Funds Received</v>
          </cell>
          <cell r="BB1" t="str">
            <v>5.3 Report any DSH funds received from other states</v>
          </cell>
          <cell r="BC1" t="str">
            <v>5.4 Medicaid Charges attributed to other states Medicaid programs</v>
          </cell>
          <cell r="BD1" t="str">
            <v>5.5 Medicaid Receipts from other states</v>
          </cell>
          <cell r="BE1">
            <v>6.1</v>
          </cell>
          <cell r="BF1">
            <v>6.2</v>
          </cell>
          <cell r="BG1">
            <v>6.3</v>
          </cell>
          <cell r="BH1">
            <v>6.4</v>
          </cell>
          <cell r="BI1" t="str">
            <v>NAME OF PREPARER:</v>
          </cell>
          <cell r="BJ1" t="str">
            <v>DATE:</v>
          </cell>
          <cell r="BK1" t="str">
            <v>PHONE NUMBER:</v>
          </cell>
          <cell r="BL1" t="str">
            <v>EMAIL ADDRESS:</v>
          </cell>
          <cell r="BM1" t="str">
            <v>PHYSICIAN NAMES:</v>
          </cell>
          <cell r="BN1" t="str">
            <v>PHYSICIAN NAMES:</v>
          </cell>
          <cell r="BO1" t="str">
            <v>COMMENTS:</v>
          </cell>
          <cell r="BP1" t="str">
            <v>CCR</v>
          </cell>
          <cell r="BQ1" t="str">
            <v>Medicaid (Over) / Under Cost</v>
          </cell>
          <cell r="BR1" t="str">
            <v>Uninsured Costs Net Of Recoveries</v>
          </cell>
          <cell r="BS1" t="str">
            <v>All "Other" Charges</v>
          </cell>
          <cell r="BT1" t="str">
            <v>All "Other" Charges X CCR</v>
          </cell>
          <cell r="BU1" t="str">
            <v>All "Other" Payments</v>
          </cell>
          <cell r="BV1" t="str">
            <v>Uninsured Gap</v>
          </cell>
          <cell r="BW1" t="str">
            <v>Adjusted (Over) / Under Cost</v>
          </cell>
          <cell r="BY1" t="str">
            <v>CY2022 SHOPP Hospital Access Payments</v>
          </cell>
          <cell r="BZ1" t="str">
            <v>Final (Over)/Under Cost</v>
          </cell>
        </row>
        <row r="2">
          <cell r="BQ2" t="str">
            <v>TRENDING FACTOR</v>
          </cell>
          <cell r="BR2">
            <v>5.1999999999999998E-2</v>
          </cell>
        </row>
        <row r="3">
          <cell r="B3" t="str">
            <v>100699570A</v>
          </cell>
          <cell r="C3">
            <v>1088</v>
          </cell>
          <cell r="D3" t="str">
            <v>100699570N</v>
          </cell>
          <cell r="F3" t="str">
            <v>37-0091 &amp; 37-T091</v>
          </cell>
          <cell r="G3" t="str">
            <v>07/01/2020-06/30/2021</v>
          </cell>
          <cell r="H3">
            <v>44377</v>
          </cell>
          <cell r="I3" t="str">
            <v>Novitas Solutions</v>
          </cell>
          <cell r="J3" t="str">
            <v>William.Tisdale@guidewellsource.com</v>
          </cell>
          <cell r="K3" t="str">
            <v>813-448-0436</v>
          </cell>
          <cell r="L3">
            <v>53747</v>
          </cell>
          <cell r="M3">
            <v>23174</v>
          </cell>
          <cell r="N3">
            <v>76921</v>
          </cell>
          <cell r="O3">
            <v>257317</v>
          </cell>
          <cell r="P3">
            <v>0.2989347769482778</v>
          </cell>
          <cell r="Q3" t="str">
            <v>TO BE DETERMINED</v>
          </cell>
          <cell r="R3">
            <v>0</v>
          </cell>
          <cell r="S3">
            <v>68896</v>
          </cell>
          <cell r="T3">
            <v>97663552</v>
          </cell>
          <cell r="U3">
            <v>0</v>
          </cell>
          <cell r="V3">
            <v>0</v>
          </cell>
          <cell r="W3">
            <v>97663552</v>
          </cell>
          <cell r="X3">
            <v>1056199159</v>
          </cell>
          <cell r="Y3">
            <v>9.2466985196681076E-2</v>
          </cell>
          <cell r="Z3">
            <v>154541025</v>
          </cell>
          <cell r="AA3">
            <v>0</v>
          </cell>
          <cell r="AB3">
            <v>154541025</v>
          </cell>
          <cell r="AC3">
            <v>2313248390</v>
          </cell>
          <cell r="AD3">
            <v>6.6806930750743981E-2</v>
          </cell>
          <cell r="AE3">
            <v>0.15927391594742507</v>
          </cell>
          <cell r="AF3">
            <v>0.25</v>
          </cell>
          <cell r="AG3">
            <v>0</v>
          </cell>
          <cell r="AH3">
            <v>404286655</v>
          </cell>
          <cell r="AI3">
            <v>0</v>
          </cell>
          <cell r="AJ3">
            <v>587809154</v>
          </cell>
          <cell r="AK3">
            <v>9827958</v>
          </cell>
          <cell r="AL3">
            <v>26748969</v>
          </cell>
          <cell r="AM3">
            <v>290547131</v>
          </cell>
          <cell r="AN3">
            <v>277023597</v>
          </cell>
          <cell r="AO3">
            <v>1191956809</v>
          </cell>
          <cell r="AP3">
            <v>4053113566</v>
          </cell>
          <cell r="AQ3">
            <v>0.29408423662215244</v>
          </cell>
          <cell r="AR3">
            <v>8.0709324491698681E-2</v>
          </cell>
          <cell r="AS3">
            <v>51931433</v>
          </cell>
          <cell r="AT3">
            <v>2973534</v>
          </cell>
          <cell r="AU3">
            <v>8121926</v>
          </cell>
          <cell r="AV3">
            <v>832579246</v>
          </cell>
          <cell r="AW3">
            <v>2308726551</v>
          </cell>
          <cell r="AX3">
            <v>1667001630</v>
          </cell>
          <cell r="AY3">
            <v>18385206</v>
          </cell>
          <cell r="AZ3">
            <v>0</v>
          </cell>
          <cell r="BA3">
            <v>0</v>
          </cell>
          <cell r="BB3">
            <v>0</v>
          </cell>
          <cell r="BC3">
            <v>13160202</v>
          </cell>
          <cell r="BD3">
            <v>1349628</v>
          </cell>
          <cell r="BE3" t="str">
            <v>YES</v>
          </cell>
          <cell r="BF3" t="str">
            <v>NO</v>
          </cell>
          <cell r="BG3" t="str">
            <v>NO</v>
          </cell>
          <cell r="BH3" t="str">
            <v>NO</v>
          </cell>
          <cell r="BI3" t="str">
            <v>Eric Wingard</v>
          </cell>
          <cell r="BJ3">
            <v>44754</v>
          </cell>
          <cell r="BK3" t="str">
            <v>918-502-8115</v>
          </cell>
          <cell r="BL3" t="str">
            <v>ecwingard@saintfrancis.com</v>
          </cell>
          <cell r="BM3" t="str">
            <v>1</v>
          </cell>
          <cell r="BN3" t="str">
            <v>1</v>
          </cell>
          <cell r="BO3" t="str">
            <v>N/A</v>
          </cell>
          <cell r="BP3">
            <v>0.21079999999999999</v>
          </cell>
          <cell r="BQ3">
            <v>45094207.361828715</v>
          </cell>
          <cell r="BR3">
            <v>55887930.493969597</v>
          </cell>
          <cell r="BS3">
            <v>290183799</v>
          </cell>
          <cell r="BT3">
            <v>61170744.8292</v>
          </cell>
          <cell r="BU3">
            <v>56254595</v>
          </cell>
          <cell r="BV3">
            <v>391165936.8557983</v>
          </cell>
          <cell r="BW3">
            <v>105898287.6849983</v>
          </cell>
          <cell r="BY3">
            <v>101410254</v>
          </cell>
          <cell r="BZ3">
            <v>4488033.6849983037</v>
          </cell>
        </row>
        <row r="4">
          <cell r="B4" t="str">
            <v>100806400C</v>
          </cell>
          <cell r="C4">
            <v>892</v>
          </cell>
          <cell r="D4" t="str">
            <v>100806400Y, 100806400B, 100689250A, 100806400X, 100800400W, 100689250B, 100690810A, 100699740B</v>
          </cell>
          <cell r="F4" t="str">
            <v>37-0028</v>
          </cell>
          <cell r="G4">
            <v>44377</v>
          </cell>
          <cell r="H4">
            <v>44377</v>
          </cell>
          <cell r="I4" t="str">
            <v>Novitas Solutions, Justin Lattimore</v>
          </cell>
          <cell r="J4" t="str">
            <v>william.tisdale@guidewellsource.com</v>
          </cell>
          <cell r="K4" t="str">
            <v>813-448-0436</v>
          </cell>
          <cell r="L4">
            <v>54287</v>
          </cell>
          <cell r="M4">
            <v>9964</v>
          </cell>
          <cell r="N4">
            <v>64251</v>
          </cell>
          <cell r="O4">
            <v>185475</v>
          </cell>
          <cell r="P4">
            <v>0.34641326324302468</v>
          </cell>
          <cell r="Q4" t="str">
            <v>TO BE DETERMINED</v>
          </cell>
          <cell r="R4">
            <v>0</v>
          </cell>
          <cell r="S4">
            <v>48388</v>
          </cell>
          <cell r="T4">
            <v>62146285</v>
          </cell>
          <cell r="W4">
            <v>62146285</v>
          </cell>
          <cell r="X4">
            <v>825488961</v>
          </cell>
          <cell r="Y4">
            <v>7.5284210856939607E-2</v>
          </cell>
          <cell r="Z4">
            <v>146783254</v>
          </cell>
          <cell r="AB4">
            <v>146783254</v>
          </cell>
          <cell r="AC4">
            <v>2813399777</v>
          </cell>
          <cell r="AD4">
            <v>5.2172910227681446E-2</v>
          </cell>
          <cell r="AE4">
            <v>0.12745712108462104</v>
          </cell>
          <cell r="AG4" t="str">
            <v>Meets Min.</v>
          </cell>
          <cell r="AH4">
            <v>380679239</v>
          </cell>
          <cell r="AJ4">
            <v>571500874</v>
          </cell>
          <cell r="AK4">
            <v>21592328</v>
          </cell>
          <cell r="AL4">
            <v>4022664</v>
          </cell>
          <cell r="AM4">
            <v>315072743</v>
          </cell>
          <cell r="AN4">
            <v>265529273</v>
          </cell>
          <cell r="AO4">
            <v>1177717882</v>
          </cell>
          <cell r="AP4">
            <v>4720588834</v>
          </cell>
          <cell r="AQ4">
            <v>0.24948537638302604</v>
          </cell>
          <cell r="AR4">
            <v>7.2170601376294316E-2</v>
          </cell>
          <cell r="AS4">
            <v>31699430</v>
          </cell>
          <cell r="AT4">
            <v>2424891</v>
          </cell>
          <cell r="AU4">
            <v>3267673</v>
          </cell>
          <cell r="AV4">
            <v>746808435</v>
          </cell>
          <cell r="AW4">
            <v>2794036234</v>
          </cell>
          <cell r="AX4">
            <v>1902009633</v>
          </cell>
          <cell r="AY4">
            <v>4382545</v>
          </cell>
          <cell r="BC4">
            <v>768387</v>
          </cell>
          <cell r="BD4">
            <v>12352</v>
          </cell>
          <cell r="BE4" t="str">
            <v>YES</v>
          </cell>
          <cell r="BF4" t="str">
            <v>NO</v>
          </cell>
          <cell r="BG4" t="str">
            <v>NO</v>
          </cell>
          <cell r="BH4" t="str">
            <v>NO</v>
          </cell>
          <cell r="BI4" t="str">
            <v>Sere' Allen</v>
          </cell>
          <cell r="BJ4">
            <v>44771</v>
          </cell>
          <cell r="BK4" t="str">
            <v>405-949-3772</v>
          </cell>
          <cell r="BL4" t="str">
            <v>sere.allen@integrisok.com</v>
          </cell>
          <cell r="BM4" t="str">
            <v>1</v>
          </cell>
          <cell r="BN4" t="str">
            <v>1</v>
          </cell>
          <cell r="BP4">
            <v>0.16220000000000001</v>
          </cell>
          <cell r="BQ4">
            <v>61892805.361115657</v>
          </cell>
          <cell r="BR4">
            <v>50324656.462159202</v>
          </cell>
          <cell r="BS4">
            <v>266297660</v>
          </cell>
          <cell r="BT4">
            <v>43193480.452</v>
          </cell>
          <cell r="BU4">
            <v>34136673</v>
          </cell>
          <cell r="BV4">
            <v>378515121.82327485</v>
          </cell>
          <cell r="BW4">
            <v>121274269.27527484</v>
          </cell>
          <cell r="BY4">
            <v>67912232</v>
          </cell>
          <cell r="BZ4">
            <v>53362037.275274843</v>
          </cell>
        </row>
        <row r="5">
          <cell r="B5" t="str">
            <v>100699540A</v>
          </cell>
          <cell r="C5">
            <v>773</v>
          </cell>
          <cell r="D5" t="str">
            <v>100699540H, 100699540P, 100699540T, 100699540K(NEW), 100699540J(NEW)</v>
          </cell>
          <cell r="F5" t="str">
            <v>37-0037</v>
          </cell>
          <cell r="G5" t="str">
            <v>01/01/2021-12/31/2021</v>
          </cell>
          <cell r="H5" t="str">
            <v>01/01/2021-12/31/2021</v>
          </cell>
          <cell r="I5" t="str">
            <v>Novitas</v>
          </cell>
          <cell r="J5" t="str">
            <v>Randy.Tennant@novitas-solutions.com</v>
          </cell>
          <cell r="K5" t="str">
            <v>904-363-5247</v>
          </cell>
          <cell r="L5">
            <v>54805</v>
          </cell>
          <cell r="M5">
            <v>9293</v>
          </cell>
          <cell r="N5">
            <v>64098</v>
          </cell>
          <cell r="O5">
            <v>158552</v>
          </cell>
          <cell r="P5">
            <v>0.40427115394318586</v>
          </cell>
          <cell r="Q5" t="str">
            <v>TO BE DETERMINED</v>
          </cell>
          <cell r="R5">
            <v>0</v>
          </cell>
          <cell r="S5">
            <v>33575</v>
          </cell>
          <cell r="T5">
            <v>56718149</v>
          </cell>
          <cell r="U5">
            <v>0</v>
          </cell>
          <cell r="V5">
            <v>0</v>
          </cell>
          <cell r="W5">
            <v>56718149</v>
          </cell>
          <cell r="X5">
            <v>567210273</v>
          </cell>
          <cell r="Y5">
            <v>9.9994925515039107E-2</v>
          </cell>
          <cell r="Z5">
            <v>152061994</v>
          </cell>
          <cell r="AA5">
            <v>0</v>
          </cell>
          <cell r="AB5">
            <v>152061994</v>
          </cell>
          <cell r="AC5">
            <v>1355445908</v>
          </cell>
          <cell r="AD5">
            <v>0.11218595526572647</v>
          </cell>
          <cell r="AE5">
            <v>0.21218088078076558</v>
          </cell>
          <cell r="AF5">
            <v>0.25</v>
          </cell>
          <cell r="AG5">
            <v>0</v>
          </cell>
          <cell r="AH5">
            <v>284188378</v>
          </cell>
          <cell r="AI5">
            <v>0</v>
          </cell>
          <cell r="AJ5">
            <v>490512959</v>
          </cell>
          <cell r="AK5">
            <v>10478244</v>
          </cell>
          <cell r="AL5">
            <v>10343062</v>
          </cell>
          <cell r="AM5">
            <v>167770412</v>
          </cell>
          <cell r="AN5">
            <v>140066107</v>
          </cell>
          <cell r="AO5">
            <v>819170784</v>
          </cell>
          <cell r="AP5">
            <v>3116296842</v>
          </cell>
          <cell r="AQ5">
            <v>0.26286673751986556</v>
          </cell>
          <cell r="AR5">
            <v>6.0517892730322896E-2</v>
          </cell>
          <cell r="AS5">
            <v>22392174</v>
          </cell>
          <cell r="AT5">
            <v>1481814</v>
          </cell>
          <cell r="AU5">
            <v>2025941</v>
          </cell>
          <cell r="AV5">
            <v>560857493</v>
          </cell>
          <cell r="AW5">
            <v>1337662671</v>
          </cell>
          <cell r="AX5">
            <v>1717550751</v>
          </cell>
          <cell r="AY5">
            <v>2786279</v>
          </cell>
          <cell r="AZ5">
            <v>0</v>
          </cell>
          <cell r="BA5">
            <v>0</v>
          </cell>
          <cell r="BB5">
            <v>0</v>
          </cell>
          <cell r="BC5">
            <v>5130891</v>
          </cell>
          <cell r="BD5">
            <v>291001</v>
          </cell>
          <cell r="BE5" t="str">
            <v>YES</v>
          </cell>
          <cell r="BF5" t="str">
            <v>NO</v>
          </cell>
          <cell r="BG5" t="str">
            <v>NO</v>
          </cell>
          <cell r="BH5" t="str">
            <v>NO</v>
          </cell>
          <cell r="BI5" t="str">
            <v>Leslie Sheffield</v>
          </cell>
          <cell r="BJ5">
            <v>44760</v>
          </cell>
          <cell r="BK5" t="str">
            <v>405-272-6566</v>
          </cell>
          <cell r="BL5" t="str">
            <v>Leslie.Sheffield@ssmhealth.com</v>
          </cell>
          <cell r="BM5" t="str">
            <v>1</v>
          </cell>
          <cell r="BN5" t="str">
            <v>1</v>
          </cell>
          <cell r="BP5">
            <v>0.1711</v>
          </cell>
          <cell r="BQ5">
            <v>33250426.315010332</v>
          </cell>
          <cell r="BR5">
            <v>28066914.470846403</v>
          </cell>
          <cell r="BS5">
            <v>145196998</v>
          </cell>
          <cell r="BT5">
            <v>24843206.357799999</v>
          </cell>
          <cell r="BU5">
            <v>24164989</v>
          </cell>
          <cell r="BV5">
            <v>206514338.78585672</v>
          </cell>
          <cell r="BW5">
            <v>61995558.143656731</v>
          </cell>
          <cell r="BY5">
            <v>54755950.999999993</v>
          </cell>
          <cell r="BZ5">
            <v>7239607.1436567381</v>
          </cell>
        </row>
        <row r="6">
          <cell r="B6" t="str">
            <v>100699400A</v>
          </cell>
          <cell r="C6">
            <v>677</v>
          </cell>
          <cell r="D6" t="str">
            <v>100699400I</v>
          </cell>
          <cell r="F6" t="str">
            <v>37-0114</v>
          </cell>
          <cell r="G6">
            <v>44377</v>
          </cell>
          <cell r="H6">
            <v>44377</v>
          </cell>
          <cell r="I6" t="str">
            <v>Novitas Solutions, Inc-Thomas Kruise</v>
          </cell>
          <cell r="J6" t="str">
            <v>thomas.kruise@novitas-solutions.com</v>
          </cell>
          <cell r="K6" t="str">
            <v>(412) 802-1854</v>
          </cell>
          <cell r="L6">
            <v>20753</v>
          </cell>
          <cell r="M6">
            <v>15651</v>
          </cell>
          <cell r="N6">
            <v>36404</v>
          </cell>
          <cell r="O6">
            <v>161061</v>
          </cell>
          <cell r="P6">
            <v>0.22602616399997516</v>
          </cell>
          <cell r="Q6" t="str">
            <v>TO BE DETERMINED</v>
          </cell>
          <cell r="R6">
            <v>0</v>
          </cell>
          <cell r="S6">
            <v>47348</v>
          </cell>
          <cell r="T6">
            <v>34721136</v>
          </cell>
          <cell r="U6">
            <v>0</v>
          </cell>
          <cell r="V6">
            <v>1883555</v>
          </cell>
          <cell r="W6">
            <v>36604691</v>
          </cell>
          <cell r="X6">
            <v>517042456</v>
          </cell>
          <cell r="Y6">
            <v>7.0796296465062442E-2</v>
          </cell>
          <cell r="Z6">
            <v>88290050</v>
          </cell>
          <cell r="AA6">
            <v>1183409</v>
          </cell>
          <cell r="AB6">
            <v>87106641</v>
          </cell>
          <cell r="AC6">
            <v>1262158932</v>
          </cell>
          <cell r="AD6">
            <v>6.9014003539135907E-2</v>
          </cell>
          <cell r="AE6">
            <v>0.13981030000419836</v>
          </cell>
          <cell r="AF6">
            <v>0.25</v>
          </cell>
          <cell r="AG6">
            <v>0</v>
          </cell>
          <cell r="AH6">
            <v>128300010</v>
          </cell>
          <cell r="AI6">
            <v>0</v>
          </cell>
          <cell r="AJ6">
            <v>198151349</v>
          </cell>
          <cell r="AK6">
            <v>31658611</v>
          </cell>
          <cell r="AL6">
            <v>31203765</v>
          </cell>
          <cell r="AM6">
            <v>160762285</v>
          </cell>
          <cell r="AN6">
            <v>153433106</v>
          </cell>
          <cell r="AO6">
            <v>575209116</v>
          </cell>
          <cell r="AP6">
            <v>2008896994</v>
          </cell>
          <cell r="AQ6">
            <v>0.28633081622302431</v>
          </cell>
          <cell r="AR6">
            <v>0.11131713655199983</v>
          </cell>
          <cell r="AS6">
            <v>39629727</v>
          </cell>
          <cell r="AT6">
            <v>1578059</v>
          </cell>
          <cell r="AU6">
            <v>3725668</v>
          </cell>
          <cell r="AV6">
            <v>498680148</v>
          </cell>
          <cell r="AW6">
            <v>1259095890</v>
          </cell>
          <cell r="AX6">
            <v>740985474</v>
          </cell>
          <cell r="AY6">
            <v>1450003</v>
          </cell>
          <cell r="AZ6">
            <v>0</v>
          </cell>
          <cell r="BA6">
            <v>0</v>
          </cell>
          <cell r="BB6">
            <v>0</v>
          </cell>
          <cell r="BC6">
            <v>696847</v>
          </cell>
          <cell r="BD6">
            <v>90831</v>
          </cell>
          <cell r="BE6" t="str">
            <v>YES</v>
          </cell>
          <cell r="BF6" t="str">
            <v>NO</v>
          </cell>
          <cell r="BG6" t="str">
            <v>NO</v>
          </cell>
          <cell r="BH6" t="str">
            <v>NO</v>
          </cell>
          <cell r="BI6" t="str">
            <v>Matthew Earley</v>
          </cell>
          <cell r="BJ6">
            <v>44739</v>
          </cell>
          <cell r="BK6" t="str">
            <v>(313) 676-2663</v>
          </cell>
          <cell r="BL6" t="str">
            <v>matthew.earley2@ascension.org</v>
          </cell>
          <cell r="BM6" t="str">
            <v>1</v>
          </cell>
          <cell r="BN6" t="str">
            <v>1</v>
          </cell>
          <cell r="BP6">
            <v>0.2424</v>
          </cell>
          <cell r="BQ6">
            <v>22329387.737197012</v>
          </cell>
          <cell r="BR6">
            <v>37075751.597968005</v>
          </cell>
          <cell r="BS6">
            <v>154129953</v>
          </cell>
          <cell r="BT6">
            <v>37361100.607200004</v>
          </cell>
          <cell r="BU6">
            <v>41298617</v>
          </cell>
          <cell r="BV6">
            <v>213535092.33516502</v>
          </cell>
          <cell r="BW6">
            <v>55467622.942365021</v>
          </cell>
          <cell r="BY6">
            <v>41525503</v>
          </cell>
          <cell r="BZ6">
            <v>13942119.942365021</v>
          </cell>
        </row>
        <row r="7">
          <cell r="B7" t="str">
            <v>200044210A</v>
          </cell>
          <cell r="C7">
            <v>626</v>
          </cell>
          <cell r="D7" t="str">
            <v>200044210B, 200044210C, 200044210E</v>
          </cell>
          <cell r="F7" t="str">
            <v>37-0001, 37-T001</v>
          </cell>
          <cell r="G7" t="str">
            <v>CY2021</v>
          </cell>
          <cell r="I7" t="str">
            <v>Novitas: Justin Lattimore, Director</v>
          </cell>
          <cell r="J7" t="str">
            <v>Justin.Lattimore@novitas-solutions.com</v>
          </cell>
          <cell r="K7" t="str">
            <v>214-273-7052</v>
          </cell>
          <cell r="L7">
            <v>33642</v>
          </cell>
          <cell r="M7">
            <v>17368</v>
          </cell>
          <cell r="N7">
            <v>51010</v>
          </cell>
          <cell r="O7">
            <v>125153</v>
          </cell>
          <cell r="P7">
            <v>0.40758112070825309</v>
          </cell>
          <cell r="Q7" t="str">
            <v>TO BE DETERMINED</v>
          </cell>
          <cell r="R7">
            <v>0</v>
          </cell>
          <cell r="S7">
            <v>33944</v>
          </cell>
          <cell r="T7">
            <v>48817565</v>
          </cell>
          <cell r="U7">
            <v>5395</v>
          </cell>
          <cell r="V7">
            <v>0</v>
          </cell>
          <cell r="W7">
            <v>48822960</v>
          </cell>
          <cell r="X7">
            <v>482687711</v>
          </cell>
          <cell r="Y7">
            <v>0.10114813136396589</v>
          </cell>
          <cell r="Z7">
            <v>89773296</v>
          </cell>
          <cell r="AA7">
            <v>0</v>
          </cell>
          <cell r="AB7">
            <v>89773296</v>
          </cell>
          <cell r="AC7">
            <v>2099792299</v>
          </cell>
          <cell r="AD7">
            <v>4.2753417108327058E-2</v>
          </cell>
          <cell r="AE7">
            <v>0.14390154847229294</v>
          </cell>
          <cell r="AG7" t="str">
            <v>Meets Min.</v>
          </cell>
          <cell r="AH7">
            <v>437656222</v>
          </cell>
          <cell r="AI7">
            <v>140927</v>
          </cell>
          <cell r="AJ7">
            <v>580502405</v>
          </cell>
          <cell r="AK7">
            <v>440919478</v>
          </cell>
          <cell r="AL7">
            <v>12742299</v>
          </cell>
          <cell r="AM7">
            <v>204604253</v>
          </cell>
          <cell r="AN7">
            <v>397577589</v>
          </cell>
          <cell r="AO7">
            <v>1636346024</v>
          </cell>
          <cell r="AP7">
            <v>3455228474</v>
          </cell>
          <cell r="AQ7">
            <v>0.47358547670963652</v>
          </cell>
          <cell r="AR7">
            <v>0.19051302539132756</v>
          </cell>
          <cell r="AS7">
            <v>45990319</v>
          </cell>
          <cell r="AT7">
            <v>2368699</v>
          </cell>
          <cell r="AU7">
            <v>3487494</v>
          </cell>
          <cell r="AV7">
            <v>454690219</v>
          </cell>
          <cell r="AW7">
            <v>2100208810</v>
          </cell>
          <cell r="AX7">
            <v>1359870645</v>
          </cell>
          <cell r="AY7">
            <v>2920846</v>
          </cell>
          <cell r="AZ7">
            <v>0</v>
          </cell>
          <cell r="BA7">
            <v>0</v>
          </cell>
          <cell r="BB7">
            <v>0</v>
          </cell>
          <cell r="BC7">
            <v>18115407</v>
          </cell>
          <cell r="BD7">
            <v>694260</v>
          </cell>
          <cell r="BE7" t="str">
            <v>YES</v>
          </cell>
          <cell r="BF7" t="str">
            <v>NO</v>
          </cell>
          <cell r="BG7" t="str">
            <v>NO</v>
          </cell>
          <cell r="BH7" t="str">
            <v>NO</v>
          </cell>
          <cell r="BI7" t="str">
            <v>David Li</v>
          </cell>
          <cell r="BJ7">
            <v>44771</v>
          </cell>
          <cell r="BK7" t="str">
            <v>615-296-3503</v>
          </cell>
          <cell r="BL7" t="str">
            <v>Zhuoran.Li@ArdentHealth.com</v>
          </cell>
          <cell r="BM7" t="str">
            <v>1</v>
          </cell>
          <cell r="BN7" t="str">
            <v>1</v>
          </cell>
          <cell r="BP7">
            <v>0.14510000000000001</v>
          </cell>
          <cell r="BQ7">
            <v>44912199.655666828</v>
          </cell>
          <cell r="BR7">
            <v>27563013.432035603</v>
          </cell>
          <cell r="BS7">
            <v>415692996</v>
          </cell>
          <cell r="BT7">
            <v>60317053.719599999</v>
          </cell>
          <cell r="BU7">
            <v>49053278</v>
          </cell>
          <cell r="BV7">
            <v>488168209.08770239</v>
          </cell>
          <cell r="BW7">
            <v>83738988.807302415</v>
          </cell>
          <cell r="BY7">
            <v>49244633</v>
          </cell>
          <cell r="BZ7">
            <v>34494355.807302415</v>
          </cell>
        </row>
        <row r="8">
          <cell r="B8" t="str">
            <v>100699390A</v>
          </cell>
          <cell r="C8">
            <v>423</v>
          </cell>
          <cell r="F8" t="str">
            <v>37-0013</v>
          </cell>
          <cell r="G8" t="str">
            <v>07/01/2020-06/30/2021</v>
          </cell>
          <cell r="H8">
            <v>44377</v>
          </cell>
          <cell r="I8" t="str">
            <v>Novitas Solutions-Melissa Travis, Audit Manager</v>
          </cell>
          <cell r="J8" t="str">
            <v>melissa.travis@novitas-solutions.com</v>
          </cell>
          <cell r="K8" t="str">
            <v>(904) 363-5420</v>
          </cell>
          <cell r="L8">
            <v>5854</v>
          </cell>
          <cell r="M8">
            <v>7402</v>
          </cell>
          <cell r="N8">
            <v>13256</v>
          </cell>
          <cell r="O8">
            <v>69164</v>
          </cell>
          <cell r="P8">
            <v>0.19166040136487189</v>
          </cell>
          <cell r="Q8" t="str">
            <v>TO BE DETERMINED</v>
          </cell>
          <cell r="R8">
            <v>0</v>
          </cell>
          <cell r="S8">
            <v>21450</v>
          </cell>
          <cell r="T8">
            <v>26339035</v>
          </cell>
          <cell r="U8">
            <v>92441</v>
          </cell>
          <cell r="V8">
            <v>0</v>
          </cell>
          <cell r="W8">
            <v>26431476</v>
          </cell>
          <cell r="X8">
            <v>527583922</v>
          </cell>
          <cell r="Y8">
            <v>5.0099093050072138E-2</v>
          </cell>
          <cell r="Z8">
            <v>82656162</v>
          </cell>
          <cell r="AA8">
            <v>0</v>
          </cell>
          <cell r="AB8">
            <v>82656162</v>
          </cell>
          <cell r="AC8">
            <v>839640288</v>
          </cell>
          <cell r="AD8">
            <v>9.8442348683487654E-2</v>
          </cell>
          <cell r="AE8">
            <v>0.14854144173355979</v>
          </cell>
          <cell r="AG8" t="str">
            <v>Meets Min.</v>
          </cell>
          <cell r="AH8">
            <v>96520049</v>
          </cell>
          <cell r="AI8">
            <v>1349922</v>
          </cell>
          <cell r="AJ8">
            <v>173917763</v>
          </cell>
          <cell r="AK8">
            <v>21268107</v>
          </cell>
          <cell r="AL8">
            <v>5210914</v>
          </cell>
          <cell r="AM8">
            <v>95226222</v>
          </cell>
          <cell r="AN8">
            <v>120201162</v>
          </cell>
          <cell r="AO8">
            <v>415824168</v>
          </cell>
          <cell r="AP8">
            <v>2277279494</v>
          </cell>
          <cell r="AQ8">
            <v>0.18259689647036359</v>
          </cell>
          <cell r="AR8">
            <v>5.3443261277616373E-2</v>
          </cell>
          <cell r="AS8">
            <v>14097013</v>
          </cell>
          <cell r="AT8">
            <v>1220226</v>
          </cell>
          <cell r="AU8">
            <v>2084677</v>
          </cell>
          <cell r="AV8">
            <v>459973387</v>
          </cell>
          <cell r="AW8">
            <v>839640288</v>
          </cell>
          <cell r="AX8">
            <v>1437639206</v>
          </cell>
          <cell r="AY8">
            <v>948594</v>
          </cell>
          <cell r="AZ8">
            <v>0</v>
          </cell>
          <cell r="BA8">
            <v>0</v>
          </cell>
          <cell r="BB8">
            <v>0</v>
          </cell>
          <cell r="BC8">
            <v>2441489</v>
          </cell>
          <cell r="BD8">
            <v>144143</v>
          </cell>
          <cell r="BE8" t="str">
            <v>YES</v>
          </cell>
          <cell r="BF8" t="str">
            <v>NO</v>
          </cell>
          <cell r="BG8" t="str">
            <v>NO</v>
          </cell>
          <cell r="BH8" t="str">
            <v>NO</v>
          </cell>
          <cell r="BI8" t="str">
            <v>Daran Chambers</v>
          </cell>
          <cell r="BJ8">
            <v>44762</v>
          </cell>
          <cell r="BK8" t="str">
            <v>(817) 797-0471</v>
          </cell>
          <cell r="BL8" t="str">
            <v>Daran.Chambers@Mercy.net</v>
          </cell>
          <cell r="BM8" t="str">
            <v>1</v>
          </cell>
          <cell r="BN8" t="str">
            <v>1</v>
          </cell>
          <cell r="BP8">
            <v>0.20680000000000001</v>
          </cell>
          <cell r="BQ8">
            <v>13803926.607594855</v>
          </cell>
          <cell r="BR8">
            <v>18523727.206499204</v>
          </cell>
          <cell r="BS8">
            <v>122642651</v>
          </cell>
          <cell r="BT8">
            <v>25362500.226800002</v>
          </cell>
          <cell r="BU8">
            <v>15461382</v>
          </cell>
          <cell r="BV8">
            <v>154970304.81409407</v>
          </cell>
          <cell r="BW8">
            <v>42228772.040894061</v>
          </cell>
          <cell r="BY8">
            <v>21640660</v>
          </cell>
          <cell r="BZ8">
            <v>20588112.040894061</v>
          </cell>
        </row>
        <row r="9">
          <cell r="B9" t="str">
            <v>100700690A</v>
          </cell>
          <cell r="C9">
            <v>387</v>
          </cell>
          <cell r="F9" t="str">
            <v>37-0008</v>
          </cell>
          <cell r="G9" t="str">
            <v>07/01/2020-06/30/2021</v>
          </cell>
          <cell r="H9">
            <v>44377</v>
          </cell>
          <cell r="I9" t="str">
            <v>Raymond Bossong</v>
          </cell>
          <cell r="J9" t="str">
            <v>Raymond.bossong@novitas-solutions.com</v>
          </cell>
          <cell r="K9" t="str">
            <v>412-805-1815</v>
          </cell>
          <cell r="L9">
            <v>13191</v>
          </cell>
          <cell r="M9">
            <v>4502</v>
          </cell>
          <cell r="N9">
            <v>17693</v>
          </cell>
          <cell r="O9">
            <v>78057</v>
          </cell>
          <cell r="P9">
            <v>0.22666769155873273</v>
          </cell>
          <cell r="Q9" t="str">
            <v>TO BE DETERMINED</v>
          </cell>
          <cell r="R9">
            <v>0</v>
          </cell>
          <cell r="S9">
            <v>28804</v>
          </cell>
          <cell r="T9">
            <v>25064249</v>
          </cell>
          <cell r="U9">
            <v>0</v>
          </cell>
          <cell r="V9">
            <v>0</v>
          </cell>
          <cell r="W9">
            <v>25064249</v>
          </cell>
          <cell r="X9">
            <v>398792042</v>
          </cell>
          <cell r="Y9">
            <v>6.2850424181734296E-2</v>
          </cell>
          <cell r="Z9">
            <v>24755421</v>
          </cell>
          <cell r="AA9">
            <v>0</v>
          </cell>
          <cell r="AB9">
            <v>24755421</v>
          </cell>
          <cell r="AC9">
            <v>972567202</v>
          </cell>
          <cell r="AD9">
            <v>2.5453686849703162E-2</v>
          </cell>
          <cell r="AE9">
            <v>8.8304111031437454E-2</v>
          </cell>
          <cell r="AG9" t="str">
            <v>Meets Min.</v>
          </cell>
          <cell r="AH9">
            <v>102800398</v>
          </cell>
          <cell r="AI9">
            <v>0</v>
          </cell>
          <cell r="AJ9">
            <v>210991641</v>
          </cell>
          <cell r="AK9">
            <v>122346208</v>
          </cell>
          <cell r="AL9">
            <v>42867488</v>
          </cell>
          <cell r="AM9">
            <v>144966635</v>
          </cell>
          <cell r="AN9">
            <v>63545848</v>
          </cell>
          <cell r="AO9">
            <v>584717820</v>
          </cell>
          <cell r="AP9">
            <v>2211087633</v>
          </cell>
          <cell r="AQ9">
            <v>0.264448053199346</v>
          </cell>
          <cell r="AR9">
            <v>0.14028405132868835</v>
          </cell>
          <cell r="AS9">
            <v>14166</v>
          </cell>
          <cell r="AT9">
            <v>34035</v>
          </cell>
          <cell r="AU9">
            <v>3721214</v>
          </cell>
          <cell r="AV9">
            <v>331814874</v>
          </cell>
          <cell r="AW9">
            <v>942080866</v>
          </cell>
          <cell r="AX9">
            <v>1229408560</v>
          </cell>
          <cell r="AY9">
            <v>937102</v>
          </cell>
          <cell r="AZ9">
            <v>0</v>
          </cell>
          <cell r="BA9">
            <v>0</v>
          </cell>
          <cell r="BB9">
            <v>0</v>
          </cell>
          <cell r="BC9">
            <v>517271</v>
          </cell>
          <cell r="BD9">
            <v>30133</v>
          </cell>
          <cell r="BE9" t="str">
            <v>YES</v>
          </cell>
          <cell r="BI9" t="str">
            <v>Delinda Wheeler</v>
          </cell>
          <cell r="BJ9">
            <v>44770</v>
          </cell>
          <cell r="BK9" t="str">
            <v>405.307.4448</v>
          </cell>
          <cell r="BL9" t="str">
            <v>dwheeler@nrh-ok.com</v>
          </cell>
          <cell r="BM9" t="str">
            <v>1</v>
          </cell>
          <cell r="BN9" t="str">
            <v>1</v>
          </cell>
          <cell r="BP9">
            <v>0.15640000000000001</v>
          </cell>
          <cell r="BQ9">
            <v>15154691.894753292</v>
          </cell>
          <cell r="BR9">
            <v>19937049.235128004</v>
          </cell>
          <cell r="BS9">
            <v>64063119</v>
          </cell>
          <cell r="BT9">
            <v>10019471.811600002</v>
          </cell>
          <cell r="BU9">
            <v>78334</v>
          </cell>
          <cell r="BV9">
            <v>99154860.129881293</v>
          </cell>
          <cell r="BW9">
            <v>45032878.941481292</v>
          </cell>
          <cell r="BY9">
            <v>31535741</v>
          </cell>
          <cell r="BZ9">
            <v>13497137.941481292</v>
          </cell>
        </row>
        <row r="10">
          <cell r="B10" t="str">
            <v>100700200A</v>
          </cell>
          <cell r="C10">
            <v>334</v>
          </cell>
          <cell r="D10" t="str">
            <v>10070200R</v>
          </cell>
          <cell r="F10" t="str">
            <v>37-0106</v>
          </cell>
          <cell r="G10">
            <v>44377</v>
          </cell>
          <cell r="H10">
            <v>44377</v>
          </cell>
          <cell r="I10" t="str">
            <v>Novitas Solutions,Justin Lattimore</v>
          </cell>
          <cell r="J10" t="str">
            <v>justin.lattimore@novitas-solutions.com</v>
          </cell>
          <cell r="K10" t="str">
            <v>214-273-7082</v>
          </cell>
          <cell r="L10">
            <v>11490</v>
          </cell>
          <cell r="M10">
            <v>6122</v>
          </cell>
          <cell r="N10">
            <v>17612</v>
          </cell>
          <cell r="O10">
            <v>75364</v>
          </cell>
          <cell r="P10">
            <v>0.23369247916777242</v>
          </cell>
          <cell r="Q10" t="str">
            <v>TO BE DETERMINED</v>
          </cell>
          <cell r="R10">
            <v>0</v>
          </cell>
          <cell r="S10">
            <v>26489</v>
          </cell>
          <cell r="T10">
            <v>22650619</v>
          </cell>
          <cell r="U10">
            <v>0</v>
          </cell>
          <cell r="V10">
            <v>0</v>
          </cell>
          <cell r="W10">
            <v>22650619</v>
          </cell>
          <cell r="X10">
            <v>239148893</v>
          </cell>
          <cell r="Y10">
            <v>9.4713459535018626E-2</v>
          </cell>
          <cell r="Z10">
            <v>89642113</v>
          </cell>
          <cell r="AA10">
            <v>0</v>
          </cell>
          <cell r="AB10">
            <v>89642113</v>
          </cell>
          <cell r="AC10">
            <v>892359264</v>
          </cell>
          <cell r="AD10">
            <v>0.10045518281300658</v>
          </cell>
          <cell r="AE10">
            <v>0.19516864234802522</v>
          </cell>
          <cell r="AG10" t="str">
            <v>Meets Min.</v>
          </cell>
          <cell r="AH10">
            <v>125036562</v>
          </cell>
          <cell r="AI10">
            <v>0</v>
          </cell>
          <cell r="AJ10">
            <v>216402784</v>
          </cell>
          <cell r="AK10">
            <v>9500390</v>
          </cell>
          <cell r="AL10">
            <v>0</v>
          </cell>
          <cell r="AM10">
            <v>197319653</v>
          </cell>
          <cell r="AN10">
            <v>136094806</v>
          </cell>
          <cell r="AO10">
            <v>559317633</v>
          </cell>
          <cell r="AP10">
            <v>1502496317</v>
          </cell>
          <cell r="AQ10">
            <v>0.37225890451217658</v>
          </cell>
          <cell r="AR10">
            <v>0.13765094839829814</v>
          </cell>
          <cell r="AS10">
            <v>17453608</v>
          </cell>
          <cell r="AT10">
            <v>1652656</v>
          </cell>
          <cell r="AU10">
            <v>1218834</v>
          </cell>
          <cell r="AV10">
            <v>231053383</v>
          </cell>
          <cell r="AW10">
            <v>907964444</v>
          </cell>
          <cell r="AX10">
            <v>608316529</v>
          </cell>
          <cell r="AY10">
            <v>967410</v>
          </cell>
          <cell r="AZ10">
            <v>0</v>
          </cell>
          <cell r="BA10">
            <v>0</v>
          </cell>
          <cell r="BB10">
            <v>0</v>
          </cell>
          <cell r="BC10">
            <v>137679</v>
          </cell>
          <cell r="BD10">
            <v>3904</v>
          </cell>
          <cell r="BE10" t="str">
            <v>YES</v>
          </cell>
          <cell r="BI10" t="str">
            <v>Linda Erickson</v>
          </cell>
          <cell r="BJ10">
            <v>44771</v>
          </cell>
          <cell r="BK10" t="str">
            <v>405 625-3368</v>
          </cell>
          <cell r="BL10" t="str">
            <v>linda.erickson@integrisok.com</v>
          </cell>
          <cell r="BM10" t="str">
            <v>1</v>
          </cell>
          <cell r="BN10" t="str">
            <v>1</v>
          </cell>
          <cell r="BP10">
            <v>0.14990000000000001</v>
          </cell>
          <cell r="BQ10">
            <v>23762599.411571261</v>
          </cell>
          <cell r="BR10">
            <v>29834069.847904403</v>
          </cell>
          <cell r="BS10">
            <v>136232485</v>
          </cell>
          <cell r="BT10">
            <v>20421249.501499999</v>
          </cell>
          <cell r="BU10">
            <v>19110168</v>
          </cell>
          <cell r="BV10">
            <v>189829154.25947565</v>
          </cell>
          <cell r="BW10">
            <v>54907750.760975659</v>
          </cell>
          <cell r="BY10">
            <v>22044238.999999996</v>
          </cell>
          <cell r="BZ10">
            <v>32863511.760975663</v>
          </cell>
        </row>
        <row r="11">
          <cell r="B11" t="str">
            <v>200700900A</v>
          </cell>
          <cell r="C11">
            <v>320</v>
          </cell>
          <cell r="D11" t="str">
            <v>200700900B, 200700900C</v>
          </cell>
          <cell r="F11" t="str">
            <v>37-0025 &amp; 37-S025 &amp; 37-T025</v>
          </cell>
          <cell r="G11" t="str">
            <v>07/01/2020-06/30/2021</v>
          </cell>
          <cell r="H11">
            <v>44377</v>
          </cell>
          <cell r="I11" t="str">
            <v>Novitas Solutions</v>
          </cell>
          <cell r="J11" t="str">
            <v>William.Tisdale@guidewellsource.com</v>
          </cell>
          <cell r="K11" t="str">
            <v>813-448-0436</v>
          </cell>
          <cell r="L11">
            <v>6729</v>
          </cell>
          <cell r="M11">
            <v>9875</v>
          </cell>
          <cell r="N11">
            <v>16604</v>
          </cell>
          <cell r="O11">
            <v>46758</v>
          </cell>
          <cell r="P11">
            <v>0.355105008768553</v>
          </cell>
          <cell r="Q11" t="str">
            <v>TO BE DETERMINED</v>
          </cell>
          <cell r="R11">
            <v>0</v>
          </cell>
          <cell r="S11">
            <v>22223</v>
          </cell>
          <cell r="T11">
            <v>15323123</v>
          </cell>
          <cell r="U11">
            <v>0</v>
          </cell>
          <cell r="V11">
            <v>0</v>
          </cell>
          <cell r="W11">
            <v>15323123</v>
          </cell>
          <cell r="X11">
            <v>137524952</v>
          </cell>
          <cell r="Y11">
            <v>0.11142067513682899</v>
          </cell>
          <cell r="Z11">
            <v>19748120</v>
          </cell>
          <cell r="AA11">
            <v>0</v>
          </cell>
          <cell r="AB11">
            <v>19748120</v>
          </cell>
          <cell r="AC11">
            <v>321967754</v>
          </cell>
          <cell r="AD11">
            <v>6.1335707550390278E-2</v>
          </cell>
          <cell r="AE11">
            <v>0.17275638268721927</v>
          </cell>
          <cell r="AF11">
            <v>0.25</v>
          </cell>
          <cell r="AG11">
            <v>0</v>
          </cell>
          <cell r="AH11">
            <v>43950027</v>
          </cell>
          <cell r="AI11">
            <v>0</v>
          </cell>
          <cell r="AJ11">
            <v>96633296</v>
          </cell>
          <cell r="AK11">
            <v>1236301</v>
          </cell>
          <cell r="AL11">
            <v>2893751</v>
          </cell>
          <cell r="AM11">
            <v>50729273</v>
          </cell>
          <cell r="AN11">
            <v>99926729</v>
          </cell>
          <cell r="AO11">
            <v>251419350</v>
          </cell>
          <cell r="AP11">
            <v>637162732</v>
          </cell>
          <cell r="AQ11">
            <v>0.39459205219177823</v>
          </cell>
          <cell r="AR11">
            <v>8.6099393835859184E-2</v>
          </cell>
          <cell r="AS11">
            <v>19778284</v>
          </cell>
          <cell r="AT11">
            <v>1349546</v>
          </cell>
          <cell r="AU11">
            <v>1289458</v>
          </cell>
          <cell r="AV11">
            <v>126197855</v>
          </cell>
          <cell r="AW11">
            <v>319881623</v>
          </cell>
          <cell r="AX11">
            <v>316538111</v>
          </cell>
          <cell r="AY11">
            <v>2618618</v>
          </cell>
          <cell r="AZ11">
            <v>0</v>
          </cell>
          <cell r="BA11">
            <v>0</v>
          </cell>
          <cell r="BB11">
            <v>0</v>
          </cell>
          <cell r="BC11">
            <v>2143573</v>
          </cell>
          <cell r="BD11">
            <v>131496</v>
          </cell>
          <cell r="BE11" t="str">
            <v>YES</v>
          </cell>
          <cell r="BF11" t="str">
            <v>NO</v>
          </cell>
          <cell r="BG11" t="str">
            <v>NO</v>
          </cell>
          <cell r="BH11" t="str">
            <v>NO</v>
          </cell>
          <cell r="BI11" t="str">
            <v>Eric Wingard</v>
          </cell>
          <cell r="BJ11">
            <v>44754</v>
          </cell>
          <cell r="BK11" t="str">
            <v>918-502-8115</v>
          </cell>
          <cell r="BL11" t="str">
            <v>ecwingard@saintfrancis.com</v>
          </cell>
          <cell r="BM11" t="str">
            <v>1</v>
          </cell>
          <cell r="BN11" t="str">
            <v>1</v>
          </cell>
          <cell r="BO11" t="str">
            <v>N/A</v>
          </cell>
          <cell r="BP11">
            <v>0.21110000000000001</v>
          </cell>
          <cell r="BQ11">
            <v>9867158.2292751521</v>
          </cell>
          <cell r="BR11">
            <v>9909305.0898756012</v>
          </cell>
          <cell r="BS11">
            <v>102070302</v>
          </cell>
          <cell r="BT11">
            <v>21547040.7522</v>
          </cell>
          <cell r="BU11">
            <v>21259326</v>
          </cell>
          <cell r="BV11">
            <v>121846765.31915075</v>
          </cell>
          <cell r="BW11">
            <v>20064178.071350753</v>
          </cell>
          <cell r="BY11">
            <v>15509506</v>
          </cell>
          <cell r="BZ11">
            <v>4554672.0713507533</v>
          </cell>
        </row>
        <row r="12">
          <cell r="B12" t="str">
            <v>100690020A</v>
          </cell>
          <cell r="C12">
            <v>229</v>
          </cell>
          <cell r="D12" t="str">
            <v>100690020C</v>
          </cell>
          <cell r="F12" t="str">
            <v>37-0026</v>
          </cell>
          <cell r="G12">
            <v>44561</v>
          </cell>
          <cell r="H12">
            <v>44561</v>
          </cell>
          <cell r="I12" t="str">
            <v>Novitas/Bruce Snyder</v>
          </cell>
          <cell r="J12" t="str">
            <v>bruce.snyder@novitas-solutions.com</v>
          </cell>
          <cell r="K12" t="str">
            <v>412-802-1713</v>
          </cell>
          <cell r="L12">
            <v>3151</v>
          </cell>
          <cell r="M12">
            <v>1702</v>
          </cell>
          <cell r="N12">
            <v>4853</v>
          </cell>
          <cell r="O12">
            <v>22712</v>
          </cell>
          <cell r="P12">
            <v>0.21367558999647762</v>
          </cell>
          <cell r="Q12" t="str">
            <v>TO BE DETERMINED</v>
          </cell>
          <cell r="R12">
            <v>0</v>
          </cell>
          <cell r="S12">
            <v>11459</v>
          </cell>
          <cell r="T12">
            <v>5490151</v>
          </cell>
          <cell r="U12">
            <v>27762</v>
          </cell>
          <cell r="V12">
            <v>0</v>
          </cell>
          <cell r="W12">
            <v>5517913</v>
          </cell>
          <cell r="X12">
            <v>97541784</v>
          </cell>
          <cell r="Y12">
            <v>5.6569736309108311E-2</v>
          </cell>
          <cell r="Z12">
            <v>830838</v>
          </cell>
          <cell r="AA12">
            <v>0</v>
          </cell>
          <cell r="AB12">
            <v>830838</v>
          </cell>
          <cell r="AC12">
            <v>307382439</v>
          </cell>
          <cell r="AD12">
            <v>2.7029455641738856E-3</v>
          </cell>
          <cell r="AE12">
            <v>5.9272681873282197E-2</v>
          </cell>
          <cell r="AF12">
            <v>0.25</v>
          </cell>
          <cell r="AG12">
            <v>0</v>
          </cell>
          <cell r="AH12">
            <v>29609662</v>
          </cell>
          <cell r="AI12">
            <v>542994</v>
          </cell>
          <cell r="AJ12">
            <v>63145191</v>
          </cell>
          <cell r="AK12">
            <v>9451868</v>
          </cell>
          <cell r="AL12">
            <v>280377</v>
          </cell>
          <cell r="AM12">
            <v>23172575</v>
          </cell>
          <cell r="AN12">
            <v>41797755</v>
          </cell>
          <cell r="AO12">
            <v>137847766</v>
          </cell>
          <cell r="AP12">
            <v>660357631</v>
          </cell>
          <cell r="AQ12">
            <v>0.20874713871520326</v>
          </cell>
          <cell r="AR12">
            <v>4.9828787395356081E-2</v>
          </cell>
          <cell r="AS12">
            <v>4816901</v>
          </cell>
          <cell r="AT12">
            <v>320454</v>
          </cell>
          <cell r="AU12">
            <v>694271</v>
          </cell>
          <cell r="AV12">
            <v>87723263</v>
          </cell>
          <cell r="AW12">
            <v>307382443</v>
          </cell>
          <cell r="AX12">
            <v>352975194</v>
          </cell>
          <cell r="AY12">
            <v>309912</v>
          </cell>
          <cell r="AZ12">
            <v>0</v>
          </cell>
          <cell r="BA12">
            <v>0</v>
          </cell>
          <cell r="BB12">
            <v>0</v>
          </cell>
          <cell r="BC12">
            <v>512198</v>
          </cell>
          <cell r="BD12">
            <v>48409</v>
          </cell>
          <cell r="BE12" t="str">
            <v>YES</v>
          </cell>
          <cell r="BI12" t="str">
            <v>John Stone</v>
          </cell>
          <cell r="BJ12">
            <v>44755</v>
          </cell>
          <cell r="BK12" t="str">
            <v>580-249-3909</v>
          </cell>
          <cell r="BL12" t="str">
            <v>john.stone@uhsinc.com</v>
          </cell>
          <cell r="BM12" t="str">
            <v>1</v>
          </cell>
          <cell r="BN12" t="str">
            <v>1</v>
          </cell>
          <cell r="BP12">
            <v>0.14199999999999999</v>
          </cell>
          <cell r="BQ12">
            <v>4482529.8581869304</v>
          </cell>
          <cell r="BR12">
            <v>2731238.8517999998</v>
          </cell>
          <cell r="BS12">
            <v>42309953</v>
          </cell>
          <cell r="BT12">
            <v>6008013.3259999994</v>
          </cell>
          <cell r="BU12">
            <v>5185764</v>
          </cell>
          <cell r="BV12">
            <v>49523721.709986933</v>
          </cell>
          <cell r="BW12">
            <v>8036018.0359869301</v>
          </cell>
          <cell r="BY12">
            <v>3643827</v>
          </cell>
          <cell r="BZ12">
            <v>4392191.0359869301</v>
          </cell>
        </row>
        <row r="13">
          <cell r="B13" t="str">
            <v>100262320C</v>
          </cell>
          <cell r="C13">
            <v>190</v>
          </cell>
          <cell r="F13" t="str">
            <v>37-0047</v>
          </cell>
          <cell r="G13" t="str">
            <v>07/01/2020-06/30/2021</v>
          </cell>
          <cell r="H13">
            <v>44012</v>
          </cell>
          <cell r="I13" t="str">
            <v>Novitas Solutions-Melissa Travis, Audit Manager</v>
          </cell>
          <cell r="J13" t="str">
            <v>melissa.travis@novitas-solutions.com</v>
          </cell>
          <cell r="K13" t="str">
            <v>(904) 363-5420</v>
          </cell>
          <cell r="L13">
            <v>2999</v>
          </cell>
          <cell r="M13">
            <v>4309</v>
          </cell>
          <cell r="N13">
            <v>7308</v>
          </cell>
          <cell r="O13">
            <v>27794</v>
          </cell>
          <cell r="P13">
            <v>0.26293444628337054</v>
          </cell>
          <cell r="Q13" t="str">
            <v>TO BE DETERMINED</v>
          </cell>
          <cell r="R13">
            <v>0</v>
          </cell>
          <cell r="S13">
            <v>14167</v>
          </cell>
          <cell r="T13">
            <v>10463790</v>
          </cell>
          <cell r="U13">
            <v>9506</v>
          </cell>
          <cell r="V13">
            <v>0</v>
          </cell>
          <cell r="W13">
            <v>10473296</v>
          </cell>
          <cell r="X13">
            <v>142379589</v>
          </cell>
          <cell r="Y13">
            <v>7.355897059093211E-2</v>
          </cell>
          <cell r="Z13">
            <v>21897264</v>
          </cell>
          <cell r="AA13">
            <v>0</v>
          </cell>
          <cell r="AB13">
            <v>21897264</v>
          </cell>
          <cell r="AC13">
            <v>197258580</v>
          </cell>
          <cell r="AD13">
            <v>0.11100791661381726</v>
          </cell>
          <cell r="AE13">
            <v>0.18456688720474937</v>
          </cell>
          <cell r="AG13" t="str">
            <v>Meets Min.</v>
          </cell>
          <cell r="AH13">
            <v>20835916</v>
          </cell>
          <cell r="AI13">
            <v>212397</v>
          </cell>
          <cell r="AJ13">
            <v>62693610</v>
          </cell>
          <cell r="AK13">
            <v>15908111</v>
          </cell>
          <cell r="AL13">
            <v>2058273</v>
          </cell>
          <cell r="AM13">
            <v>47356466</v>
          </cell>
          <cell r="AN13">
            <v>65261609</v>
          </cell>
          <cell r="AO13">
            <v>193278069</v>
          </cell>
          <cell r="AP13">
            <v>571783060</v>
          </cell>
          <cell r="AQ13">
            <v>0.33802692405752627</v>
          </cell>
          <cell r="AR13">
            <v>0.11424411559167214</v>
          </cell>
          <cell r="AS13">
            <v>11792401</v>
          </cell>
          <cell r="AT13">
            <v>742407</v>
          </cell>
          <cell r="AU13">
            <v>443280</v>
          </cell>
          <cell r="AV13">
            <v>122171810</v>
          </cell>
          <cell r="AW13">
            <v>197258580</v>
          </cell>
          <cell r="AX13">
            <v>374344480</v>
          </cell>
          <cell r="AY13">
            <v>315910</v>
          </cell>
          <cell r="AZ13">
            <v>0</v>
          </cell>
          <cell r="BA13">
            <v>0</v>
          </cell>
          <cell r="BB13">
            <v>0</v>
          </cell>
          <cell r="BC13">
            <v>1388690</v>
          </cell>
          <cell r="BD13">
            <v>132489</v>
          </cell>
          <cell r="BE13" t="str">
            <v>YES</v>
          </cell>
          <cell r="BF13" t="str">
            <v>YES</v>
          </cell>
          <cell r="BG13" t="str">
            <v>NO</v>
          </cell>
          <cell r="BH13" t="str">
            <v>NO</v>
          </cell>
          <cell r="BI13" t="str">
            <v>Candace Dewberry</v>
          </cell>
          <cell r="BJ13">
            <v>44761</v>
          </cell>
          <cell r="BK13" t="str">
            <v>(314) 364-4357</v>
          </cell>
          <cell r="BL13" t="str">
            <v>Trisha.Dewberry@Mercy.net</v>
          </cell>
          <cell r="BM13" t="str">
            <v>1</v>
          </cell>
          <cell r="BN13" t="str">
            <v>1</v>
          </cell>
          <cell r="BP13">
            <v>0.22589999999999999</v>
          </cell>
          <cell r="BQ13">
            <v>7512653.4119904339</v>
          </cell>
          <cell r="BR13">
            <v>10787782.0442088</v>
          </cell>
          <cell r="BS13">
            <v>66650299</v>
          </cell>
          <cell r="BT13">
            <v>15056302.5441</v>
          </cell>
          <cell r="BU13">
            <v>12667297</v>
          </cell>
          <cell r="BV13">
            <v>84950734.456199229</v>
          </cell>
          <cell r="BW13">
            <v>20689441.000299238</v>
          </cell>
          <cell r="BY13">
            <v>7397361</v>
          </cell>
          <cell r="BZ13">
            <v>13292080.000299238</v>
          </cell>
        </row>
        <row r="14">
          <cell r="B14" t="str">
            <v>100699500A</v>
          </cell>
          <cell r="C14">
            <v>183</v>
          </cell>
          <cell r="D14" t="str">
            <v>100699500S</v>
          </cell>
          <cell r="F14" t="str">
            <v>37-0016</v>
          </cell>
          <cell r="G14">
            <v>44377</v>
          </cell>
          <cell r="H14">
            <v>44377</v>
          </cell>
          <cell r="I14" t="str">
            <v>Novitas Solutions, Justin Lattimore</v>
          </cell>
          <cell r="J14" t="str">
            <v>justin.lattimore@novitas-solutions.com</v>
          </cell>
          <cell r="K14" t="str">
            <v>214-273-7052</v>
          </cell>
          <cell r="L14">
            <v>12050</v>
          </cell>
          <cell r="M14">
            <v>813</v>
          </cell>
          <cell r="N14">
            <v>12863</v>
          </cell>
          <cell r="O14">
            <v>23040</v>
          </cell>
          <cell r="P14">
            <v>0.55828993055555554</v>
          </cell>
          <cell r="Q14" t="str">
            <v>TO BE DETERMINED</v>
          </cell>
          <cell r="R14">
            <v>0</v>
          </cell>
          <cell r="S14">
            <v>4879</v>
          </cell>
          <cell r="T14">
            <v>8584983.9199999999</v>
          </cell>
          <cell r="U14">
            <v>0</v>
          </cell>
          <cell r="V14">
            <v>0</v>
          </cell>
          <cell r="W14">
            <v>8584983.9199999999</v>
          </cell>
          <cell r="X14">
            <v>78615040.680000007</v>
          </cell>
          <cell r="Y14">
            <v>0.10920281724390249</v>
          </cell>
          <cell r="Z14">
            <v>8338029.7200000035</v>
          </cell>
          <cell r="AA14">
            <v>0</v>
          </cell>
          <cell r="AB14">
            <v>8338029.7200000035</v>
          </cell>
          <cell r="AC14">
            <v>183258874.83999997</v>
          </cell>
          <cell r="AD14">
            <v>4.5498640801324285E-2</v>
          </cell>
          <cell r="AE14">
            <v>0.15470145804522678</v>
          </cell>
          <cell r="AG14" t="str">
            <v>Meets Min.</v>
          </cell>
          <cell r="AH14">
            <v>36424436.280000001</v>
          </cell>
          <cell r="AI14">
            <v>0</v>
          </cell>
          <cell r="AJ14">
            <v>73029128.429999992</v>
          </cell>
          <cell r="AK14">
            <v>3717079.1000000043</v>
          </cell>
          <cell r="AL14">
            <v>57698.299999998344</v>
          </cell>
          <cell r="AM14">
            <v>30500704.990000002</v>
          </cell>
          <cell r="AN14">
            <v>29151496.540000077</v>
          </cell>
          <cell r="AO14">
            <v>136456107.36000007</v>
          </cell>
          <cell r="AP14">
            <v>499039743.45999998</v>
          </cell>
          <cell r="AQ14">
            <v>0.27343735473633191</v>
          </cell>
          <cell r="AR14">
            <v>6.8682871132381709E-2</v>
          </cell>
          <cell r="AS14">
            <v>3315902.5300000301</v>
          </cell>
          <cell r="AT14">
            <v>342689.460000002</v>
          </cell>
          <cell r="AU14">
            <v>570740.09</v>
          </cell>
          <cell r="AV14">
            <v>82424652</v>
          </cell>
          <cell r="AW14">
            <v>183647014</v>
          </cell>
          <cell r="AX14">
            <v>309718537</v>
          </cell>
          <cell r="AY14">
            <v>855856</v>
          </cell>
          <cell r="AZ14">
            <v>0</v>
          </cell>
          <cell r="BA14">
            <v>0</v>
          </cell>
          <cell r="BB14">
            <v>0</v>
          </cell>
          <cell r="BC14">
            <v>5182</v>
          </cell>
          <cell r="BD14">
            <v>45.45</v>
          </cell>
          <cell r="BE14" t="str">
            <v>YES</v>
          </cell>
          <cell r="BI14" t="str">
            <v>Nikie Vassilopoulos</v>
          </cell>
          <cell r="BJ14">
            <v>44771</v>
          </cell>
          <cell r="BK14" t="str">
            <v>(405) 550-6317</v>
          </cell>
          <cell r="BL14" t="str">
            <v>nikie.vassilopoulos@integrisok.com</v>
          </cell>
          <cell r="BM14" t="str">
            <v>1</v>
          </cell>
          <cell r="BN14" t="str">
            <v>1</v>
          </cell>
          <cell r="BP14">
            <v>0.17549999999999999</v>
          </cell>
          <cell r="BQ14">
            <v>7585663.9518461507</v>
          </cell>
          <cell r="BR14">
            <v>5030804.5848037405</v>
          </cell>
          <cell r="BS14">
            <v>29156678.540000077</v>
          </cell>
          <cell r="BT14">
            <v>5116997.0837700134</v>
          </cell>
          <cell r="BU14">
            <v>3658637.4400000321</v>
          </cell>
          <cell r="BV14">
            <v>41773147.076649964</v>
          </cell>
          <cell r="BW14">
            <v>14074828.180419873</v>
          </cell>
          <cell r="BY14">
            <v>8240078</v>
          </cell>
          <cell r="BZ14">
            <v>5834750.1804198734</v>
          </cell>
        </row>
        <row r="15">
          <cell r="B15" t="str">
            <v>200439230A</v>
          </cell>
          <cell r="C15">
            <v>180</v>
          </cell>
          <cell r="F15" t="str">
            <v>37-0202</v>
          </cell>
          <cell r="G15" t="str">
            <v>CY2021</v>
          </cell>
          <cell r="I15" t="str">
            <v>Wisconsin Physicians Service, Don O'Neal</v>
          </cell>
          <cell r="J15" t="str">
            <v>Don.O'Neal@WPSIC.com</v>
          </cell>
          <cell r="K15" t="str">
            <v>866-734-9444 Ext 50545</v>
          </cell>
          <cell r="L15">
            <v>7409</v>
          </cell>
          <cell r="M15">
            <v>5314</v>
          </cell>
          <cell r="N15">
            <v>12723</v>
          </cell>
          <cell r="O15">
            <v>44141</v>
          </cell>
          <cell r="P15">
            <v>0.28823542738043995</v>
          </cell>
          <cell r="Q15" t="str">
            <v>TO BE DETERMINED</v>
          </cell>
          <cell r="R15">
            <v>0</v>
          </cell>
          <cell r="S15">
            <v>12940</v>
          </cell>
          <cell r="T15">
            <v>13402216</v>
          </cell>
          <cell r="U15">
            <v>361</v>
          </cell>
          <cell r="V15">
            <v>0</v>
          </cell>
          <cell r="W15">
            <v>13402577</v>
          </cell>
          <cell r="X15">
            <v>193549676</v>
          </cell>
          <cell r="Y15">
            <v>6.9246186699894033E-2</v>
          </cell>
          <cell r="Z15">
            <v>14294025</v>
          </cell>
          <cell r="AA15">
            <v>0</v>
          </cell>
          <cell r="AB15">
            <v>14294025</v>
          </cell>
          <cell r="AC15">
            <v>544537704</v>
          </cell>
          <cell r="AD15">
            <v>2.624983521802193E-2</v>
          </cell>
          <cell r="AE15">
            <v>9.5496021917915966E-2</v>
          </cell>
          <cell r="AG15" t="str">
            <v>Meets Min.</v>
          </cell>
          <cell r="AH15">
            <v>73654102</v>
          </cell>
          <cell r="AI15">
            <v>5233</v>
          </cell>
          <cell r="AJ15">
            <v>128720344</v>
          </cell>
          <cell r="AK15">
            <v>118263841</v>
          </cell>
          <cell r="AL15">
            <v>3428137</v>
          </cell>
          <cell r="AM15">
            <v>65675055</v>
          </cell>
          <cell r="AN15">
            <v>98178258</v>
          </cell>
          <cell r="AO15">
            <v>414265635</v>
          </cell>
          <cell r="AP15">
            <v>1068183322</v>
          </cell>
          <cell r="AQ15">
            <v>0.38782260167136368</v>
          </cell>
          <cell r="AR15">
            <v>0.17540718820547171</v>
          </cell>
          <cell r="AS15">
            <v>13114579</v>
          </cell>
          <cell r="AT15">
            <v>648004</v>
          </cell>
          <cell r="AU15">
            <v>1643711</v>
          </cell>
          <cell r="AV15">
            <v>164467449</v>
          </cell>
          <cell r="AW15">
            <v>541864149</v>
          </cell>
          <cell r="AX15">
            <v>524154284</v>
          </cell>
          <cell r="AY15">
            <v>488036</v>
          </cell>
          <cell r="AZ15">
            <v>0</v>
          </cell>
          <cell r="BA15">
            <v>0</v>
          </cell>
          <cell r="BB15">
            <v>0</v>
          </cell>
          <cell r="BC15">
            <v>1834215</v>
          </cell>
          <cell r="BD15">
            <v>81802</v>
          </cell>
          <cell r="BE15" t="str">
            <v>YES</v>
          </cell>
          <cell r="BF15" t="str">
            <v>NO</v>
          </cell>
          <cell r="BG15" t="str">
            <v>NO</v>
          </cell>
          <cell r="BH15" t="str">
            <v>NO</v>
          </cell>
          <cell r="BI15" t="str">
            <v>David Li</v>
          </cell>
          <cell r="BJ15">
            <v>44771</v>
          </cell>
          <cell r="BK15" t="str">
            <v>615-296-3503</v>
          </cell>
          <cell r="BL15" t="str">
            <v>Zhuoran.Li@ArdentHealth.com</v>
          </cell>
          <cell r="BM15" t="str">
            <v>1</v>
          </cell>
          <cell r="BN15" t="str">
            <v>1</v>
          </cell>
          <cell r="BP15">
            <v>0.16300000000000001</v>
          </cell>
          <cell r="BQ15">
            <v>7713622.0620211735</v>
          </cell>
          <cell r="BR15">
            <v>9532511.7591800001</v>
          </cell>
          <cell r="BS15">
            <v>100012473</v>
          </cell>
          <cell r="BT15">
            <v>16302033.099000001</v>
          </cell>
          <cell r="BU15">
            <v>13844385</v>
          </cell>
          <cell r="BV15">
            <v>117258606.82120118</v>
          </cell>
          <cell r="BW15">
            <v>19703781.920201175</v>
          </cell>
          <cell r="BY15">
            <v>11682912</v>
          </cell>
          <cell r="BZ15">
            <v>8020869.9202011749</v>
          </cell>
        </row>
        <row r="16">
          <cell r="B16" t="str">
            <v>200509290A</v>
          </cell>
          <cell r="C16">
            <v>144</v>
          </cell>
          <cell r="F16" t="str">
            <v>37-0020</v>
          </cell>
          <cell r="G16" t="str">
            <v>07/01/2020-06/30/2021</v>
          </cell>
          <cell r="H16">
            <v>44377</v>
          </cell>
          <cell r="I16" t="str">
            <v>Novitas Solutions-Melissa Travis, Audit Manager</v>
          </cell>
          <cell r="J16" t="str">
            <v>melissa.travis@novitas-solutions.com</v>
          </cell>
          <cell r="K16" t="str">
            <v>(904) 363-5420</v>
          </cell>
          <cell r="L16">
            <v>2451</v>
          </cell>
          <cell r="M16">
            <v>2987</v>
          </cell>
          <cell r="N16">
            <v>5438</v>
          </cell>
          <cell r="O16">
            <v>16364</v>
          </cell>
          <cell r="P16">
            <v>0.33231483744805673</v>
          </cell>
          <cell r="Q16" t="str">
            <v>TO BE DETERMINED</v>
          </cell>
          <cell r="R16">
            <v>0</v>
          </cell>
          <cell r="S16">
            <v>8339</v>
          </cell>
          <cell r="T16">
            <v>7377179</v>
          </cell>
          <cell r="U16">
            <v>3263</v>
          </cell>
          <cell r="V16">
            <v>0</v>
          </cell>
          <cell r="W16">
            <v>7380442</v>
          </cell>
          <cell r="X16">
            <v>80287888</v>
          </cell>
          <cell r="Y16">
            <v>9.1924724685745876E-2</v>
          </cell>
          <cell r="Z16">
            <v>10207140</v>
          </cell>
          <cell r="AA16">
            <v>0</v>
          </cell>
          <cell r="AB16">
            <v>10207140</v>
          </cell>
          <cell r="AC16">
            <v>109536912</v>
          </cell>
          <cell r="AD16">
            <v>9.3184478306271773E-2</v>
          </cell>
          <cell r="AE16">
            <v>0.18510920299201766</v>
          </cell>
          <cell r="AG16" t="str">
            <v>Meets Min.</v>
          </cell>
          <cell r="AH16">
            <v>14031478</v>
          </cell>
          <cell r="AI16">
            <v>47152</v>
          </cell>
          <cell r="AJ16">
            <v>37713500</v>
          </cell>
          <cell r="AK16">
            <v>6252750</v>
          </cell>
          <cell r="AL16">
            <v>1106536</v>
          </cell>
          <cell r="AM16">
            <v>22519487</v>
          </cell>
          <cell r="AN16">
            <v>41600040</v>
          </cell>
          <cell r="AO16">
            <v>109192313</v>
          </cell>
          <cell r="AP16">
            <v>308282108</v>
          </cell>
          <cell r="AQ16">
            <v>0.35419607614724108</v>
          </cell>
          <cell r="AR16">
            <v>9.6920230609036831E-2</v>
          </cell>
          <cell r="AS16">
            <v>10675408</v>
          </cell>
          <cell r="AT16">
            <v>703567</v>
          </cell>
          <cell r="AU16">
            <v>320643</v>
          </cell>
          <cell r="AV16">
            <v>76586136</v>
          </cell>
          <cell r="AW16">
            <v>109534778</v>
          </cell>
          <cell r="AX16">
            <v>187018639</v>
          </cell>
          <cell r="AY16">
            <v>331309</v>
          </cell>
          <cell r="AZ16">
            <v>0</v>
          </cell>
          <cell r="BA16">
            <v>0</v>
          </cell>
          <cell r="BB16">
            <v>0</v>
          </cell>
          <cell r="BC16">
            <v>277812</v>
          </cell>
          <cell r="BD16">
            <v>6746</v>
          </cell>
          <cell r="BE16" t="str">
            <v>YES</v>
          </cell>
          <cell r="BF16" t="str">
            <v>YES</v>
          </cell>
          <cell r="BG16" t="str">
            <v>NO</v>
          </cell>
          <cell r="BH16" t="str">
            <v>NO</v>
          </cell>
          <cell r="BI16" t="str">
            <v>Marlin Silver</v>
          </cell>
          <cell r="BJ16">
            <v>44761</v>
          </cell>
          <cell r="BK16" t="str">
            <v>314-364-3586</v>
          </cell>
          <cell r="BL16" t="str">
            <v>marlin.silver@mercy.net</v>
          </cell>
          <cell r="BM16" t="str">
            <v>1</v>
          </cell>
          <cell r="BN16" t="str">
            <v>1</v>
          </cell>
          <cell r="BP16">
            <v>0.26629999999999998</v>
          </cell>
          <cell r="BQ16">
            <v>5947628.592960909</v>
          </cell>
          <cell r="BR16">
            <v>5971463.8002811996</v>
          </cell>
          <cell r="BS16">
            <v>41877852</v>
          </cell>
          <cell r="BT16">
            <v>11152071.987599999</v>
          </cell>
          <cell r="BU16">
            <v>11385721</v>
          </cell>
          <cell r="BV16">
            <v>53796944.393242106</v>
          </cell>
          <cell r="BW16">
            <v>11685443.380842108</v>
          </cell>
          <cell r="BY16">
            <v>5655085</v>
          </cell>
          <cell r="BZ16">
            <v>6030358.3808421083</v>
          </cell>
        </row>
        <row r="17">
          <cell r="B17" t="str">
            <v>100699420A</v>
          </cell>
          <cell r="C17">
            <v>140</v>
          </cell>
          <cell r="F17" t="str">
            <v>37-0006</v>
          </cell>
          <cell r="G17">
            <v>44347</v>
          </cell>
          <cell r="H17">
            <v>44561</v>
          </cell>
          <cell r="I17" t="str">
            <v>WPS</v>
          </cell>
          <cell r="L17">
            <v>1719</v>
          </cell>
          <cell r="M17">
            <v>724</v>
          </cell>
          <cell r="N17">
            <v>2443</v>
          </cell>
          <cell r="O17">
            <v>9067</v>
          </cell>
          <cell r="P17">
            <v>0.26943862358001547</v>
          </cell>
          <cell r="Q17" t="str">
            <v>TO BE DETERMINED</v>
          </cell>
          <cell r="R17">
            <v>0</v>
          </cell>
          <cell r="S17">
            <v>3629</v>
          </cell>
          <cell r="T17">
            <v>4376509.0800000187</v>
          </cell>
          <cell r="U17">
            <v>0</v>
          </cell>
          <cell r="V17">
            <v>0</v>
          </cell>
          <cell r="W17">
            <v>4376509.0800000187</v>
          </cell>
          <cell r="X17">
            <v>50061518.789999813</v>
          </cell>
          <cell r="Y17">
            <v>8.7422618925302384E-2</v>
          </cell>
          <cell r="Z17">
            <v>0</v>
          </cell>
          <cell r="AA17">
            <v>0</v>
          </cell>
          <cell r="AB17">
            <v>0</v>
          </cell>
          <cell r="AC17">
            <v>135782591</v>
          </cell>
          <cell r="AD17">
            <v>0</v>
          </cell>
          <cell r="AE17">
            <v>8.7422618925302384E-2</v>
          </cell>
          <cell r="AG17" t="str">
            <v>Meets Min.</v>
          </cell>
          <cell r="AH17">
            <v>19014738</v>
          </cell>
          <cell r="AI17">
            <v>0</v>
          </cell>
          <cell r="AJ17">
            <v>47867836</v>
          </cell>
          <cell r="AK17">
            <v>3454294.7700000028</v>
          </cell>
          <cell r="AL17">
            <v>88945</v>
          </cell>
          <cell r="AM17">
            <v>16316373</v>
          </cell>
          <cell r="AN17">
            <v>25767118.219999976</v>
          </cell>
          <cell r="AO17">
            <v>93494566.98999998</v>
          </cell>
          <cell r="AP17">
            <v>351489955</v>
          </cell>
          <cell r="AQ17">
            <v>0.26599498978569669</v>
          </cell>
          <cell r="AR17">
            <v>5.6501224252624813E-2</v>
          </cell>
          <cell r="AS17">
            <v>2920567.7500000182</v>
          </cell>
          <cell r="AT17">
            <v>186342.04000000141</v>
          </cell>
          <cell r="AU17">
            <v>964608.6</v>
          </cell>
          <cell r="AV17">
            <v>44943529</v>
          </cell>
          <cell r="AW17">
            <v>128129796</v>
          </cell>
          <cell r="AX17">
            <v>223360159</v>
          </cell>
          <cell r="AY17">
            <v>216938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20054.91</v>
          </cell>
          <cell r="BE17" t="str">
            <v>YES</v>
          </cell>
          <cell r="BF17" t="str">
            <v>YES</v>
          </cell>
          <cell r="BG17" t="str">
            <v>NO</v>
          </cell>
          <cell r="BH17" t="str">
            <v>NO</v>
          </cell>
          <cell r="BI17" t="str">
            <v>Kim Young</v>
          </cell>
          <cell r="BJ17">
            <v>44770</v>
          </cell>
          <cell r="BK17" t="str">
            <v>580-765-0465</v>
          </cell>
          <cell r="BL17" t="str">
            <v>kimberly.young@myalliancehealthok.com</v>
          </cell>
          <cell r="BM17" t="str">
            <v>1</v>
          </cell>
          <cell r="BN17" t="str">
            <v>1</v>
          </cell>
          <cell r="BP17">
            <v>0.14399999999999999</v>
          </cell>
          <cell r="BQ17">
            <v>5103821.827042792</v>
          </cell>
          <cell r="BR17">
            <v>1456966.4658239998</v>
          </cell>
          <cell r="BS17">
            <v>25767118.219999976</v>
          </cell>
          <cell r="BT17">
            <v>3710465.0236799964</v>
          </cell>
          <cell r="BU17">
            <v>3126964.7000000197</v>
          </cell>
          <cell r="BV17">
            <v>32327906.512866769</v>
          </cell>
          <cell r="BW17">
            <v>7144288.6165467687</v>
          </cell>
          <cell r="BY17">
            <v>3346878</v>
          </cell>
          <cell r="BZ17">
            <v>3797410.6165467687</v>
          </cell>
        </row>
        <row r="18">
          <cell r="B18" t="str">
            <v>100696610B</v>
          </cell>
          <cell r="C18">
            <v>138</v>
          </cell>
          <cell r="F18" t="str">
            <v>37-0014</v>
          </cell>
          <cell r="G18">
            <v>44469</v>
          </cell>
          <cell r="H18">
            <v>44561</v>
          </cell>
          <cell r="I18" t="str">
            <v>WPS</v>
          </cell>
          <cell r="L18">
            <v>5013</v>
          </cell>
          <cell r="M18">
            <v>3884</v>
          </cell>
          <cell r="N18">
            <v>8897</v>
          </cell>
          <cell r="O18">
            <v>24331</v>
          </cell>
          <cell r="P18">
            <v>0.36566520077267683</v>
          </cell>
          <cell r="Q18" t="str">
            <v>TO BE DETERMINED</v>
          </cell>
          <cell r="R18">
            <v>0</v>
          </cell>
          <cell r="S18">
            <v>10431</v>
          </cell>
          <cell r="T18">
            <v>11267885</v>
          </cell>
          <cell r="U18">
            <v>0</v>
          </cell>
          <cell r="V18">
            <v>0</v>
          </cell>
          <cell r="W18">
            <v>11267885</v>
          </cell>
          <cell r="X18">
            <v>108207186</v>
          </cell>
          <cell r="Y18">
            <v>0.10413250188393218</v>
          </cell>
          <cell r="Z18">
            <v>36119768</v>
          </cell>
          <cell r="AA18">
            <v>0</v>
          </cell>
          <cell r="AB18">
            <v>36119768</v>
          </cell>
          <cell r="AC18">
            <v>681343599</v>
          </cell>
          <cell r="AD18">
            <v>5.3012559379749892E-2</v>
          </cell>
          <cell r="AE18">
            <v>0.15714506126368208</v>
          </cell>
          <cell r="AG18" t="str">
            <v>Meets Min.</v>
          </cell>
          <cell r="AH18">
            <v>110716233</v>
          </cell>
          <cell r="AI18">
            <v>0</v>
          </cell>
          <cell r="AJ18">
            <v>250769841</v>
          </cell>
          <cell r="AK18">
            <v>7712598</v>
          </cell>
          <cell r="AL18">
            <v>3896</v>
          </cell>
          <cell r="AM18">
            <v>102331090</v>
          </cell>
          <cell r="AN18">
            <v>155061463</v>
          </cell>
          <cell r="AO18">
            <v>515878888</v>
          </cell>
          <cell r="AP18">
            <v>1248326013</v>
          </cell>
          <cell r="AQ18">
            <v>0.41325653925950834</v>
          </cell>
          <cell r="AR18">
            <v>8.8156124965730401E-2</v>
          </cell>
          <cell r="AS18">
            <v>9672757</v>
          </cell>
          <cell r="AT18">
            <v>596072</v>
          </cell>
          <cell r="AU18">
            <v>973810</v>
          </cell>
          <cell r="AV18">
            <v>79927312</v>
          </cell>
          <cell r="AW18">
            <v>681159249</v>
          </cell>
          <cell r="AX18">
            <v>567166764</v>
          </cell>
          <cell r="AY18">
            <v>907829</v>
          </cell>
          <cell r="AZ18">
            <v>0</v>
          </cell>
          <cell r="BA18">
            <v>0</v>
          </cell>
          <cell r="BB18">
            <v>0</v>
          </cell>
          <cell r="BC18">
            <v>4344960</v>
          </cell>
          <cell r="BD18">
            <v>136198</v>
          </cell>
          <cell r="BE18" t="str">
            <v>YES</v>
          </cell>
          <cell r="BF18" t="str">
            <v>YES</v>
          </cell>
          <cell r="BG18" t="str">
            <v>NO</v>
          </cell>
          <cell r="BH18" t="str">
            <v>NO</v>
          </cell>
          <cell r="BI18" t="str">
            <v>Alena Rainey</v>
          </cell>
          <cell r="BJ18">
            <v>44774</v>
          </cell>
          <cell r="BK18" t="str">
            <v>615-293-2890(cell)</v>
          </cell>
          <cell r="BL18" t="str">
            <v>Alena_Rainey@chs.net</v>
          </cell>
          <cell r="BM18" t="str">
            <v>1</v>
          </cell>
          <cell r="BN18" t="str">
            <v>1</v>
          </cell>
          <cell r="BP18">
            <v>6.4399999999999999E-2</v>
          </cell>
          <cell r="BQ18">
            <v>6229918.643176131</v>
          </cell>
          <cell r="BR18">
            <v>5908360.4301919993</v>
          </cell>
          <cell r="BS18">
            <v>159406423</v>
          </cell>
          <cell r="BT18">
            <v>10265773.6412</v>
          </cell>
          <cell r="BU18">
            <v>10405027</v>
          </cell>
          <cell r="BV18">
            <v>171544702.07336813</v>
          </cell>
          <cell r="BW18">
            <v>11999025.714568131</v>
          </cell>
          <cell r="BY18">
            <v>9146873</v>
          </cell>
          <cell r="BZ18">
            <v>2852152.7145681307</v>
          </cell>
        </row>
        <row r="19">
          <cell r="B19" t="str">
            <v>100699490A</v>
          </cell>
          <cell r="C19">
            <v>133</v>
          </cell>
          <cell r="D19" t="str">
            <v>100699490K, 100699490I</v>
          </cell>
          <cell r="F19" t="str">
            <v>37-0018</v>
          </cell>
          <cell r="G19">
            <v>44377</v>
          </cell>
          <cell r="H19">
            <v>44377</v>
          </cell>
          <cell r="I19" t="str">
            <v>Novitas Solutions, Inc-Thomas Kruise</v>
          </cell>
          <cell r="J19" t="str">
            <v>Thomas.Kruise@Novitas-solutions.com</v>
          </cell>
          <cell r="K19" t="str">
            <v>(412) 802-1854</v>
          </cell>
          <cell r="L19">
            <v>1973</v>
          </cell>
          <cell r="M19">
            <v>2122</v>
          </cell>
          <cell r="N19">
            <v>4095</v>
          </cell>
          <cell r="O19">
            <v>21790</v>
          </cell>
          <cell r="P19">
            <v>0.18793024323083984</v>
          </cell>
          <cell r="Q19" t="str">
            <v>TO BE DETERMINED</v>
          </cell>
          <cell r="R19">
            <v>0</v>
          </cell>
          <cell r="S19">
            <v>10803</v>
          </cell>
          <cell r="T19">
            <v>6764134</v>
          </cell>
          <cell r="U19">
            <v>0</v>
          </cell>
          <cell r="V19">
            <v>28063</v>
          </cell>
          <cell r="W19">
            <v>6792197</v>
          </cell>
          <cell r="X19">
            <v>105672804</v>
          </cell>
          <cell r="Y19">
            <v>6.4275733612595351E-2</v>
          </cell>
          <cell r="Z19">
            <v>7349047</v>
          </cell>
          <cell r="AA19">
            <v>9071</v>
          </cell>
          <cell r="AB19">
            <v>7339976</v>
          </cell>
          <cell r="AC19">
            <v>127532360</v>
          </cell>
          <cell r="AD19">
            <v>5.7553831827467164E-2</v>
          </cell>
          <cell r="AE19">
            <v>0.12182956544006251</v>
          </cell>
          <cell r="AG19" t="str">
            <v>Meets Min.</v>
          </cell>
          <cell r="AH19">
            <v>11484608</v>
          </cell>
          <cell r="AI19">
            <v>0</v>
          </cell>
          <cell r="AJ19">
            <v>35057367</v>
          </cell>
          <cell r="AK19">
            <v>8356305</v>
          </cell>
          <cell r="AL19">
            <v>6956799</v>
          </cell>
          <cell r="AM19">
            <v>25072789</v>
          </cell>
          <cell r="AN19">
            <v>28051193</v>
          </cell>
          <cell r="AO19">
            <v>103494453</v>
          </cell>
          <cell r="AP19">
            <v>394643341</v>
          </cell>
          <cell r="AQ19">
            <v>0.26224806615956558</v>
          </cell>
          <cell r="AR19">
            <v>0.10233516901023804</v>
          </cell>
          <cell r="AS19">
            <v>7070131</v>
          </cell>
          <cell r="AT19">
            <v>428583</v>
          </cell>
          <cell r="AU19">
            <v>980302</v>
          </cell>
          <cell r="AV19">
            <v>104720868</v>
          </cell>
          <cell r="AW19">
            <v>128786941</v>
          </cell>
          <cell r="AX19">
            <v>265892967</v>
          </cell>
          <cell r="AY19">
            <v>169092</v>
          </cell>
          <cell r="AZ19">
            <v>0</v>
          </cell>
          <cell r="BA19">
            <v>0</v>
          </cell>
          <cell r="BB19">
            <v>0</v>
          </cell>
          <cell r="BC19">
            <v>1480418</v>
          </cell>
          <cell r="BD19">
            <v>215027</v>
          </cell>
          <cell r="BE19" t="str">
            <v>YES</v>
          </cell>
          <cell r="BF19" t="str">
            <v>NO</v>
          </cell>
          <cell r="BG19" t="str">
            <v>NO</v>
          </cell>
          <cell r="BH19" t="str">
            <v>NO</v>
          </cell>
          <cell r="BI19" t="str">
            <v>Matthew Earley</v>
          </cell>
          <cell r="BJ19">
            <v>44741</v>
          </cell>
          <cell r="BK19" t="str">
            <v>(313) 676-2663</v>
          </cell>
          <cell r="BL19" t="str">
            <v>matthew.earley2@ascension.org</v>
          </cell>
          <cell r="BM19" t="str">
            <v>1</v>
          </cell>
          <cell r="BN19" t="str">
            <v>1</v>
          </cell>
          <cell r="BP19">
            <v>0.23499999999999999</v>
          </cell>
          <cell r="BQ19">
            <v>3693594.1537416354</v>
          </cell>
          <cell r="BR19">
            <v>5167217.1925800005</v>
          </cell>
          <cell r="BS19">
            <v>29531611</v>
          </cell>
          <cell r="BT19">
            <v>6939928.585</v>
          </cell>
          <cell r="BU19">
            <v>7713741</v>
          </cell>
          <cell r="BV19">
            <v>38392422.346321635</v>
          </cell>
          <cell r="BW19">
            <v>8086998.9313216358</v>
          </cell>
          <cell r="BY19">
            <v>5202321</v>
          </cell>
          <cell r="BZ19">
            <v>2884677.9313216358</v>
          </cell>
        </row>
        <row r="20">
          <cell r="B20" t="str">
            <v>100699950A</v>
          </cell>
          <cell r="C20">
            <v>117</v>
          </cell>
          <cell r="F20" t="str">
            <v>37-0049</v>
          </cell>
          <cell r="G20">
            <v>44561</v>
          </cell>
          <cell r="H20">
            <v>44561</v>
          </cell>
          <cell r="I20" t="str">
            <v>Novitas Solutions</v>
          </cell>
          <cell r="J20" t="str">
            <v>Raymond.Bossong@novitas-solutions.com</v>
          </cell>
          <cell r="K20" t="str">
            <v>412-802-1815</v>
          </cell>
          <cell r="L20">
            <v>3604</v>
          </cell>
          <cell r="M20">
            <v>2516</v>
          </cell>
          <cell r="N20">
            <v>6120</v>
          </cell>
          <cell r="O20">
            <v>20762</v>
          </cell>
          <cell r="P20">
            <v>0.29476929004912822</v>
          </cell>
          <cell r="Q20" t="str">
            <v>TO BE DETERMINED</v>
          </cell>
          <cell r="R20">
            <v>0</v>
          </cell>
          <cell r="S20">
            <v>11470</v>
          </cell>
          <cell r="T20">
            <v>47723608</v>
          </cell>
          <cell r="U20">
            <v>0</v>
          </cell>
          <cell r="V20">
            <v>0</v>
          </cell>
          <cell r="W20">
            <v>47723608</v>
          </cell>
          <cell r="X20">
            <v>277866509</v>
          </cell>
          <cell r="Y20">
            <v>0.17175012624497327</v>
          </cell>
          <cell r="Z20">
            <v>4714347</v>
          </cell>
          <cell r="AA20">
            <v>0</v>
          </cell>
          <cell r="AB20">
            <v>4714347</v>
          </cell>
          <cell r="AC20">
            <v>231452693</v>
          </cell>
          <cell r="AD20">
            <v>2.036851219527612E-2</v>
          </cell>
          <cell r="AE20">
            <v>0.1921186384402494</v>
          </cell>
          <cell r="AF20">
            <v>0.25</v>
          </cell>
          <cell r="AG20">
            <v>0</v>
          </cell>
          <cell r="AH20">
            <v>24959274</v>
          </cell>
          <cell r="AI20">
            <v>0</v>
          </cell>
          <cell r="AJ20">
            <v>96103693</v>
          </cell>
          <cell r="AK20">
            <v>57659144</v>
          </cell>
          <cell r="AL20">
            <v>964749</v>
          </cell>
          <cell r="AM20">
            <v>14588615</v>
          </cell>
          <cell r="AN20">
            <v>57938795</v>
          </cell>
          <cell r="AO20">
            <v>227254996</v>
          </cell>
          <cell r="AP20">
            <v>802253592</v>
          </cell>
          <cell r="AQ20">
            <v>0.2832707740621746</v>
          </cell>
          <cell r="AR20">
            <v>9.1258560547523238E-2</v>
          </cell>
          <cell r="AS20">
            <v>10425012</v>
          </cell>
          <cell r="AT20">
            <v>358482</v>
          </cell>
          <cell r="AU20">
            <v>822446</v>
          </cell>
          <cell r="AV20">
            <v>164787957</v>
          </cell>
          <cell r="AW20">
            <v>204686409</v>
          </cell>
          <cell r="AX20">
            <v>580983970</v>
          </cell>
          <cell r="AY20">
            <v>3158471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 t="str">
            <v>YES</v>
          </cell>
          <cell r="BF20" t="str">
            <v>YES</v>
          </cell>
          <cell r="BG20" t="str">
            <v>NO</v>
          </cell>
          <cell r="BH20" t="str">
            <v>NO</v>
          </cell>
          <cell r="BI20" t="str">
            <v>Tim Matlock</v>
          </cell>
          <cell r="BJ20">
            <v>44762</v>
          </cell>
          <cell r="BK20" t="str">
            <v>918-584-2900</v>
          </cell>
          <cell r="BL20" t="str">
            <v>tim.matlock@forvis.com</v>
          </cell>
          <cell r="BM20" t="str">
            <v>1</v>
          </cell>
          <cell r="BN20" t="str">
            <v>1</v>
          </cell>
          <cell r="BP20">
            <v>0.23139999999999999</v>
          </cell>
          <cell r="BQ20">
            <v>8673541.7646578737</v>
          </cell>
          <cell r="BR20">
            <v>2686134.2055720002</v>
          </cell>
          <cell r="BS20">
            <v>57938795</v>
          </cell>
          <cell r="BT20">
            <v>13407037.162999999</v>
          </cell>
          <cell r="BU20">
            <v>10783494</v>
          </cell>
          <cell r="BV20">
            <v>69298470.970229879</v>
          </cell>
          <cell r="BW20">
            <v>13983219.133229874</v>
          </cell>
          <cell r="BY20">
            <v>9120178</v>
          </cell>
          <cell r="BZ20">
            <v>4863041.1332298741</v>
          </cell>
        </row>
        <row r="21">
          <cell r="B21" t="str">
            <v>100700120A</v>
          </cell>
          <cell r="C21">
            <v>110</v>
          </cell>
          <cell r="D21" t="str">
            <v>100700120N</v>
          </cell>
          <cell r="F21" t="str">
            <v>37-0023</v>
          </cell>
          <cell r="G21">
            <v>44377</v>
          </cell>
          <cell r="H21">
            <v>44377</v>
          </cell>
          <cell r="I21" t="str">
            <v>Novitas,Raymond Bossong</v>
          </cell>
          <cell r="J21" t="str">
            <v>Raymond.bossong@novitas-solutions.com</v>
          </cell>
          <cell r="K21" t="str">
            <v>412-802-1815</v>
          </cell>
          <cell r="L21">
            <v>2527</v>
          </cell>
          <cell r="M21">
            <v>2197</v>
          </cell>
          <cell r="N21">
            <v>4724</v>
          </cell>
          <cell r="O21">
            <v>16870</v>
          </cell>
          <cell r="P21">
            <v>0.28002371072910492</v>
          </cell>
          <cell r="Q21" t="str">
            <v>TO BE DETERMINED</v>
          </cell>
          <cell r="R21">
            <v>0</v>
          </cell>
          <cell r="S21">
            <v>9046</v>
          </cell>
          <cell r="T21">
            <v>8008037</v>
          </cell>
          <cell r="U21">
            <v>0</v>
          </cell>
          <cell r="V21">
            <v>0</v>
          </cell>
          <cell r="W21">
            <v>8008037</v>
          </cell>
          <cell r="X21">
            <v>87451571</v>
          </cell>
          <cell r="Y21">
            <v>9.1571105109135201E-2</v>
          </cell>
          <cell r="Z21">
            <v>4902387</v>
          </cell>
          <cell r="AA21">
            <v>0</v>
          </cell>
          <cell r="AB21">
            <v>4902387</v>
          </cell>
          <cell r="AC21">
            <v>122145200</v>
          </cell>
          <cell r="AD21">
            <v>4.0135731899411518E-2</v>
          </cell>
          <cell r="AE21">
            <v>0.13170683700854671</v>
          </cell>
          <cell r="AG21" t="str">
            <v>Meets Min.</v>
          </cell>
          <cell r="AH21">
            <v>12582344</v>
          </cell>
          <cell r="AI21">
            <v>0</v>
          </cell>
          <cell r="AJ21">
            <v>54344141</v>
          </cell>
          <cell r="AK21">
            <v>5766545</v>
          </cell>
          <cell r="AL21">
            <v>1568608</v>
          </cell>
          <cell r="AM21">
            <v>22303310</v>
          </cell>
          <cell r="AN21">
            <v>40492196</v>
          </cell>
          <cell r="AO21">
            <v>124474800</v>
          </cell>
          <cell r="AP21">
            <v>411717876</v>
          </cell>
          <cell r="AQ21">
            <v>0.3023303267988296</v>
          </cell>
          <cell r="AR21">
            <v>7.1987311524943351E-2</v>
          </cell>
          <cell r="AS21">
            <v>6684288</v>
          </cell>
          <cell r="AT21">
            <v>351357</v>
          </cell>
          <cell r="AU21">
            <v>758874</v>
          </cell>
          <cell r="AV21">
            <v>71399989</v>
          </cell>
          <cell r="AW21">
            <v>137164689</v>
          </cell>
          <cell r="AX21">
            <v>272592782</v>
          </cell>
          <cell r="AY21">
            <v>247432</v>
          </cell>
          <cell r="BC21">
            <v>103038</v>
          </cell>
          <cell r="BD21">
            <v>766</v>
          </cell>
          <cell r="BE21" t="str">
            <v>YES</v>
          </cell>
          <cell r="BI21" t="str">
            <v>Janet Adkins</v>
          </cell>
          <cell r="BJ21">
            <v>44771</v>
          </cell>
          <cell r="BK21" t="str">
            <v>580-251-8573</v>
          </cell>
          <cell r="BL21" t="str">
            <v>janet.adkins@drhhealth.org</v>
          </cell>
          <cell r="BM21" t="str">
            <v>1</v>
          </cell>
          <cell r="BN21" t="str">
            <v>1</v>
          </cell>
          <cell r="BP21">
            <v>0.18590000000000001</v>
          </cell>
          <cell r="BQ21">
            <v>3898601.915924903</v>
          </cell>
          <cell r="BR21">
            <v>3563451.5181080005</v>
          </cell>
          <cell r="BS21">
            <v>40595234</v>
          </cell>
          <cell r="BT21">
            <v>7546654.0006000008</v>
          </cell>
          <cell r="BU21">
            <v>7036411</v>
          </cell>
          <cell r="BV21">
            <v>48057287.434032902</v>
          </cell>
          <cell r="BW21">
            <v>7972296.4346329048</v>
          </cell>
          <cell r="BY21">
            <v>4668268</v>
          </cell>
          <cell r="BZ21">
            <v>3304028.4346329048</v>
          </cell>
        </row>
        <row r="22">
          <cell r="B22" t="str">
            <v>200031310A</v>
          </cell>
          <cell r="C22">
            <v>104</v>
          </cell>
          <cell r="F22" t="str">
            <v>37-0218</v>
          </cell>
          <cell r="G22" t="str">
            <v>07/01/2020-06/30/2021</v>
          </cell>
          <cell r="H22">
            <v>44377</v>
          </cell>
          <cell r="I22" t="str">
            <v>Novitas Solutions</v>
          </cell>
          <cell r="J22" t="str">
            <v>William.Tisdale@guidewellsource.com</v>
          </cell>
          <cell r="K22" t="str">
            <v>813-448-0436</v>
          </cell>
          <cell r="L22">
            <v>3809</v>
          </cell>
          <cell r="M22">
            <v>2434</v>
          </cell>
          <cell r="N22">
            <v>6243</v>
          </cell>
          <cell r="O22">
            <v>27249</v>
          </cell>
          <cell r="P22">
            <v>0.22910932511284818</v>
          </cell>
          <cell r="Q22" t="str">
            <v>TO BE DETERMINED</v>
          </cell>
          <cell r="R22">
            <v>0</v>
          </cell>
          <cell r="S22">
            <v>8355</v>
          </cell>
          <cell r="T22">
            <v>8728681</v>
          </cell>
          <cell r="U22">
            <v>0</v>
          </cell>
          <cell r="V22">
            <v>0</v>
          </cell>
          <cell r="W22">
            <v>8728681</v>
          </cell>
          <cell r="X22">
            <v>163734191</v>
          </cell>
          <cell r="Y22">
            <v>5.3310068878649787E-2</v>
          </cell>
          <cell r="Z22">
            <v>11272853</v>
          </cell>
          <cell r="AA22">
            <v>0</v>
          </cell>
          <cell r="AB22">
            <v>11272853</v>
          </cell>
          <cell r="AC22">
            <v>223354288</v>
          </cell>
          <cell r="AD22">
            <v>5.0470725684030743E-2</v>
          </cell>
          <cell r="AE22">
            <v>0.10378079456268052</v>
          </cell>
          <cell r="AF22">
            <v>0.25</v>
          </cell>
          <cell r="AG22">
            <v>0</v>
          </cell>
          <cell r="AH22">
            <v>22306510</v>
          </cell>
          <cell r="AI22">
            <v>0</v>
          </cell>
          <cell r="AJ22">
            <v>54343357</v>
          </cell>
          <cell r="AK22">
            <v>4373647</v>
          </cell>
          <cell r="AL22">
            <v>1999402</v>
          </cell>
          <cell r="AM22">
            <v>43678528</v>
          </cell>
          <cell r="AN22">
            <v>28643316</v>
          </cell>
          <cell r="AO22">
            <v>133038250</v>
          </cell>
          <cell r="AP22">
            <v>570253741</v>
          </cell>
          <cell r="AQ22">
            <v>0.23329658437085116</v>
          </cell>
          <cell r="AR22">
            <v>8.7770712231066278E-2</v>
          </cell>
          <cell r="AS22">
            <v>5341167</v>
          </cell>
          <cell r="AT22">
            <v>327142</v>
          </cell>
          <cell r="AU22">
            <v>2274183</v>
          </cell>
          <cell r="AV22">
            <v>97427873</v>
          </cell>
          <cell r="AW22">
            <v>221718306</v>
          </cell>
          <cell r="AX22">
            <v>336291932</v>
          </cell>
          <cell r="AY22">
            <v>1797908</v>
          </cell>
          <cell r="AZ22">
            <v>0</v>
          </cell>
          <cell r="BA22">
            <v>0</v>
          </cell>
          <cell r="BB22">
            <v>0</v>
          </cell>
          <cell r="BC22">
            <v>1407399</v>
          </cell>
          <cell r="BD22">
            <v>140495</v>
          </cell>
          <cell r="BE22" t="str">
            <v>YES</v>
          </cell>
          <cell r="BF22" t="str">
            <v>NO</v>
          </cell>
          <cell r="BG22" t="str">
            <v>NO</v>
          </cell>
          <cell r="BH22" t="str">
            <v>NO</v>
          </cell>
          <cell r="BI22" t="str">
            <v>Eric Wingard</v>
          </cell>
          <cell r="BJ22">
            <v>44754</v>
          </cell>
          <cell r="BK22" t="str">
            <v>918-502-8115</v>
          </cell>
          <cell r="BL22" t="str">
            <v>ecwingard@saintfrancis.com</v>
          </cell>
          <cell r="BM22" t="str">
            <v>1</v>
          </cell>
          <cell r="BN22" t="str">
            <v>1</v>
          </cell>
          <cell r="BO22" t="str">
            <v>N/A</v>
          </cell>
          <cell r="BP22">
            <v>0.18870000000000001</v>
          </cell>
          <cell r="BQ22">
            <v>3321683.5514449589</v>
          </cell>
          <cell r="BR22">
            <v>6278288.9057472004</v>
          </cell>
          <cell r="BS22">
            <v>30050715</v>
          </cell>
          <cell r="BT22">
            <v>5670569.9205</v>
          </cell>
          <cell r="BU22">
            <v>5808804</v>
          </cell>
          <cell r="BV22">
            <v>39650687.45719216</v>
          </cell>
          <cell r="BW22">
            <v>9461738.3776921593</v>
          </cell>
          <cell r="BY22">
            <v>8607868</v>
          </cell>
          <cell r="BZ22">
            <v>853870.37769215927</v>
          </cell>
        </row>
        <row r="23">
          <cell r="B23" t="str">
            <v>200044190A</v>
          </cell>
          <cell r="C23">
            <v>99</v>
          </cell>
          <cell r="F23" t="str">
            <v>37-0099</v>
          </cell>
          <cell r="G23" t="str">
            <v>CY2021</v>
          </cell>
          <cell r="I23" t="str">
            <v>Novitas: Justin Lattimore, Director</v>
          </cell>
          <cell r="J23" t="str">
            <v>Justin.Lattimore@novitas-solutions.com</v>
          </cell>
          <cell r="K23" t="str">
            <v>214-273-7052</v>
          </cell>
          <cell r="L23">
            <v>539</v>
          </cell>
          <cell r="M23">
            <v>371</v>
          </cell>
          <cell r="N23">
            <v>910</v>
          </cell>
          <cell r="O23">
            <v>2529</v>
          </cell>
          <cell r="P23">
            <v>0.3598260181890075</v>
          </cell>
          <cell r="Q23" t="str">
            <v>TO BE DETERMINED</v>
          </cell>
          <cell r="R23">
            <v>0</v>
          </cell>
          <cell r="S23">
            <v>834</v>
          </cell>
          <cell r="T23">
            <v>1605575</v>
          </cell>
          <cell r="U23">
            <v>102</v>
          </cell>
          <cell r="V23">
            <v>0</v>
          </cell>
          <cell r="W23">
            <v>1605677</v>
          </cell>
          <cell r="X23">
            <v>10800440</v>
          </cell>
          <cell r="Y23">
            <v>0.14866773946246634</v>
          </cell>
          <cell r="Z23">
            <v>673829</v>
          </cell>
          <cell r="AA23">
            <v>0</v>
          </cell>
          <cell r="AB23">
            <v>673829</v>
          </cell>
          <cell r="AC23">
            <v>14049012</v>
          </cell>
          <cell r="AD23">
            <v>4.7962732183587001E-2</v>
          </cell>
          <cell r="AE23">
            <v>0.19663047164605335</v>
          </cell>
          <cell r="AG23" t="str">
            <v>Meets Min.</v>
          </cell>
          <cell r="AH23">
            <v>2839725</v>
          </cell>
          <cell r="AI23">
            <v>11108</v>
          </cell>
          <cell r="AJ23">
            <v>16316099</v>
          </cell>
          <cell r="AK23">
            <v>18607048</v>
          </cell>
          <cell r="AL23">
            <v>256686</v>
          </cell>
          <cell r="AM23">
            <v>7118653</v>
          </cell>
          <cell r="AN23">
            <v>7788739</v>
          </cell>
          <cell r="AO23">
            <v>50087225</v>
          </cell>
          <cell r="AP23">
            <v>69376590</v>
          </cell>
          <cell r="AQ23">
            <v>0.72196147144159151</v>
          </cell>
          <cell r="AR23">
            <v>0.37451231027642035</v>
          </cell>
          <cell r="AS23">
            <v>1183377</v>
          </cell>
          <cell r="AT23">
            <v>71843</v>
          </cell>
          <cell r="AU23">
            <v>227703</v>
          </cell>
          <cell r="AV23">
            <v>13364207</v>
          </cell>
          <cell r="AW23">
            <v>14075346</v>
          </cell>
          <cell r="AX23">
            <v>55409654</v>
          </cell>
          <cell r="AY23">
            <v>39817</v>
          </cell>
          <cell r="AZ23">
            <v>0</v>
          </cell>
          <cell r="BA23">
            <v>0</v>
          </cell>
          <cell r="BB23">
            <v>0</v>
          </cell>
          <cell r="BC23">
            <v>188998</v>
          </cell>
          <cell r="BD23">
            <v>12851</v>
          </cell>
          <cell r="BE23" t="str">
            <v xml:space="preserve">NO </v>
          </cell>
          <cell r="BF23" t="str">
            <v>YES</v>
          </cell>
          <cell r="BG23" t="str">
            <v xml:space="preserve">NO </v>
          </cell>
          <cell r="BH23" t="str">
            <v xml:space="preserve">NO </v>
          </cell>
          <cell r="BI23" t="str">
            <v>David Li</v>
          </cell>
          <cell r="BJ23">
            <v>44771</v>
          </cell>
          <cell r="BK23" t="str">
            <v>615-296-3503</v>
          </cell>
          <cell r="BL23" t="str">
            <v>Zhuoran.Li@ArdentHealth.com</v>
          </cell>
          <cell r="BM23" t="str">
            <v>1</v>
          </cell>
          <cell r="BN23" t="str">
            <v>1</v>
          </cell>
          <cell r="BP23">
            <v>0.20480000000000001</v>
          </cell>
          <cell r="BQ23">
            <v>1835675.2507738848</v>
          </cell>
          <cell r="BR23">
            <v>1294167.3853888002</v>
          </cell>
          <cell r="BS23">
            <v>7977737</v>
          </cell>
          <cell r="BT23">
            <v>1633840.5376000002</v>
          </cell>
          <cell r="BU23">
            <v>1268071</v>
          </cell>
          <cell r="BV23">
            <v>11107579.636162685</v>
          </cell>
          <cell r="BW23">
            <v>3495612.1737626856</v>
          </cell>
          <cell r="BY23">
            <v>858477</v>
          </cell>
          <cell r="BZ23">
            <v>2637135.1737626856</v>
          </cell>
        </row>
        <row r="24">
          <cell r="B24" t="str">
            <v>100699440A</v>
          </cell>
          <cell r="C24">
            <v>97</v>
          </cell>
          <cell r="F24" t="str">
            <v>37-0004</v>
          </cell>
          <cell r="G24">
            <v>44377</v>
          </cell>
          <cell r="H24">
            <v>44377</v>
          </cell>
          <cell r="I24" t="str">
            <v>Novitas Solutions,Justin Lattimore</v>
          </cell>
          <cell r="J24" t="str">
            <v>justin.lattimore@novitas-solutions.com</v>
          </cell>
          <cell r="K24" t="str">
            <v>214-273-7082</v>
          </cell>
          <cell r="L24">
            <v>1119</v>
          </cell>
          <cell r="M24">
            <v>576</v>
          </cell>
          <cell r="N24">
            <v>1695</v>
          </cell>
          <cell r="O24">
            <v>5437</v>
          </cell>
          <cell r="P24">
            <v>0.3117528048556189</v>
          </cell>
          <cell r="Q24" t="str">
            <v>TO BE DETERMINED</v>
          </cell>
          <cell r="R24">
            <v>0</v>
          </cell>
          <cell r="S24">
            <v>1865</v>
          </cell>
          <cell r="T24">
            <v>3964172.76</v>
          </cell>
          <cell r="U24">
            <v>0</v>
          </cell>
          <cell r="V24">
            <v>0</v>
          </cell>
          <cell r="W24">
            <v>3964172.76</v>
          </cell>
          <cell r="X24">
            <v>32017819.170000002</v>
          </cell>
          <cell r="Y24">
            <v>0.12381145445765848</v>
          </cell>
          <cell r="Z24">
            <v>2780851.4399999985</v>
          </cell>
          <cell r="AA24">
            <v>0</v>
          </cell>
          <cell r="AB24">
            <v>2780851.4399999985</v>
          </cell>
          <cell r="AC24">
            <v>49887150.93999999</v>
          </cell>
          <cell r="AD24">
            <v>5.5742839340425947E-2</v>
          </cell>
          <cell r="AE24">
            <v>0.17955429379808444</v>
          </cell>
          <cell r="AG24" t="str">
            <v>Meets Min.</v>
          </cell>
          <cell r="AH24">
            <v>7844635.5899999999</v>
          </cell>
          <cell r="AI24">
            <v>0</v>
          </cell>
          <cell r="AJ24">
            <v>27526778.420000002</v>
          </cell>
          <cell r="AK24">
            <v>2391409.0400000028</v>
          </cell>
          <cell r="AL24">
            <v>187549.17999999988</v>
          </cell>
          <cell r="AM24">
            <v>18503041.600000001</v>
          </cell>
          <cell r="AN24">
            <v>15419020.349999955</v>
          </cell>
          <cell r="AO24">
            <v>64027798.589999966</v>
          </cell>
          <cell r="AP24">
            <v>165847511.30000001</v>
          </cell>
          <cell r="AQ24">
            <v>0.38606427125807563</v>
          </cell>
          <cell r="AR24">
            <v>0.12711676922221021</v>
          </cell>
          <cell r="AS24">
            <v>2501951.330000001</v>
          </cell>
          <cell r="AT24">
            <v>215695.5</v>
          </cell>
          <cell r="AU24">
            <v>300372.62</v>
          </cell>
          <cell r="AV24">
            <v>35457068</v>
          </cell>
          <cell r="AW24">
            <v>50393886</v>
          </cell>
          <cell r="AX24">
            <v>106734777</v>
          </cell>
          <cell r="AY24">
            <v>97512</v>
          </cell>
          <cell r="AZ24">
            <v>0</v>
          </cell>
          <cell r="BA24">
            <v>0</v>
          </cell>
          <cell r="BB24">
            <v>0</v>
          </cell>
          <cell r="BC24">
            <v>534168</v>
          </cell>
          <cell r="BD24">
            <v>56299</v>
          </cell>
          <cell r="BE24" t="str">
            <v>YES</v>
          </cell>
          <cell r="BI24" t="str">
            <v>Nkie Vassilopoulos</v>
          </cell>
          <cell r="BJ24">
            <v>44771</v>
          </cell>
          <cell r="BK24" t="str">
            <v>(405) 550-6317</v>
          </cell>
          <cell r="BL24" t="str">
            <v>nikie.vassilopoulos@Integrisok.com</v>
          </cell>
          <cell r="BM24" t="str">
            <v>1</v>
          </cell>
          <cell r="BN24" t="str">
            <v>1</v>
          </cell>
          <cell r="BP24">
            <v>0.21929999999999999</v>
          </cell>
          <cell r="BQ24">
            <v>4293933.5392018743</v>
          </cell>
          <cell r="BR24">
            <v>3952726.3118297602</v>
          </cell>
          <cell r="BS24">
            <v>15953188.349999955</v>
          </cell>
          <cell r="BT24">
            <v>3498534.2051549898</v>
          </cell>
          <cell r="BU24">
            <v>2773945.830000001</v>
          </cell>
          <cell r="BV24">
            <v>24199848.201031588</v>
          </cell>
          <cell r="BW24">
            <v>8971248.2261866219</v>
          </cell>
          <cell r="BY24">
            <v>2650059</v>
          </cell>
          <cell r="BZ24">
            <v>6321189.2261866219</v>
          </cell>
        </row>
        <row r="25">
          <cell r="B25" t="str">
            <v>100740840B</v>
          </cell>
          <cell r="C25">
            <v>128</v>
          </cell>
          <cell r="F25" t="str">
            <v>37-0149</v>
          </cell>
          <cell r="G25">
            <v>44561</v>
          </cell>
          <cell r="H25">
            <v>44561</v>
          </cell>
          <cell r="I25" t="str">
            <v>Novitas Solutions</v>
          </cell>
          <cell r="J25" t="str">
            <v>carrie.rudy@novitas-solutions.com</v>
          </cell>
          <cell r="K25" t="str">
            <v>855-252-8782</v>
          </cell>
          <cell r="L25">
            <v>4084</v>
          </cell>
          <cell r="M25">
            <v>1407</v>
          </cell>
          <cell r="N25">
            <v>5491</v>
          </cell>
          <cell r="O25">
            <v>16299</v>
          </cell>
          <cell r="P25">
            <v>0.33689183385483773</v>
          </cell>
          <cell r="Q25" t="str">
            <v>TO BE DETERMINED</v>
          </cell>
          <cell r="R25">
            <v>0</v>
          </cell>
          <cell r="S25">
            <v>4902</v>
          </cell>
          <cell r="T25">
            <v>11795822</v>
          </cell>
          <cell r="U25">
            <v>0</v>
          </cell>
          <cell r="V25">
            <v>0</v>
          </cell>
          <cell r="W25">
            <v>11795822</v>
          </cell>
          <cell r="X25">
            <v>131722390</v>
          </cell>
          <cell r="Y25">
            <v>8.9550622335352409E-2</v>
          </cell>
          <cell r="Z25">
            <v>8658272</v>
          </cell>
          <cell r="AA25">
            <v>0</v>
          </cell>
          <cell r="AB25">
            <v>8658272</v>
          </cell>
          <cell r="AC25">
            <v>122499273</v>
          </cell>
          <cell r="AD25">
            <v>7.0680190893867595E-2</v>
          </cell>
          <cell r="AE25">
            <v>0.16023081322922</v>
          </cell>
          <cell r="AF25">
            <v>0.25</v>
          </cell>
          <cell r="AG25">
            <v>0</v>
          </cell>
          <cell r="AH25">
            <v>20127413</v>
          </cell>
          <cell r="AI25">
            <v>0</v>
          </cell>
          <cell r="AJ25">
            <v>67704636</v>
          </cell>
          <cell r="AK25">
            <v>20077316</v>
          </cell>
          <cell r="AL25">
            <v>27341770</v>
          </cell>
          <cell r="AM25">
            <v>21914508</v>
          </cell>
          <cell r="AN25">
            <v>31528342</v>
          </cell>
          <cell r="AO25">
            <v>168566572</v>
          </cell>
          <cell r="AP25">
            <v>467791158</v>
          </cell>
          <cell r="AQ25">
            <v>0.36034578490258679</v>
          </cell>
          <cell r="AR25">
            <v>0.14821484505271473</v>
          </cell>
          <cell r="AS25">
            <v>6473940</v>
          </cell>
          <cell r="AT25">
            <v>459411</v>
          </cell>
          <cell r="AU25">
            <v>486884</v>
          </cell>
          <cell r="AV25">
            <v>119525278</v>
          </cell>
          <cell r="AW25">
            <v>126626186</v>
          </cell>
          <cell r="AX25">
            <v>374286767</v>
          </cell>
          <cell r="AY25">
            <v>437146</v>
          </cell>
          <cell r="AZ25">
            <v>0</v>
          </cell>
          <cell r="BA25">
            <v>0</v>
          </cell>
          <cell r="BB25">
            <v>0</v>
          </cell>
          <cell r="BC25">
            <v>401404</v>
          </cell>
          <cell r="BD25">
            <v>14882</v>
          </cell>
          <cell r="BE25" t="str">
            <v>YES</v>
          </cell>
          <cell r="BF25" t="str">
            <v>YES</v>
          </cell>
          <cell r="BG25" t="str">
            <v>NO</v>
          </cell>
          <cell r="BH25" t="str">
            <v>NO</v>
          </cell>
          <cell r="BI25" t="str">
            <v>Leslie Sheffield</v>
          </cell>
          <cell r="BJ25">
            <v>44760</v>
          </cell>
          <cell r="BK25" t="str">
            <v>405.272.6566</v>
          </cell>
          <cell r="BL25" t="str">
            <v>leslie.sheffield@ssmhealth.com</v>
          </cell>
          <cell r="BM25" t="str">
            <v>1</v>
          </cell>
          <cell r="BN25" t="str">
            <v>1</v>
          </cell>
          <cell r="BP25">
            <v>0.22090000000000001</v>
          </cell>
          <cell r="BQ25">
            <v>4488588.0724836029</v>
          </cell>
          <cell r="BR25">
            <v>4580440.4196944004</v>
          </cell>
          <cell r="BS25">
            <v>31929746</v>
          </cell>
          <cell r="BT25">
            <v>7053280.8914000001</v>
          </cell>
          <cell r="BU25">
            <v>6948233</v>
          </cell>
          <cell r="BV25">
            <v>40998774.492178008</v>
          </cell>
          <cell r="BW25">
            <v>9174076.3835780043</v>
          </cell>
          <cell r="BY25">
            <v>7003785</v>
          </cell>
          <cell r="BZ25">
            <v>2170291.3835780043</v>
          </cell>
        </row>
        <row r="26">
          <cell r="B26" t="str">
            <v>200405550A</v>
          </cell>
          <cell r="C26">
            <v>95</v>
          </cell>
          <cell r="F26" t="str">
            <v>37-0236</v>
          </cell>
          <cell r="G26">
            <v>44377</v>
          </cell>
          <cell r="H26">
            <v>44377</v>
          </cell>
          <cell r="I26" t="str">
            <v>Novitas Solutions,Justin Lattimore</v>
          </cell>
          <cell r="J26" t="str">
            <v>justin.lattimore@novitas-solutions.com</v>
          </cell>
          <cell r="K26" t="str">
            <v>214-273-7082</v>
          </cell>
          <cell r="L26">
            <v>1922</v>
          </cell>
          <cell r="M26">
            <v>689</v>
          </cell>
          <cell r="N26">
            <v>2611</v>
          </cell>
          <cell r="O26">
            <v>15174</v>
          </cell>
          <cell r="P26">
            <v>0.17207064715961512</v>
          </cell>
          <cell r="Q26" t="str">
            <v>TO BE DETERMINED</v>
          </cell>
          <cell r="R26">
            <v>0</v>
          </cell>
          <cell r="S26">
            <v>5327</v>
          </cell>
          <cell r="T26">
            <v>3677544</v>
          </cell>
          <cell r="U26">
            <v>0</v>
          </cell>
          <cell r="V26">
            <v>0</v>
          </cell>
          <cell r="W26">
            <v>3677544</v>
          </cell>
          <cell r="X26">
            <v>85521732</v>
          </cell>
          <cell r="Y26">
            <v>4.3001280656944599E-2</v>
          </cell>
          <cell r="Z26">
            <v>8692717</v>
          </cell>
          <cell r="AA26">
            <v>0</v>
          </cell>
          <cell r="AB26">
            <v>8692717</v>
          </cell>
          <cell r="AC26">
            <v>183101355</v>
          </cell>
          <cell r="AD26">
            <v>4.7474891706836359E-2</v>
          </cell>
          <cell r="AE26">
            <v>9.0476172363780957E-2</v>
          </cell>
          <cell r="AG26" t="str">
            <v>Meets Min.</v>
          </cell>
          <cell r="AH26">
            <v>15036446</v>
          </cell>
          <cell r="AI26">
            <v>0</v>
          </cell>
          <cell r="AJ26">
            <v>34582104</v>
          </cell>
          <cell r="AK26">
            <v>2857772</v>
          </cell>
          <cell r="AL26">
            <v>162829</v>
          </cell>
          <cell r="AM26">
            <v>29266982</v>
          </cell>
          <cell r="AN26">
            <v>19445117</v>
          </cell>
          <cell r="AO26">
            <v>86314804</v>
          </cell>
          <cell r="AP26">
            <v>479937318</v>
          </cell>
          <cell r="AQ26">
            <v>0.17984599397207116</v>
          </cell>
          <cell r="AR26">
            <v>6.7274583136291977E-2</v>
          </cell>
          <cell r="AS26">
            <v>2273808</v>
          </cell>
          <cell r="AT26">
            <v>180374</v>
          </cell>
          <cell r="AU26">
            <v>670982</v>
          </cell>
          <cell r="AV26">
            <v>77438048</v>
          </cell>
          <cell r="AW26">
            <v>183819769</v>
          </cell>
          <cell r="AX26">
            <v>296082769</v>
          </cell>
          <cell r="AY26">
            <v>81165</v>
          </cell>
          <cell r="AZ26">
            <v>0</v>
          </cell>
          <cell r="BA26">
            <v>0</v>
          </cell>
          <cell r="BB26">
            <v>0</v>
          </cell>
          <cell r="BC26">
            <v>6458</v>
          </cell>
          <cell r="BD26">
            <v>487</v>
          </cell>
          <cell r="BE26" t="str">
            <v>YES</v>
          </cell>
          <cell r="BI26" t="str">
            <v>Linda Erickson</v>
          </cell>
          <cell r="BJ26">
            <v>44771</v>
          </cell>
          <cell r="BK26" t="str">
            <v>405 625-3368</v>
          </cell>
          <cell r="BL26" t="str">
            <v>linda.erickson@integrisok.com</v>
          </cell>
          <cell r="BM26" t="str">
            <v>1</v>
          </cell>
          <cell r="BN26" t="str">
            <v>1</v>
          </cell>
          <cell r="BP26">
            <v>0.1492</v>
          </cell>
          <cell r="BQ26">
            <v>4020237.2387247309</v>
          </cell>
          <cell r="BR26">
            <v>3887825.6035488001</v>
          </cell>
          <cell r="BS26">
            <v>19451575</v>
          </cell>
          <cell r="BT26">
            <v>2902174.9899999998</v>
          </cell>
          <cell r="BU26">
            <v>2454669</v>
          </cell>
          <cell r="BV26">
            <v>27359637.842273533</v>
          </cell>
          <cell r="BW26">
            <v>8355568.8322735317</v>
          </cell>
          <cell r="BY26">
            <v>3573680</v>
          </cell>
          <cell r="BZ26">
            <v>4781888.8322735317</v>
          </cell>
        </row>
        <row r="27">
          <cell r="B27" t="str">
            <v>200019120A</v>
          </cell>
          <cell r="C27">
            <v>87</v>
          </cell>
          <cell r="F27" t="str">
            <v>37-0002</v>
          </cell>
          <cell r="G27">
            <v>44347</v>
          </cell>
          <cell r="H27">
            <v>44561</v>
          </cell>
          <cell r="I27" t="str">
            <v>WPS</v>
          </cell>
          <cell r="L27">
            <v>638</v>
          </cell>
          <cell r="M27">
            <v>476</v>
          </cell>
          <cell r="N27">
            <v>1114</v>
          </cell>
          <cell r="O27">
            <v>4601</v>
          </cell>
          <cell r="P27">
            <v>0.24212127798304717</v>
          </cell>
          <cell r="Q27" t="str">
            <v>TO BE DETERMINED</v>
          </cell>
          <cell r="R27">
            <v>0</v>
          </cell>
          <cell r="S27">
            <v>2613</v>
          </cell>
          <cell r="T27">
            <v>2088026</v>
          </cell>
          <cell r="U27">
            <v>0</v>
          </cell>
          <cell r="V27">
            <v>0</v>
          </cell>
          <cell r="W27">
            <v>2088026</v>
          </cell>
          <cell r="X27">
            <v>39921610</v>
          </cell>
          <cell r="Y27">
            <v>5.2303151100368948E-2</v>
          </cell>
          <cell r="Z27">
            <v>1631679</v>
          </cell>
          <cell r="AA27">
            <v>0</v>
          </cell>
          <cell r="AB27">
            <v>1631679</v>
          </cell>
          <cell r="AC27">
            <v>64074228</v>
          </cell>
          <cell r="AD27">
            <v>2.5465449228666476E-2</v>
          </cell>
          <cell r="AE27">
            <v>7.7768600329035431E-2</v>
          </cell>
          <cell r="AG27" t="str">
            <v>Meets Min.</v>
          </cell>
          <cell r="AH27">
            <v>5414014</v>
          </cell>
          <cell r="AI27">
            <v>0</v>
          </cell>
          <cell r="AJ27">
            <v>22353204</v>
          </cell>
          <cell r="AK27">
            <v>2716779</v>
          </cell>
          <cell r="AL27">
            <v>9803</v>
          </cell>
          <cell r="AM27">
            <v>10882390</v>
          </cell>
          <cell r="AN27">
            <v>14189787</v>
          </cell>
          <cell r="AO27">
            <v>50151963</v>
          </cell>
          <cell r="AP27">
            <v>215598564</v>
          </cell>
          <cell r="AQ27">
            <v>0.23261733320264599</v>
          </cell>
          <cell r="AR27">
            <v>6.3121811887392715E-2</v>
          </cell>
          <cell r="AS27">
            <v>2057115</v>
          </cell>
          <cell r="AT27">
            <v>88127</v>
          </cell>
          <cell r="AU27">
            <v>494182</v>
          </cell>
          <cell r="AV27">
            <v>28800026</v>
          </cell>
          <cell r="AW27">
            <v>64084778</v>
          </cell>
          <cell r="AX27">
            <v>151513786</v>
          </cell>
          <cell r="AY27">
            <v>61091</v>
          </cell>
          <cell r="AZ27">
            <v>0</v>
          </cell>
          <cell r="BA27">
            <v>0</v>
          </cell>
          <cell r="BB27">
            <v>0</v>
          </cell>
          <cell r="BC27">
            <v>341984</v>
          </cell>
          <cell r="BD27">
            <v>12313</v>
          </cell>
          <cell r="BE27" t="str">
            <v>YES</v>
          </cell>
          <cell r="BF27" t="str">
            <v>NO</v>
          </cell>
          <cell r="BG27" t="str">
            <v>NO</v>
          </cell>
          <cell r="BH27" t="str">
            <v>NO</v>
          </cell>
          <cell r="BI27" t="str">
            <v>Alena Rainey</v>
          </cell>
          <cell r="BJ27">
            <v>44769</v>
          </cell>
          <cell r="BK27" t="str">
            <v>615-293-2890(cell)</v>
          </cell>
          <cell r="BL27" t="str">
            <v>Alena_Rainey@chs.net</v>
          </cell>
          <cell r="BM27" t="str">
            <v>1</v>
          </cell>
          <cell r="BN27" t="str">
            <v>1</v>
          </cell>
          <cell r="BP27">
            <v>0.13220000000000001</v>
          </cell>
          <cell r="BQ27">
            <v>1929395.1523477444</v>
          </cell>
          <cell r="BR27">
            <v>993582.39581600018</v>
          </cell>
          <cell r="BS27">
            <v>14531771</v>
          </cell>
          <cell r="BT27">
            <v>1921100.1262000003</v>
          </cell>
          <cell r="BU27">
            <v>2157555</v>
          </cell>
          <cell r="BV27">
            <v>17454748.548163746</v>
          </cell>
          <cell r="BW27">
            <v>2686522.6743637454</v>
          </cell>
          <cell r="BY27">
            <v>1483147</v>
          </cell>
          <cell r="BZ27">
            <v>1203375.6743637454</v>
          </cell>
        </row>
        <row r="28">
          <cell r="B28" t="str">
            <v>100700610A</v>
          </cell>
          <cell r="C28">
            <v>75</v>
          </cell>
          <cell r="F28" t="str">
            <v>37-0211</v>
          </cell>
          <cell r="G28">
            <v>44377</v>
          </cell>
          <cell r="H28">
            <v>44377</v>
          </cell>
          <cell r="I28" t="str">
            <v>Novitas Solutions, Justin Lattimore</v>
          </cell>
          <cell r="J28" t="str">
            <v>justin.lattimore@novitas-solutions.com</v>
          </cell>
          <cell r="K28" t="str">
            <v>214-273-7082</v>
          </cell>
          <cell r="L28">
            <v>3752</v>
          </cell>
          <cell r="M28">
            <v>884</v>
          </cell>
          <cell r="N28">
            <v>4636</v>
          </cell>
          <cell r="O28">
            <v>17681</v>
          </cell>
          <cell r="P28">
            <v>0.26220236411967651</v>
          </cell>
          <cell r="Q28" t="str">
            <v>TO BE DETERMINED</v>
          </cell>
          <cell r="R28">
            <v>0</v>
          </cell>
          <cell r="S28">
            <v>5438</v>
          </cell>
          <cell r="T28">
            <v>6546246</v>
          </cell>
          <cell r="U28">
            <v>0</v>
          </cell>
          <cell r="V28">
            <v>0</v>
          </cell>
          <cell r="W28">
            <v>6546246</v>
          </cell>
          <cell r="X28">
            <v>77772186</v>
          </cell>
          <cell r="Y28">
            <v>8.4172071490956929E-2</v>
          </cell>
          <cell r="Z28">
            <v>11107557</v>
          </cell>
          <cell r="AA28">
            <v>0</v>
          </cell>
          <cell r="AB28">
            <v>11107557</v>
          </cell>
          <cell r="AC28">
            <v>208049429</v>
          </cell>
          <cell r="AD28">
            <v>5.3389029008101725E-2</v>
          </cell>
          <cell r="AE28">
            <v>0.13756110049905865</v>
          </cell>
          <cell r="AG28" t="str">
            <v>Meets Min.</v>
          </cell>
          <cell r="AH28">
            <v>30346288</v>
          </cell>
          <cell r="AI28">
            <v>0</v>
          </cell>
          <cell r="AJ28">
            <v>66239584</v>
          </cell>
          <cell r="AK28">
            <v>4426842</v>
          </cell>
          <cell r="AL28">
            <v>224655</v>
          </cell>
          <cell r="AM28">
            <v>40436986</v>
          </cell>
          <cell r="AN28">
            <v>19028917</v>
          </cell>
          <cell r="AO28">
            <v>130356984</v>
          </cell>
          <cell r="AP28">
            <v>476744886</v>
          </cell>
          <cell r="AQ28">
            <v>0.27343132108605356</v>
          </cell>
          <cell r="AR28">
            <v>9.4575703534657315E-2</v>
          </cell>
          <cell r="AS28">
            <v>2400539</v>
          </cell>
          <cell r="AT28">
            <v>208118</v>
          </cell>
          <cell r="AU28">
            <v>1991469</v>
          </cell>
          <cell r="AV28">
            <v>66425849</v>
          </cell>
          <cell r="AW28">
            <v>208848866</v>
          </cell>
          <cell r="AX28">
            <v>267309085</v>
          </cell>
          <cell r="AY28">
            <v>245966</v>
          </cell>
          <cell r="AZ28">
            <v>0</v>
          </cell>
          <cell r="BA28">
            <v>0</v>
          </cell>
          <cell r="BB28">
            <v>0</v>
          </cell>
          <cell r="BC28">
            <v>15074</v>
          </cell>
          <cell r="BD28">
            <v>1031</v>
          </cell>
          <cell r="BE28" t="str">
            <v>YES</v>
          </cell>
          <cell r="BI28" t="str">
            <v>Linda Erickson</v>
          </cell>
          <cell r="BJ28">
            <v>44771</v>
          </cell>
          <cell r="BK28" t="str">
            <v>405 625-3368</v>
          </cell>
          <cell r="BL28" t="str">
            <v>linda.erickson@integrisok.com</v>
          </cell>
          <cell r="BM28" t="str">
            <v>1</v>
          </cell>
          <cell r="BN28" t="str">
            <v>1</v>
          </cell>
          <cell r="BP28">
            <v>0.1404</v>
          </cell>
          <cell r="BQ28">
            <v>4531959.8909976073</v>
          </cell>
          <cell r="BR28">
            <v>3877549.7937888</v>
          </cell>
          <cell r="BS28">
            <v>19043991</v>
          </cell>
          <cell r="BT28">
            <v>2673776.3363999999</v>
          </cell>
          <cell r="BU28">
            <v>2609688</v>
          </cell>
          <cell r="BV28">
            <v>27453500.684786409</v>
          </cell>
          <cell r="BW28">
            <v>8473598.0211864077</v>
          </cell>
          <cell r="BY28">
            <v>5459507</v>
          </cell>
          <cell r="BZ28">
            <v>3014091.0211864077</v>
          </cell>
        </row>
        <row r="29">
          <cell r="B29" t="str">
            <v>200102450A</v>
          </cell>
          <cell r="C29">
            <v>73</v>
          </cell>
          <cell r="F29" t="str">
            <v>37-0228</v>
          </cell>
          <cell r="G29" t="str">
            <v>CY2021</v>
          </cell>
          <cell r="I29" t="str">
            <v>Novitas: Justin Lattimore, Director</v>
          </cell>
          <cell r="J29" t="str">
            <v>Justin.Lattimore@novitas-solutions.com</v>
          </cell>
          <cell r="K29" t="str">
            <v>214-273-7052</v>
          </cell>
          <cell r="L29">
            <v>533</v>
          </cell>
          <cell r="M29">
            <v>169</v>
          </cell>
          <cell r="N29">
            <v>702</v>
          </cell>
          <cell r="O29">
            <v>3475</v>
          </cell>
          <cell r="P29">
            <v>0.20201438848920864</v>
          </cell>
          <cell r="Q29" t="str">
            <v>TO BE DETERMINED</v>
          </cell>
          <cell r="R29">
            <v>0</v>
          </cell>
          <cell r="S29">
            <v>478</v>
          </cell>
          <cell r="T29">
            <v>2456360</v>
          </cell>
          <cell r="U29">
            <v>0</v>
          </cell>
          <cell r="V29">
            <v>0</v>
          </cell>
          <cell r="W29">
            <v>2456360</v>
          </cell>
          <cell r="X29">
            <v>56317514</v>
          </cell>
          <cell r="Y29">
            <v>4.3616271840408297E-2</v>
          </cell>
          <cell r="Z29">
            <v>738250</v>
          </cell>
          <cell r="AA29">
            <v>0</v>
          </cell>
          <cell r="AB29">
            <v>738250</v>
          </cell>
          <cell r="AC29">
            <v>77825706</v>
          </cell>
          <cell r="AD29">
            <v>9.4859402881613437E-3</v>
          </cell>
          <cell r="AE29">
            <v>5.3102212128569637E-2</v>
          </cell>
          <cell r="AG29" t="str">
            <v>Meets Min.</v>
          </cell>
          <cell r="AH29">
            <v>6102678</v>
          </cell>
          <cell r="AI29">
            <v>0</v>
          </cell>
          <cell r="AJ29">
            <v>35520194</v>
          </cell>
          <cell r="AK29">
            <v>29992955</v>
          </cell>
          <cell r="AL29">
            <v>555870</v>
          </cell>
          <cell r="AM29">
            <v>17383650</v>
          </cell>
          <cell r="AN29">
            <v>14926986</v>
          </cell>
          <cell r="AO29">
            <v>98379655</v>
          </cell>
          <cell r="AP29">
            <v>338537813</v>
          </cell>
          <cell r="AQ29">
            <v>0.29060167349754812</v>
          </cell>
          <cell r="AR29">
            <v>0.14158676862486849</v>
          </cell>
          <cell r="AS29">
            <v>1271946</v>
          </cell>
          <cell r="AT29">
            <v>75288</v>
          </cell>
          <cell r="AU29">
            <v>1034066</v>
          </cell>
          <cell r="AV29">
            <v>37916911</v>
          </cell>
          <cell r="AW29">
            <v>77728385</v>
          </cell>
          <cell r="AX29">
            <v>260561749</v>
          </cell>
          <cell r="AY29">
            <v>16120</v>
          </cell>
          <cell r="AZ29">
            <v>0</v>
          </cell>
          <cell r="BA29">
            <v>0</v>
          </cell>
          <cell r="BB29">
            <v>0</v>
          </cell>
          <cell r="BC29">
            <v>607845</v>
          </cell>
          <cell r="BD29">
            <v>13006</v>
          </cell>
          <cell r="BE29" t="str">
            <v>YES</v>
          </cell>
          <cell r="BF29" t="str">
            <v>NO</v>
          </cell>
          <cell r="BG29" t="str">
            <v>NO</v>
          </cell>
          <cell r="BH29" t="str">
            <v>NO</v>
          </cell>
          <cell r="BI29" t="str">
            <v>David Li</v>
          </cell>
          <cell r="BJ29">
            <v>44771</v>
          </cell>
          <cell r="BK29" t="str">
            <v>615-296-3503</v>
          </cell>
          <cell r="BL29" t="str">
            <v>Zhuoran.Li@ArdentHealth.com</v>
          </cell>
          <cell r="BM29" t="str">
            <v>1</v>
          </cell>
          <cell r="BN29" t="str">
            <v>1</v>
          </cell>
          <cell r="BP29">
            <v>0.13600000000000001</v>
          </cell>
          <cell r="BQ29">
            <v>1565725.8371635051</v>
          </cell>
          <cell r="BR29">
            <v>1399276.1408000004</v>
          </cell>
          <cell r="BS29">
            <v>15534831</v>
          </cell>
          <cell r="BT29">
            <v>2112737.0160000003</v>
          </cell>
          <cell r="BU29">
            <v>1360240</v>
          </cell>
          <cell r="BV29">
            <v>18499832.977963507</v>
          </cell>
          <cell r="BW29">
            <v>3717498.9939635061</v>
          </cell>
          <cell r="BY29">
            <v>1386238</v>
          </cell>
          <cell r="BZ29">
            <v>2331260.9939635061</v>
          </cell>
        </row>
        <row r="30">
          <cell r="B30" t="str">
            <v>100699700A</v>
          </cell>
          <cell r="C30">
            <v>58</v>
          </cell>
          <cell r="F30" t="str">
            <v>37-0113</v>
          </cell>
          <cell r="G30">
            <v>44377</v>
          </cell>
          <cell r="H30">
            <v>44377</v>
          </cell>
          <cell r="I30" t="str">
            <v>Novitas Solutions,Justin Lattimore</v>
          </cell>
          <cell r="J30" t="str">
            <v>justin.lattimore@novitas-solutions.com</v>
          </cell>
          <cell r="K30" t="str">
            <v>214-273-7052</v>
          </cell>
          <cell r="L30">
            <v>1417</v>
          </cell>
          <cell r="M30">
            <v>529</v>
          </cell>
          <cell r="N30">
            <v>1946</v>
          </cell>
          <cell r="O30">
            <v>6479</v>
          </cell>
          <cell r="P30">
            <v>0.30035499305448371</v>
          </cell>
          <cell r="Q30" t="str">
            <v>TO BE DETERMINED</v>
          </cell>
          <cell r="R30">
            <v>0</v>
          </cell>
          <cell r="S30">
            <v>2583</v>
          </cell>
          <cell r="T30">
            <v>3964774.35</v>
          </cell>
          <cell r="U30">
            <v>0</v>
          </cell>
          <cell r="V30">
            <v>0</v>
          </cell>
          <cell r="W30">
            <v>3964774.35</v>
          </cell>
          <cell r="X30">
            <v>39641684.57</v>
          </cell>
          <cell r="Y30">
            <v>0.10001528423947095</v>
          </cell>
          <cell r="Z30">
            <v>3236044.58</v>
          </cell>
          <cell r="AA30">
            <v>0</v>
          </cell>
          <cell r="AB30">
            <v>3236044.58</v>
          </cell>
          <cell r="AC30">
            <v>67496926.599999994</v>
          </cell>
          <cell r="AD30">
            <v>4.7943584145355746E-2</v>
          </cell>
          <cell r="AE30">
            <v>0.14795886838482669</v>
          </cell>
          <cell r="AG30" t="str">
            <v>Meets Min.</v>
          </cell>
          <cell r="AH30">
            <v>10261138.75</v>
          </cell>
          <cell r="AI30">
            <v>0</v>
          </cell>
          <cell r="AJ30">
            <v>29183014.41</v>
          </cell>
          <cell r="AK30">
            <v>2093075.4700000049</v>
          </cell>
          <cell r="AL30">
            <v>16363.079999999922</v>
          </cell>
          <cell r="AM30">
            <v>21331940.439999998</v>
          </cell>
          <cell r="AN30">
            <v>15131113.859999999</v>
          </cell>
          <cell r="AO30">
            <v>67755507.260000005</v>
          </cell>
          <cell r="AP30">
            <v>208427864.93999997</v>
          </cell>
          <cell r="AQ30">
            <v>0.32507892972710128</v>
          </cell>
          <cell r="AR30">
            <v>0.11246758679194867</v>
          </cell>
          <cell r="AS30">
            <v>2374956.3200000003</v>
          </cell>
          <cell r="AT30">
            <v>198084.55999999901</v>
          </cell>
          <cell r="AU30">
            <v>429751.07</v>
          </cell>
          <cell r="AV30">
            <v>40075128</v>
          </cell>
          <cell r="AW30">
            <v>69973906</v>
          </cell>
          <cell r="AX30">
            <v>133425490</v>
          </cell>
          <cell r="AY30">
            <v>146949</v>
          </cell>
          <cell r="AZ30">
            <v>0</v>
          </cell>
          <cell r="BA30">
            <v>0</v>
          </cell>
          <cell r="BB30">
            <v>0</v>
          </cell>
          <cell r="BC30">
            <v>541991</v>
          </cell>
          <cell r="BD30">
            <v>48196</v>
          </cell>
          <cell r="BE30" t="str">
            <v>YES</v>
          </cell>
          <cell r="BI30" t="str">
            <v>Nikie Vassilopoulos</v>
          </cell>
          <cell r="BJ30">
            <v>44771</v>
          </cell>
          <cell r="BK30" t="str">
            <v>405-550-6317</v>
          </cell>
          <cell r="BL30" t="str">
            <v>nikie.vassilopoulos@integrisok.com</v>
          </cell>
          <cell r="BM30" t="str">
            <v>1</v>
          </cell>
          <cell r="BN30" t="str">
            <v>1</v>
          </cell>
          <cell r="BP30">
            <v>0.17979999999999999</v>
          </cell>
          <cell r="BQ30">
            <v>3156726.4821439497</v>
          </cell>
          <cell r="BR30">
            <v>3582829.8758098236</v>
          </cell>
          <cell r="BS30">
            <v>15673104.859999999</v>
          </cell>
          <cell r="BT30">
            <v>2818024.2538279998</v>
          </cell>
          <cell r="BU30">
            <v>2621236.8799999994</v>
          </cell>
          <cell r="BV30">
            <v>22412661.217953771</v>
          </cell>
          <cell r="BW30">
            <v>6936343.7317817751</v>
          </cell>
          <cell r="BY30">
            <v>2886369</v>
          </cell>
          <cell r="BZ30">
            <v>4049974.7317817751</v>
          </cell>
        </row>
        <row r="31">
          <cell r="B31" t="str">
            <v>100700010G</v>
          </cell>
          <cell r="C31">
            <v>56</v>
          </cell>
          <cell r="F31" t="str">
            <v>37-0029</v>
          </cell>
          <cell r="G31">
            <v>44286</v>
          </cell>
          <cell r="H31">
            <v>44561</v>
          </cell>
          <cell r="I31" t="str">
            <v>Novitas</v>
          </cell>
          <cell r="L31">
            <v>642</v>
          </cell>
          <cell r="M31">
            <v>327</v>
          </cell>
          <cell r="N31">
            <v>969</v>
          </cell>
          <cell r="O31">
            <v>3311</v>
          </cell>
          <cell r="P31">
            <v>0.29266082754454847</v>
          </cell>
          <cell r="Q31" t="str">
            <v>TO BE DETERMINED</v>
          </cell>
          <cell r="R31">
            <v>0</v>
          </cell>
          <cell r="S31">
            <v>1898</v>
          </cell>
          <cell r="T31">
            <v>1604738</v>
          </cell>
          <cell r="U31">
            <v>0</v>
          </cell>
          <cell r="V31">
            <v>0</v>
          </cell>
          <cell r="W31">
            <v>1604738</v>
          </cell>
          <cell r="X31">
            <v>22615655</v>
          </cell>
          <cell r="Y31">
            <v>7.0956954375188341E-2</v>
          </cell>
          <cell r="Z31">
            <v>861297</v>
          </cell>
          <cell r="AA31">
            <v>0</v>
          </cell>
          <cell r="AB31">
            <v>861297</v>
          </cell>
          <cell r="AC31">
            <v>28000461</v>
          </cell>
          <cell r="AD31">
            <v>3.0760100699770622E-2</v>
          </cell>
          <cell r="AE31">
            <v>0.10171705507495896</v>
          </cell>
          <cell r="AG31" t="str">
            <v>Meets Min.</v>
          </cell>
          <cell r="AH31">
            <v>4938082</v>
          </cell>
          <cell r="AI31">
            <v>0</v>
          </cell>
          <cell r="AJ31">
            <v>13723332</v>
          </cell>
          <cell r="AK31">
            <v>1079260</v>
          </cell>
          <cell r="AL31">
            <v>0</v>
          </cell>
          <cell r="AM31">
            <v>6205134</v>
          </cell>
          <cell r="AN31">
            <v>7298025</v>
          </cell>
          <cell r="AO31">
            <v>28305751</v>
          </cell>
          <cell r="AP31">
            <v>100412489</v>
          </cell>
          <cell r="AQ31">
            <v>0.28189472526669468</v>
          </cell>
          <cell r="AR31">
            <v>7.2544701087929417E-2</v>
          </cell>
          <cell r="AS31">
            <v>1363506</v>
          </cell>
          <cell r="AT31">
            <v>90673</v>
          </cell>
          <cell r="AU31">
            <v>163336</v>
          </cell>
          <cell r="AV31">
            <v>19424922</v>
          </cell>
          <cell r="AW31">
            <v>28014513</v>
          </cell>
          <cell r="AX31">
            <v>72397976</v>
          </cell>
          <cell r="AY31">
            <v>78134</v>
          </cell>
          <cell r="AZ31">
            <v>0</v>
          </cell>
          <cell r="BA31">
            <v>0</v>
          </cell>
          <cell r="BB31">
            <v>0</v>
          </cell>
          <cell r="BC31">
            <v>12906</v>
          </cell>
          <cell r="BD31">
            <v>1395</v>
          </cell>
          <cell r="BE31" t="str">
            <v>NO</v>
          </cell>
          <cell r="BF31" t="str">
            <v>YES</v>
          </cell>
          <cell r="BG31" t="str">
            <v>NO</v>
          </cell>
          <cell r="BH31" t="str">
            <v>NO</v>
          </cell>
          <cell r="BI31" t="str">
            <v>Alena Rainey</v>
          </cell>
          <cell r="BJ31">
            <v>44774</v>
          </cell>
          <cell r="BK31" t="str">
            <v>615-293-2890(cell)</v>
          </cell>
          <cell r="BL31" t="str">
            <v>Alena_Rainey@chs.net</v>
          </cell>
          <cell r="BM31" t="str">
            <v>1</v>
          </cell>
          <cell r="BN31" t="str">
            <v>1</v>
          </cell>
          <cell r="BP31">
            <v>0.2097</v>
          </cell>
          <cell r="BQ31">
            <v>1969403.8259870508</v>
          </cell>
          <cell r="BR31">
            <v>1197050.3909896</v>
          </cell>
          <cell r="BS31">
            <v>7310931</v>
          </cell>
          <cell r="BT31">
            <v>1533102.2307</v>
          </cell>
          <cell r="BU31">
            <v>1455574</v>
          </cell>
          <cell r="BV31">
            <v>10477385.21697665</v>
          </cell>
          <cell r="BW31">
            <v>3243982.4476766512</v>
          </cell>
          <cell r="BY31">
            <v>1175745</v>
          </cell>
          <cell r="BZ31">
            <v>2068237.4476766512</v>
          </cell>
        </row>
        <row r="32">
          <cell r="B32" t="str">
            <v>200435950A</v>
          </cell>
          <cell r="C32">
            <v>49</v>
          </cell>
          <cell r="F32" t="str">
            <v>37-0039</v>
          </cell>
          <cell r="G32" t="str">
            <v>CY2021</v>
          </cell>
          <cell r="I32" t="str">
            <v>Wisconsin Physician Serice, Don O'Neal</v>
          </cell>
          <cell r="J32" t="str">
            <v>Don.O'Neal@WPSIC.com</v>
          </cell>
          <cell r="K32" t="str">
            <v>866-734-9444 Ext 50545</v>
          </cell>
          <cell r="L32">
            <v>2242</v>
          </cell>
          <cell r="M32">
            <v>1229</v>
          </cell>
          <cell r="N32">
            <v>3471</v>
          </cell>
          <cell r="O32">
            <v>9254</v>
          </cell>
          <cell r="P32">
            <v>0.37508104603414738</v>
          </cell>
          <cell r="Q32" t="str">
            <v>TO BE DETERMINED</v>
          </cell>
          <cell r="R32">
            <v>0</v>
          </cell>
          <cell r="S32">
            <v>3068</v>
          </cell>
          <cell r="T32">
            <v>5526590</v>
          </cell>
          <cell r="U32">
            <v>156</v>
          </cell>
          <cell r="V32">
            <v>0</v>
          </cell>
          <cell r="W32">
            <v>5526746</v>
          </cell>
          <cell r="X32">
            <v>55680302</v>
          </cell>
          <cell r="Y32">
            <v>9.9258549280138608E-2</v>
          </cell>
          <cell r="Z32">
            <v>3543941</v>
          </cell>
          <cell r="AA32">
            <v>0</v>
          </cell>
          <cell r="AB32">
            <v>3543941</v>
          </cell>
          <cell r="AC32">
            <v>111062388</v>
          </cell>
          <cell r="AD32">
            <v>3.1909461554167191E-2</v>
          </cell>
          <cell r="AE32">
            <v>0.13116801083430579</v>
          </cell>
          <cell r="AG32" t="str">
            <v>Meets Min.</v>
          </cell>
          <cell r="AH32">
            <v>23860162</v>
          </cell>
          <cell r="AI32">
            <v>48463</v>
          </cell>
          <cell r="AJ32">
            <v>69432693</v>
          </cell>
          <cell r="AK32">
            <v>44174213</v>
          </cell>
          <cell r="AL32">
            <v>1107657</v>
          </cell>
          <cell r="AM32">
            <v>23510371</v>
          </cell>
          <cell r="AN32">
            <v>33268362</v>
          </cell>
          <cell r="AO32">
            <v>171493296</v>
          </cell>
          <cell r="AP32">
            <v>395035989</v>
          </cell>
          <cell r="AQ32">
            <v>0.43412068969746448</v>
          </cell>
          <cell r="AR32">
            <v>0.17414170585860217</v>
          </cell>
          <cell r="AS32">
            <v>3865129</v>
          </cell>
          <cell r="AT32">
            <v>228426</v>
          </cell>
          <cell r="AU32">
            <v>747266</v>
          </cell>
          <cell r="AV32">
            <v>56686365</v>
          </cell>
          <cell r="AW32">
            <v>110458636</v>
          </cell>
          <cell r="AX32">
            <v>298189950</v>
          </cell>
          <cell r="AY32">
            <v>155959</v>
          </cell>
          <cell r="AZ32">
            <v>0</v>
          </cell>
          <cell r="BA32">
            <v>0</v>
          </cell>
          <cell r="BB32">
            <v>0</v>
          </cell>
          <cell r="BC32">
            <v>1375086</v>
          </cell>
          <cell r="BD32">
            <v>64546</v>
          </cell>
          <cell r="BE32" t="str">
            <v>YES</v>
          </cell>
          <cell r="BF32" t="str">
            <v>NO</v>
          </cell>
          <cell r="BG32" t="str">
            <v>NO</v>
          </cell>
          <cell r="BH32" t="str">
            <v>NO</v>
          </cell>
          <cell r="BI32" t="str">
            <v>David Li</v>
          </cell>
          <cell r="BJ32">
            <v>44771</v>
          </cell>
          <cell r="BK32" t="str">
            <v>615-296-3503</v>
          </cell>
          <cell r="BL32" t="str">
            <v>Zhuoran.Li@ArdentHealth.com</v>
          </cell>
          <cell r="BM32" t="str">
            <v>1</v>
          </cell>
          <cell r="BN32" t="str">
            <v>1</v>
          </cell>
          <cell r="BP32">
            <v>0.1326</v>
          </cell>
          <cell r="BQ32">
            <v>3833621.9412916005</v>
          </cell>
          <cell r="BR32">
            <v>2493460.0727192</v>
          </cell>
          <cell r="BS32">
            <v>34643448</v>
          </cell>
          <cell r="BT32">
            <v>4593721.2047999995</v>
          </cell>
          <cell r="BU32">
            <v>4158101</v>
          </cell>
          <cell r="BV32">
            <v>40970530.014010802</v>
          </cell>
          <cell r="BW32">
            <v>6762702.2188108005</v>
          </cell>
          <cell r="BY32">
            <v>3918666</v>
          </cell>
          <cell r="BZ32">
            <v>2844036.2188108005</v>
          </cell>
        </row>
        <row r="33">
          <cell r="B33" t="str">
            <v>100699350A</v>
          </cell>
          <cell r="C33">
            <v>49</v>
          </cell>
          <cell r="F33" t="str">
            <v>37-0022</v>
          </cell>
          <cell r="G33" t="str">
            <v>07/01/2020-06/30/2021</v>
          </cell>
          <cell r="H33">
            <v>44377</v>
          </cell>
          <cell r="I33" t="str">
            <v>Novitas</v>
          </cell>
          <cell r="J33" t="str">
            <v>reimbursementJH@novitas-solutions.com</v>
          </cell>
          <cell r="K33" t="str">
            <v>855-252-8782</v>
          </cell>
          <cell r="L33">
            <v>1422</v>
          </cell>
          <cell r="M33">
            <v>544</v>
          </cell>
          <cell r="N33">
            <v>1966</v>
          </cell>
          <cell r="O33">
            <v>9311</v>
          </cell>
          <cell r="P33">
            <v>0.21114810439265386</v>
          </cell>
          <cell r="Q33" t="str">
            <v>TO BE DETERMINED</v>
          </cell>
          <cell r="R33">
            <v>0</v>
          </cell>
          <cell r="S33">
            <v>5052</v>
          </cell>
          <cell r="T33">
            <v>4395426.8</v>
          </cell>
          <cell r="U33">
            <v>0</v>
          </cell>
          <cell r="V33">
            <v>21881.89</v>
          </cell>
          <cell r="W33">
            <v>4417308.6899999995</v>
          </cell>
          <cell r="X33">
            <v>54583298.219999999</v>
          </cell>
          <cell r="Y33">
            <v>8.0927844854590383E-2</v>
          </cell>
          <cell r="Z33">
            <v>1236262.93</v>
          </cell>
          <cell r="AA33">
            <v>0</v>
          </cell>
          <cell r="AB33">
            <v>1236262.93</v>
          </cell>
          <cell r="AC33">
            <v>63943259.890000001</v>
          </cell>
          <cell r="AD33">
            <v>1.933374889123126E-2</v>
          </cell>
          <cell r="AE33">
            <v>0.10026159374582164</v>
          </cell>
          <cell r="AG33" t="str">
            <v>Meets Min.</v>
          </cell>
          <cell r="AH33">
            <v>6300932.8300000001</v>
          </cell>
          <cell r="AI33">
            <v>0</v>
          </cell>
          <cell r="AJ33">
            <v>18316332.16</v>
          </cell>
          <cell r="AK33">
            <v>5112329.03</v>
          </cell>
          <cell r="AL33">
            <v>2146420.7199999997</v>
          </cell>
          <cell r="AM33">
            <v>8921972.5700000003</v>
          </cell>
          <cell r="AN33">
            <v>9824029.7599999998</v>
          </cell>
          <cell r="AO33">
            <v>44321084.240000002</v>
          </cell>
          <cell r="AP33">
            <v>150327553.74000001</v>
          </cell>
          <cell r="AQ33">
            <v>0.29483007697082481</v>
          </cell>
          <cell r="AR33">
            <v>0.10763643734923986</v>
          </cell>
          <cell r="AS33">
            <v>2501295.6100000003</v>
          </cell>
          <cell r="AT33">
            <v>177193.89</v>
          </cell>
          <cell r="AU33">
            <v>409046.12</v>
          </cell>
          <cell r="AV33">
            <v>61083207</v>
          </cell>
          <cell r="AW33">
            <v>62595121</v>
          </cell>
          <cell r="AX33">
            <v>90891970</v>
          </cell>
          <cell r="AY33">
            <v>176221</v>
          </cell>
          <cell r="AZ33">
            <v>0</v>
          </cell>
          <cell r="BA33">
            <v>0</v>
          </cell>
          <cell r="BB33">
            <v>0</v>
          </cell>
          <cell r="BC33">
            <v>207757.01</v>
          </cell>
          <cell r="BD33">
            <v>11403.74</v>
          </cell>
          <cell r="BE33" t="str">
            <v>YES</v>
          </cell>
          <cell r="BI33" t="str">
            <v>Natalie Young</v>
          </cell>
          <cell r="BJ33">
            <v>44771</v>
          </cell>
          <cell r="BK33" t="str">
            <v>580-379-5190</v>
          </cell>
          <cell r="BL33" t="str">
            <v>natalieyoung@jcmh.com</v>
          </cell>
          <cell r="BM33" t="str">
            <v>1</v>
          </cell>
          <cell r="BN33" t="str">
            <v>1</v>
          </cell>
          <cell r="BP33">
            <v>0.25459999999999999</v>
          </cell>
          <cell r="BQ33">
            <v>1546724.3964751298</v>
          </cell>
          <cell r="BR33">
            <v>1959337.477330744</v>
          </cell>
          <cell r="BS33">
            <v>10031786.77</v>
          </cell>
          <cell r="BT33">
            <v>2554092.9116419996</v>
          </cell>
          <cell r="BU33">
            <v>2689893.2400000007</v>
          </cell>
          <cell r="BV33">
            <v>13537848.643805873</v>
          </cell>
          <cell r="BW33">
            <v>3370261.5454478725</v>
          </cell>
          <cell r="BY33">
            <v>3108669</v>
          </cell>
          <cell r="BZ33">
            <v>261592.54544787249</v>
          </cell>
        </row>
        <row r="34">
          <cell r="B34" t="str">
            <v>200735850A</v>
          </cell>
          <cell r="C34">
            <v>48</v>
          </cell>
          <cell r="F34" t="str">
            <v>37-0015</v>
          </cell>
          <cell r="G34" t="str">
            <v>CY2021</v>
          </cell>
          <cell r="I34" t="str">
            <v>Novitas: Justin Lattimore, Director</v>
          </cell>
          <cell r="J34" t="str">
            <v>Justin.Lattimore@novitas-solutions.com</v>
          </cell>
          <cell r="K34" t="str">
            <v>214-273-7052</v>
          </cell>
          <cell r="L34">
            <v>149</v>
          </cell>
          <cell r="M34">
            <v>332</v>
          </cell>
          <cell r="N34">
            <v>481</v>
          </cell>
          <cell r="O34">
            <v>1917</v>
          </cell>
          <cell r="P34">
            <v>0.25091288471570161</v>
          </cell>
          <cell r="Q34" t="str">
            <v>TO BE DETERMINED</v>
          </cell>
          <cell r="R34">
            <v>0</v>
          </cell>
          <cell r="S34">
            <v>940</v>
          </cell>
          <cell r="T34">
            <v>1809214</v>
          </cell>
          <cell r="U34">
            <v>0</v>
          </cell>
          <cell r="V34">
            <v>0</v>
          </cell>
          <cell r="W34">
            <v>1809214</v>
          </cell>
          <cell r="X34">
            <v>20691584</v>
          </cell>
          <cell r="Y34">
            <v>8.7437191855393961E-2</v>
          </cell>
          <cell r="Z34">
            <v>475656</v>
          </cell>
          <cell r="AA34">
            <v>0</v>
          </cell>
          <cell r="AB34">
            <v>475656</v>
          </cell>
          <cell r="AC34">
            <v>15278845</v>
          </cell>
          <cell r="AD34">
            <v>3.1131672583889686E-2</v>
          </cell>
          <cell r="AE34">
            <v>0.11856886443928365</v>
          </cell>
          <cell r="AG34" t="str">
            <v>Meets Min.</v>
          </cell>
          <cell r="AH34">
            <v>1189010</v>
          </cell>
          <cell r="AI34">
            <v>0</v>
          </cell>
          <cell r="AJ34">
            <v>15238791</v>
          </cell>
          <cell r="AK34">
            <v>16956762</v>
          </cell>
          <cell r="AL34">
            <v>405894</v>
          </cell>
          <cell r="AM34">
            <v>9589536</v>
          </cell>
          <cell r="AN34">
            <v>12736728</v>
          </cell>
          <cell r="AO34">
            <v>54927711</v>
          </cell>
          <cell r="AP34">
            <v>115589553</v>
          </cell>
          <cell r="AQ34">
            <v>0.4751961537562136</v>
          </cell>
          <cell r="AR34">
            <v>0.233171521997321</v>
          </cell>
          <cell r="AS34">
            <v>1794039</v>
          </cell>
          <cell r="AT34">
            <v>121967</v>
          </cell>
          <cell r="AU34">
            <v>383887</v>
          </cell>
          <cell r="AV34">
            <v>24775703</v>
          </cell>
          <cell r="AW34">
            <v>15006847</v>
          </cell>
          <cell r="AX34">
            <v>108633723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312824</v>
          </cell>
          <cell r="BD34">
            <v>16443</v>
          </cell>
          <cell r="BE34" t="str">
            <v>NO</v>
          </cell>
          <cell r="BF34" t="str">
            <v>NO</v>
          </cell>
          <cell r="BG34" t="str">
            <v>YES</v>
          </cell>
          <cell r="BH34" t="str">
            <v>NO</v>
          </cell>
          <cell r="BI34" t="str">
            <v>David Li</v>
          </cell>
          <cell r="BJ34">
            <v>44771</v>
          </cell>
          <cell r="BK34" t="str">
            <v>615-296-3503</v>
          </cell>
          <cell r="BL34" t="str">
            <v>Zhuoran.Li@ArdentHealth.com</v>
          </cell>
          <cell r="BP34">
            <v>0.15490000000000001</v>
          </cell>
          <cell r="BQ34">
            <v>1572753.2261923105</v>
          </cell>
          <cell r="BR34">
            <v>1158811.7969728003</v>
          </cell>
          <cell r="BS34">
            <v>13049552</v>
          </cell>
          <cell r="BT34">
            <v>2021375.6048000001</v>
          </cell>
          <cell r="BU34">
            <v>1932449</v>
          </cell>
          <cell r="BV34">
            <v>15781117.02316511</v>
          </cell>
          <cell r="BW34">
            <v>2820491.6279651104</v>
          </cell>
          <cell r="BY34">
            <v>1011051</v>
          </cell>
          <cell r="BZ34">
            <v>1809440.6279651104</v>
          </cell>
        </row>
        <row r="35">
          <cell r="B35" t="str">
            <v>200106410A</v>
          </cell>
          <cell r="C35">
            <v>36</v>
          </cell>
          <cell r="F35" t="str">
            <v>37-0227</v>
          </cell>
          <cell r="G35">
            <v>44377</v>
          </cell>
          <cell r="H35">
            <v>44377</v>
          </cell>
          <cell r="I35" t="str">
            <v>Novitas Solutions, Inc-Thomas Kruise</v>
          </cell>
          <cell r="J35" t="str">
            <v>thomas.kruise@novitas-solutions.com</v>
          </cell>
          <cell r="K35" t="str">
            <v>(412) 802-1854</v>
          </cell>
          <cell r="L35">
            <v>870</v>
          </cell>
          <cell r="M35">
            <v>279</v>
          </cell>
          <cell r="N35">
            <v>1149</v>
          </cell>
          <cell r="O35">
            <v>4723</v>
          </cell>
          <cell r="P35">
            <v>0.24327757781071352</v>
          </cell>
          <cell r="Q35" t="str">
            <v>TO BE DETERMINED</v>
          </cell>
          <cell r="R35">
            <v>0</v>
          </cell>
          <cell r="S35">
            <v>973</v>
          </cell>
          <cell r="T35">
            <v>2065990</v>
          </cell>
          <cell r="U35">
            <v>0</v>
          </cell>
          <cell r="V35">
            <v>10425</v>
          </cell>
          <cell r="W35">
            <v>2076415</v>
          </cell>
          <cell r="X35">
            <v>30779014</v>
          </cell>
          <cell r="Y35">
            <v>6.7462037607832398E-2</v>
          </cell>
          <cell r="Z35">
            <v>1462563</v>
          </cell>
          <cell r="AA35">
            <v>2065</v>
          </cell>
          <cell r="AB35">
            <v>1460498</v>
          </cell>
          <cell r="AC35">
            <v>24353858</v>
          </cell>
          <cell r="AD35">
            <v>5.9969882389886646E-2</v>
          </cell>
          <cell r="AE35">
            <v>0.12743191999771905</v>
          </cell>
          <cell r="AF35">
            <v>0.25</v>
          </cell>
          <cell r="AG35">
            <v>0</v>
          </cell>
          <cell r="AH35">
            <v>4770850</v>
          </cell>
          <cell r="AI35">
            <v>0</v>
          </cell>
          <cell r="AJ35">
            <v>14979233</v>
          </cell>
          <cell r="AK35">
            <v>2911914</v>
          </cell>
          <cell r="AL35">
            <v>2567144</v>
          </cell>
          <cell r="AM35">
            <v>11361011</v>
          </cell>
          <cell r="AN35">
            <v>4506970</v>
          </cell>
          <cell r="AO35">
            <v>36326272</v>
          </cell>
          <cell r="AP35">
            <v>122957085</v>
          </cell>
          <cell r="AQ35">
            <v>0.29543862397193299</v>
          </cell>
          <cell r="AR35">
            <v>0.13695891538092336</v>
          </cell>
          <cell r="AS35">
            <v>986909</v>
          </cell>
          <cell r="AT35">
            <v>51452</v>
          </cell>
          <cell r="AU35">
            <v>633499</v>
          </cell>
          <cell r="AV35">
            <v>27843089</v>
          </cell>
          <cell r="AW35">
            <v>24852659</v>
          </cell>
          <cell r="AX35">
            <v>98104428</v>
          </cell>
          <cell r="AY35">
            <v>43594</v>
          </cell>
          <cell r="AZ35">
            <v>0</v>
          </cell>
          <cell r="BA35">
            <v>0</v>
          </cell>
          <cell r="BB35">
            <v>0</v>
          </cell>
          <cell r="BC35">
            <v>2395</v>
          </cell>
          <cell r="BD35">
            <v>240</v>
          </cell>
          <cell r="BE35" t="str">
            <v>YES</v>
          </cell>
          <cell r="BF35" t="str">
            <v>NO</v>
          </cell>
          <cell r="BG35" t="str">
            <v>NO</v>
          </cell>
          <cell r="BH35" t="str">
            <v>NO</v>
          </cell>
          <cell r="BI35" t="str">
            <v>Matthew Earley</v>
          </cell>
          <cell r="BJ35">
            <v>44740</v>
          </cell>
          <cell r="BK35" t="str">
            <v>(313) 676-2663</v>
          </cell>
          <cell r="BL35" t="str">
            <v>matthew.earley2@ascension.org</v>
          </cell>
          <cell r="BM35" t="str">
            <v>1</v>
          </cell>
          <cell r="BN35" t="str">
            <v>1</v>
          </cell>
          <cell r="BP35">
            <v>0.21060000000000001</v>
          </cell>
          <cell r="BQ35">
            <v>1597217.304964249</v>
          </cell>
          <cell r="BR35">
            <v>1850604.6722632002</v>
          </cell>
          <cell r="BS35">
            <v>4509365</v>
          </cell>
          <cell r="BT35">
            <v>949672.26900000009</v>
          </cell>
          <cell r="BU35">
            <v>1038601</v>
          </cell>
          <cell r="BV35">
            <v>7957186.9772274494</v>
          </cell>
          <cell r="BW35">
            <v>3358893.2462274497</v>
          </cell>
          <cell r="BY35">
            <v>1525020</v>
          </cell>
          <cell r="BZ35">
            <v>1833873.2462274497</v>
          </cell>
        </row>
        <row r="36">
          <cell r="B36" t="str">
            <v>100700720A</v>
          </cell>
          <cell r="C36">
            <v>34</v>
          </cell>
          <cell r="F36" t="str">
            <v>37-0100</v>
          </cell>
          <cell r="G36">
            <v>44012</v>
          </cell>
          <cell r="H36">
            <v>44377</v>
          </cell>
          <cell r="I36" t="str">
            <v>Novitas Solutions</v>
          </cell>
          <cell r="J36" t="str">
            <v>latifah.pool@novitas-solutions.com</v>
          </cell>
          <cell r="K36" t="str">
            <v>904-791-8014</v>
          </cell>
          <cell r="L36">
            <v>301</v>
          </cell>
          <cell r="M36">
            <v>171</v>
          </cell>
          <cell r="N36">
            <v>472</v>
          </cell>
          <cell r="O36">
            <v>2855</v>
          </cell>
          <cell r="P36">
            <v>0.16532399299474607</v>
          </cell>
          <cell r="Q36" t="str">
            <v>TO BE DETERMINED</v>
          </cell>
          <cell r="R36">
            <v>0</v>
          </cell>
          <cell r="S36">
            <v>1809</v>
          </cell>
          <cell r="T36">
            <v>941293</v>
          </cell>
          <cell r="U36">
            <v>0</v>
          </cell>
          <cell r="V36">
            <v>0</v>
          </cell>
          <cell r="W36">
            <v>941293</v>
          </cell>
          <cell r="X36">
            <v>7819000</v>
          </cell>
          <cell r="Y36">
            <v>0.12038534339429595</v>
          </cell>
          <cell r="Z36">
            <v>0</v>
          </cell>
          <cell r="AA36">
            <v>0</v>
          </cell>
          <cell r="AB36">
            <v>0</v>
          </cell>
          <cell r="AC36">
            <v>9186885</v>
          </cell>
          <cell r="AD36">
            <v>0</v>
          </cell>
          <cell r="AE36">
            <v>0.12038534339429595</v>
          </cell>
          <cell r="AG36" t="str">
            <v>Meets Min.</v>
          </cell>
          <cell r="AH36">
            <v>844350</v>
          </cell>
          <cell r="AI36">
            <v>0</v>
          </cell>
          <cell r="AJ36">
            <v>4432766</v>
          </cell>
          <cell r="AK36">
            <v>896652</v>
          </cell>
          <cell r="AL36">
            <v>0</v>
          </cell>
          <cell r="AM36">
            <v>3955297</v>
          </cell>
          <cell r="AN36">
            <v>5806169</v>
          </cell>
          <cell r="AO36">
            <v>15090884</v>
          </cell>
          <cell r="AP36">
            <v>30387185</v>
          </cell>
          <cell r="AQ36">
            <v>0.49662000609796531</v>
          </cell>
          <cell r="AR36">
            <v>0.15967089416146971</v>
          </cell>
          <cell r="AS36">
            <v>1152153</v>
          </cell>
          <cell r="AT36">
            <v>141181</v>
          </cell>
          <cell r="AU36">
            <v>48115</v>
          </cell>
          <cell r="AV36">
            <v>9273779</v>
          </cell>
          <cell r="AW36">
            <v>7139828</v>
          </cell>
          <cell r="AX36">
            <v>23247357</v>
          </cell>
          <cell r="AY36">
            <v>74000</v>
          </cell>
          <cell r="AZ36">
            <v>0</v>
          </cell>
          <cell r="BA36">
            <v>0</v>
          </cell>
          <cell r="BB36">
            <v>0</v>
          </cell>
          <cell r="BC36">
            <v>89097</v>
          </cell>
          <cell r="BD36">
            <v>5624</v>
          </cell>
          <cell r="BE36" t="str">
            <v>YES</v>
          </cell>
          <cell r="BF36" t="str">
            <v>YES</v>
          </cell>
          <cell r="BG36" t="str">
            <v>YES</v>
          </cell>
          <cell r="BH36" t="str">
            <v>NO</v>
          </cell>
          <cell r="BI36" t="str">
            <v>Dawn L. Ballard</v>
          </cell>
          <cell r="BJ36">
            <v>44769</v>
          </cell>
          <cell r="BK36" t="str">
            <v>580-372-2086</v>
          </cell>
          <cell r="BL36" t="str">
            <v>d.ballard@choctawmemorial.com</v>
          </cell>
          <cell r="BM36" t="str">
            <v>1</v>
          </cell>
          <cell r="BN36" t="str">
            <v>1</v>
          </cell>
          <cell r="BP36">
            <v>0.2356</v>
          </cell>
          <cell r="BQ36">
            <v>500412.53944925265</v>
          </cell>
          <cell r="BR36">
            <v>929708.12780640007</v>
          </cell>
          <cell r="BS36">
            <v>5895266</v>
          </cell>
          <cell r="BT36">
            <v>1388924.6695999999</v>
          </cell>
          <cell r="BU36">
            <v>1298958</v>
          </cell>
          <cell r="BV36">
            <v>7325386.6672556531</v>
          </cell>
          <cell r="BW36">
            <v>1520087.3368556527</v>
          </cell>
          <cell r="BY36">
            <v>728457</v>
          </cell>
          <cell r="BZ36">
            <v>791630.33685565274</v>
          </cell>
        </row>
        <row r="37">
          <cell r="B37" t="str">
            <v>100700730A</v>
          </cell>
          <cell r="C37">
            <v>33</v>
          </cell>
          <cell r="F37" t="str">
            <v>37-1337</v>
          </cell>
          <cell r="G37">
            <v>44377</v>
          </cell>
          <cell r="H37">
            <v>44742</v>
          </cell>
          <cell r="I37" t="str">
            <v>Novitas Solutions-Jaime Ganas</v>
          </cell>
          <cell r="J37" t="str">
            <v>Jaime.Ganas@novitas-solutions.com</v>
          </cell>
          <cell r="K37" t="str">
            <v>414-918-2694</v>
          </cell>
          <cell r="L37">
            <v>127</v>
          </cell>
          <cell r="M37">
            <v>248</v>
          </cell>
          <cell r="N37">
            <v>375</v>
          </cell>
          <cell r="O37">
            <v>1278</v>
          </cell>
          <cell r="P37">
            <v>0.29342723004694837</v>
          </cell>
          <cell r="Q37" t="str">
            <v>TO BE DETERMINED</v>
          </cell>
          <cell r="R37">
            <v>0</v>
          </cell>
          <cell r="S37">
            <v>719</v>
          </cell>
          <cell r="T37">
            <v>1433573</v>
          </cell>
          <cell r="U37">
            <v>0</v>
          </cell>
          <cell r="V37">
            <v>0</v>
          </cell>
          <cell r="W37">
            <v>1433573</v>
          </cell>
          <cell r="X37">
            <v>14403142</v>
          </cell>
          <cell r="Y37">
            <v>9.9531963234133214E-2</v>
          </cell>
          <cell r="Z37">
            <v>0</v>
          </cell>
          <cell r="AA37">
            <v>0</v>
          </cell>
          <cell r="AB37">
            <v>0</v>
          </cell>
          <cell r="AC37">
            <v>2602991</v>
          </cell>
          <cell r="AD37">
            <v>0</v>
          </cell>
          <cell r="AE37">
            <v>9.9531963234133214E-2</v>
          </cell>
          <cell r="AG37" t="str">
            <v>Meets Min.</v>
          </cell>
          <cell r="AH37">
            <v>335666</v>
          </cell>
          <cell r="AI37">
            <v>0</v>
          </cell>
          <cell r="AJ37">
            <v>5425884</v>
          </cell>
          <cell r="AK37">
            <v>1542334</v>
          </cell>
          <cell r="AL37">
            <v>3324</v>
          </cell>
          <cell r="AM37">
            <v>3674592</v>
          </cell>
          <cell r="AN37">
            <v>2772495</v>
          </cell>
          <cell r="AO37">
            <v>13418629</v>
          </cell>
          <cell r="AP37">
            <v>27812072</v>
          </cell>
          <cell r="AQ37">
            <v>0.48247498424425195</v>
          </cell>
          <cell r="AR37">
            <v>0.18769727045147877</v>
          </cell>
          <cell r="AS37">
            <v>1056265</v>
          </cell>
          <cell r="AT37">
            <v>170701</v>
          </cell>
          <cell r="AU37">
            <v>165355</v>
          </cell>
          <cell r="AV37">
            <v>19332133</v>
          </cell>
          <cell r="AW37">
            <v>4885543</v>
          </cell>
          <cell r="AX37">
            <v>31314136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617</v>
          </cell>
          <cell r="BD37">
            <v>69</v>
          </cell>
          <cell r="BE37" t="str">
            <v>YES</v>
          </cell>
          <cell r="BF37" t="str">
            <v>YES</v>
          </cell>
          <cell r="BG37" t="str">
            <v>NO</v>
          </cell>
          <cell r="BH37" t="str">
            <v>NO</v>
          </cell>
          <cell r="BI37" t="str">
            <v>Brandon Bullard, CFO</v>
          </cell>
          <cell r="BJ37">
            <v>44774</v>
          </cell>
          <cell r="BK37" t="str">
            <v>918-635-3310</v>
          </cell>
          <cell r="BL37" t="str">
            <v>bbullard@eomchospital.com</v>
          </cell>
          <cell r="BM37" t="str">
            <v>1</v>
          </cell>
          <cell r="BN37" t="str">
            <v>1</v>
          </cell>
          <cell r="BP37">
            <v>0.35389999999999999</v>
          </cell>
          <cell r="BQ37">
            <v>330986.9744828674</v>
          </cell>
          <cell r="BR37">
            <v>1194107.4304576002</v>
          </cell>
          <cell r="BS37">
            <v>2773112</v>
          </cell>
          <cell r="BT37">
            <v>981404.33679999993</v>
          </cell>
          <cell r="BU37">
            <v>1227035</v>
          </cell>
          <cell r="BV37">
            <v>4298206.4049404673</v>
          </cell>
          <cell r="BW37">
            <v>1279463.7417404675</v>
          </cell>
          <cell r="BY37">
            <v>1190722</v>
          </cell>
          <cell r="BZ37">
            <v>88741.741740467492</v>
          </cell>
        </row>
        <row r="38">
          <cell r="B38" t="str">
            <v>200045700C</v>
          </cell>
          <cell r="C38">
            <v>30</v>
          </cell>
          <cell r="F38" t="str">
            <v>37-0183</v>
          </cell>
          <cell r="G38" t="str">
            <v>CY2021</v>
          </cell>
          <cell r="I38" t="str">
            <v>Novitas: Justin Lattimore, Director</v>
          </cell>
          <cell r="J38" t="str">
            <v>Justin.Lattimore@novitas-solutions.com</v>
          </cell>
          <cell r="K38" t="str">
            <v>214-273-7052</v>
          </cell>
          <cell r="L38">
            <v>1072</v>
          </cell>
          <cell r="M38">
            <v>322</v>
          </cell>
          <cell r="N38">
            <v>1394</v>
          </cell>
          <cell r="O38">
            <v>3437</v>
          </cell>
          <cell r="P38">
            <v>0.4055862670933954</v>
          </cell>
          <cell r="Q38" t="str">
            <v>TO BE DETERMINED</v>
          </cell>
          <cell r="R38">
            <v>0</v>
          </cell>
          <cell r="S38">
            <v>542</v>
          </cell>
          <cell r="T38">
            <v>1754636</v>
          </cell>
          <cell r="U38">
            <v>52</v>
          </cell>
          <cell r="V38">
            <v>0</v>
          </cell>
          <cell r="W38">
            <v>1754688</v>
          </cell>
          <cell r="X38">
            <v>12275548</v>
          </cell>
          <cell r="Y38">
            <v>0.14294172447535539</v>
          </cell>
          <cell r="Z38">
            <v>210748</v>
          </cell>
          <cell r="AA38">
            <v>0</v>
          </cell>
          <cell r="AB38">
            <v>210748</v>
          </cell>
          <cell r="AC38">
            <v>12921042</v>
          </cell>
          <cell r="AD38">
            <v>1.6310449265624243E-2</v>
          </cell>
          <cell r="AE38">
            <v>0.15925217374097964</v>
          </cell>
          <cell r="AG38" t="str">
            <v>Meets Min.</v>
          </cell>
          <cell r="AH38">
            <v>3075288</v>
          </cell>
          <cell r="AI38">
            <v>4562</v>
          </cell>
          <cell r="AJ38">
            <v>17895347</v>
          </cell>
          <cell r="AK38">
            <v>8900395</v>
          </cell>
          <cell r="AL38">
            <v>171433</v>
          </cell>
          <cell r="AM38">
            <v>6531384</v>
          </cell>
          <cell r="AN38">
            <v>10941245</v>
          </cell>
          <cell r="AO38">
            <v>44439804</v>
          </cell>
          <cell r="AP38">
            <v>83256240</v>
          </cell>
          <cell r="AQ38">
            <v>0.53377145064442022</v>
          </cell>
          <cell r="AR38">
            <v>0.18741192251775962</v>
          </cell>
          <cell r="AS38">
            <v>1352530</v>
          </cell>
          <cell r="AT38">
            <v>83169</v>
          </cell>
          <cell r="AU38">
            <v>214684</v>
          </cell>
          <cell r="AV38">
            <v>17377157</v>
          </cell>
          <cell r="AW38">
            <v>12195199</v>
          </cell>
          <cell r="AX38">
            <v>75877267</v>
          </cell>
          <cell r="AY38">
            <v>29135</v>
          </cell>
          <cell r="AZ38">
            <v>0</v>
          </cell>
          <cell r="BA38">
            <v>0</v>
          </cell>
          <cell r="BB38">
            <v>0</v>
          </cell>
          <cell r="BC38">
            <v>236622</v>
          </cell>
          <cell r="BD38">
            <v>10981</v>
          </cell>
          <cell r="BE38" t="str">
            <v>NO</v>
          </cell>
          <cell r="BF38" t="str">
            <v>NO</v>
          </cell>
          <cell r="BG38" t="str">
            <v>YES</v>
          </cell>
          <cell r="BH38" t="str">
            <v>NO</v>
          </cell>
          <cell r="BI38" t="str">
            <v>David Li</v>
          </cell>
          <cell r="BJ38">
            <v>44771</v>
          </cell>
          <cell r="BK38" t="str">
            <v>615-296-3503</v>
          </cell>
          <cell r="BL38" t="str">
            <v>Zhuoran.Li@ArdentHealth.com</v>
          </cell>
          <cell r="BP38">
            <v>0.17050000000000001</v>
          </cell>
          <cell r="BQ38">
            <v>1302851.77767595</v>
          </cell>
          <cell r="BR38">
            <v>945660.65454400016</v>
          </cell>
          <cell r="BS38">
            <v>11177867</v>
          </cell>
          <cell r="BT38">
            <v>1905826.3235000002</v>
          </cell>
          <cell r="BU38">
            <v>1446680</v>
          </cell>
          <cell r="BV38">
            <v>13426379.43221995</v>
          </cell>
          <cell r="BW38">
            <v>2707658.7557199504</v>
          </cell>
          <cell r="BY38">
            <v>816792</v>
          </cell>
          <cell r="BZ38">
            <v>1890866.7557199504</v>
          </cell>
        </row>
        <row r="39">
          <cell r="B39" t="str">
            <v>200417790W</v>
          </cell>
          <cell r="C39">
            <v>26</v>
          </cell>
          <cell r="F39" t="str">
            <v>37-0139</v>
          </cell>
          <cell r="G39">
            <v>44561</v>
          </cell>
          <cell r="H39">
            <v>44561</v>
          </cell>
          <cell r="I39" t="str">
            <v>Novitas Solutions</v>
          </cell>
          <cell r="J39" t="str">
            <v>Raymond.Bossong@novitas-solutions.com</v>
          </cell>
          <cell r="K39" t="str">
            <v>412-805-1815</v>
          </cell>
          <cell r="L39">
            <v>67</v>
          </cell>
          <cell r="M39">
            <v>363</v>
          </cell>
          <cell r="N39">
            <v>430</v>
          </cell>
          <cell r="O39">
            <v>1753</v>
          </cell>
          <cell r="P39">
            <v>0.24529378208784941</v>
          </cell>
          <cell r="Q39" t="str">
            <v>TO BE DETERMINED</v>
          </cell>
          <cell r="R39">
            <v>0</v>
          </cell>
          <cell r="S39">
            <v>1239</v>
          </cell>
          <cell r="T39">
            <v>1328450</v>
          </cell>
          <cell r="U39">
            <v>0</v>
          </cell>
          <cell r="V39">
            <v>0</v>
          </cell>
          <cell r="W39">
            <v>1328450</v>
          </cell>
          <cell r="X39">
            <v>8356435</v>
          </cell>
          <cell r="Y39">
            <v>0.15897329423372528</v>
          </cell>
          <cell r="Z39">
            <v>42592</v>
          </cell>
          <cell r="AA39">
            <v>0</v>
          </cell>
          <cell r="AB39">
            <v>42592</v>
          </cell>
          <cell r="AC39">
            <v>6691300</v>
          </cell>
          <cell r="AD39">
            <v>6.3652802893309221E-3</v>
          </cell>
          <cell r="AE39">
            <v>0.1653385745230562</v>
          </cell>
          <cell r="AF39">
            <v>0.25</v>
          </cell>
          <cell r="AG39">
            <v>0</v>
          </cell>
          <cell r="AH39">
            <v>384534</v>
          </cell>
          <cell r="AI39">
            <v>0</v>
          </cell>
          <cell r="AJ39">
            <v>4138919</v>
          </cell>
          <cell r="AK39">
            <v>2844635</v>
          </cell>
          <cell r="AL39">
            <v>11027</v>
          </cell>
          <cell r="AM39">
            <v>1079758</v>
          </cell>
          <cell r="AN39">
            <v>2868896</v>
          </cell>
          <cell r="AO39">
            <v>10943235</v>
          </cell>
          <cell r="AP39">
            <v>32916337</v>
          </cell>
          <cell r="AQ39">
            <v>0.33245603847110933</v>
          </cell>
          <cell r="AR39">
            <v>0.11955826068982099</v>
          </cell>
          <cell r="AS39">
            <v>740066</v>
          </cell>
          <cell r="AT39">
            <v>17326</v>
          </cell>
          <cell r="AU39">
            <v>26464</v>
          </cell>
          <cell r="AV39">
            <v>11204025</v>
          </cell>
          <cell r="AW39">
            <v>6176930</v>
          </cell>
          <cell r="AX39">
            <v>26328784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 t="str">
            <v>NO</v>
          </cell>
          <cell r="BF39" t="str">
            <v>YES</v>
          </cell>
          <cell r="BG39" t="str">
            <v>NO</v>
          </cell>
          <cell r="BH39" t="str">
            <v>NO</v>
          </cell>
          <cell r="BI39" t="str">
            <v>Tim Matlock</v>
          </cell>
          <cell r="BJ39">
            <v>44762</v>
          </cell>
          <cell r="BK39" t="str">
            <v>918-584-2900</v>
          </cell>
          <cell r="BL39" t="str">
            <v>tim.matlock@forvis.com</v>
          </cell>
          <cell r="BM39" t="str">
            <v>1</v>
          </cell>
          <cell r="BN39" t="str">
            <v>1</v>
          </cell>
          <cell r="BP39">
            <v>0.51129999999999998</v>
          </cell>
          <cell r="BQ39">
            <v>1434806.7706373034</v>
          </cell>
          <cell r="BR39">
            <v>552948.3112008</v>
          </cell>
          <cell r="BS39">
            <v>2868896</v>
          </cell>
          <cell r="BT39">
            <v>1466866.5248</v>
          </cell>
          <cell r="BU39">
            <v>757392</v>
          </cell>
          <cell r="BV39">
            <v>4856651.081838103</v>
          </cell>
          <cell r="BW39">
            <v>2697229.6066381037</v>
          </cell>
          <cell r="BY39">
            <v>258940</v>
          </cell>
          <cell r="BZ39">
            <v>2438289.6066381037</v>
          </cell>
        </row>
        <row r="40">
          <cell r="B40" t="str">
            <v>100700790A</v>
          </cell>
          <cell r="C40">
            <v>25</v>
          </cell>
          <cell r="F40" t="str">
            <v>37-1328</v>
          </cell>
          <cell r="G40">
            <v>44561</v>
          </cell>
          <cell r="H40">
            <v>44561</v>
          </cell>
          <cell r="I40" t="str">
            <v>Novitas</v>
          </cell>
          <cell r="L40">
            <v>205</v>
          </cell>
          <cell r="M40">
            <v>229</v>
          </cell>
          <cell r="N40">
            <v>434</v>
          </cell>
          <cell r="O40">
            <v>1959</v>
          </cell>
          <cell r="P40">
            <v>0.22154160285860133</v>
          </cell>
          <cell r="Q40" t="str">
            <v>TO BE DETERMINED</v>
          </cell>
          <cell r="R40">
            <v>0</v>
          </cell>
          <cell r="T40">
            <v>1538527</v>
          </cell>
          <cell r="V40">
            <v>2132254</v>
          </cell>
          <cell r="W40">
            <v>3670781</v>
          </cell>
          <cell r="X40">
            <v>20440581</v>
          </cell>
          <cell r="Y40">
            <v>0.17958300696051643</v>
          </cell>
          <cell r="Z40">
            <v>31541.52</v>
          </cell>
          <cell r="AB40">
            <v>31541.52</v>
          </cell>
          <cell r="AC40">
            <v>12531519</v>
          </cell>
          <cell r="AD40">
            <v>2.5169749972050477E-3</v>
          </cell>
          <cell r="AE40">
            <v>0.18209998195772148</v>
          </cell>
          <cell r="AG40" t="str">
            <v>Meets Min.</v>
          </cell>
          <cell r="AH40">
            <v>751947</v>
          </cell>
          <cell r="AI40">
            <v>0</v>
          </cell>
          <cell r="AJ40">
            <v>5326885</v>
          </cell>
          <cell r="AK40">
            <v>1855807</v>
          </cell>
          <cell r="AL40">
            <v>202952.49</v>
          </cell>
          <cell r="AM40">
            <v>2780961</v>
          </cell>
          <cell r="AN40">
            <v>2922852</v>
          </cell>
          <cell r="AO40">
            <v>13089457.49</v>
          </cell>
          <cell r="AP40">
            <v>32716560</v>
          </cell>
          <cell r="AQ40">
            <v>0.40008660721053801</v>
          </cell>
          <cell r="AR40">
            <v>0.1479287703230413</v>
          </cell>
          <cell r="AS40">
            <v>2542091</v>
          </cell>
          <cell r="AT40">
            <v>375113</v>
          </cell>
          <cell r="AU40">
            <v>53455</v>
          </cell>
          <cell r="AV40">
            <v>19562756</v>
          </cell>
          <cell r="AW40">
            <v>11951582</v>
          </cell>
          <cell r="AX40">
            <v>23536683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 t="str">
            <v>NO</v>
          </cell>
          <cell r="BF40" t="str">
            <v>YES</v>
          </cell>
          <cell r="BG40" t="str">
            <v>NO</v>
          </cell>
          <cell r="BH40" t="str">
            <v>NO</v>
          </cell>
          <cell r="BI40" t="str">
            <v>Denise Welch</v>
          </cell>
          <cell r="BJ40">
            <v>44761</v>
          </cell>
          <cell r="BK40" t="str">
            <v>580-622-2161</v>
          </cell>
          <cell r="BL40" t="str">
            <v>dhancock@arbucklehospital.com</v>
          </cell>
          <cell r="BM40" t="str">
            <v>1</v>
          </cell>
          <cell r="BN40" t="str">
            <v>1</v>
          </cell>
          <cell r="BP40">
            <v>0.53680000000000005</v>
          </cell>
          <cell r="BQ40">
            <v>1114001.4184099431</v>
          </cell>
          <cell r="BR40">
            <v>1514211.8377696001</v>
          </cell>
          <cell r="BS40">
            <v>2922852</v>
          </cell>
          <cell r="BT40">
            <v>1568986.9536000001</v>
          </cell>
          <cell r="BU40">
            <v>2917204</v>
          </cell>
          <cell r="BV40">
            <v>5551065.2561795432</v>
          </cell>
          <cell r="BW40">
            <v>1279996.2097795438</v>
          </cell>
          <cell r="BY40">
            <v>907569</v>
          </cell>
          <cell r="BZ40">
            <v>372427.2097795438</v>
          </cell>
        </row>
        <row r="41">
          <cell r="B41" t="str">
            <v>100262850D</v>
          </cell>
          <cell r="C41">
            <v>25</v>
          </cell>
          <cell r="F41" t="str">
            <v>37-1300</v>
          </cell>
          <cell r="G41">
            <v>44561</v>
          </cell>
          <cell r="H41">
            <v>44926</v>
          </cell>
          <cell r="I41" t="str">
            <v>Novitas</v>
          </cell>
          <cell r="K41" t="str">
            <v>855-252-8782</v>
          </cell>
          <cell r="L41">
            <v>176</v>
          </cell>
          <cell r="M41">
            <v>363</v>
          </cell>
          <cell r="N41">
            <v>539</v>
          </cell>
          <cell r="O41">
            <v>2626</v>
          </cell>
          <cell r="P41">
            <v>0.20525514089870525</v>
          </cell>
          <cell r="Q41" t="str">
            <v>TO BE DETERMINED</v>
          </cell>
          <cell r="R41">
            <v>0</v>
          </cell>
          <cell r="S41">
            <v>1410</v>
          </cell>
          <cell r="T41">
            <v>762736</v>
          </cell>
          <cell r="U41">
            <v>0</v>
          </cell>
          <cell r="V41">
            <v>0</v>
          </cell>
          <cell r="W41">
            <v>762736</v>
          </cell>
          <cell r="X41">
            <v>11186301</v>
          </cell>
          <cell r="Y41">
            <v>6.8184827138121892E-2</v>
          </cell>
          <cell r="Z41">
            <v>125973</v>
          </cell>
          <cell r="AA41">
            <v>0</v>
          </cell>
          <cell r="AB41">
            <v>125973</v>
          </cell>
          <cell r="AC41">
            <v>8529614</v>
          </cell>
          <cell r="AD41">
            <v>1.4768898100195389E-2</v>
          </cell>
          <cell r="AE41">
            <v>8.2953725238317289E-2</v>
          </cell>
          <cell r="AG41" t="str">
            <v>Meets Min.</v>
          </cell>
          <cell r="AH41">
            <v>587995</v>
          </cell>
          <cell r="AI41">
            <v>0</v>
          </cell>
          <cell r="AJ41">
            <v>3117232</v>
          </cell>
          <cell r="AK41">
            <v>2325216</v>
          </cell>
          <cell r="AL41">
            <v>0</v>
          </cell>
          <cell r="AM41">
            <v>1846990</v>
          </cell>
          <cell r="AN41">
            <v>2993090</v>
          </cell>
          <cell r="AO41">
            <v>10282528</v>
          </cell>
          <cell r="AP41">
            <v>21436000</v>
          </cell>
          <cell r="AQ41">
            <v>0.47968501586116813</v>
          </cell>
          <cell r="AR41">
            <v>0.19463547303601419</v>
          </cell>
          <cell r="AS41">
            <v>1173383</v>
          </cell>
          <cell r="AT41">
            <v>126567</v>
          </cell>
          <cell r="AU41">
            <v>138065</v>
          </cell>
          <cell r="AV41">
            <v>12739125</v>
          </cell>
          <cell r="AW41">
            <v>14923327</v>
          </cell>
          <cell r="AX41">
            <v>11118145</v>
          </cell>
          <cell r="AY41">
            <v>30410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 t="str">
            <v>NO</v>
          </cell>
          <cell r="BF41" t="str">
            <v>NO</v>
          </cell>
          <cell r="BG41" t="str">
            <v>YES</v>
          </cell>
          <cell r="BH41" t="str">
            <v>NO</v>
          </cell>
          <cell r="BI41" t="str">
            <v>Jamie McGaugh</v>
          </cell>
          <cell r="BJ41">
            <v>44770</v>
          </cell>
          <cell r="BK41" t="str">
            <v>580-916-1791</v>
          </cell>
          <cell r="BL41" t="str">
            <v>jmcgaugh@atokamedicalcenter.org</v>
          </cell>
          <cell r="BP41">
            <v>0.60009999999999997</v>
          </cell>
          <cell r="BQ41">
            <v>1272512.1674570937</v>
          </cell>
          <cell r="BR41">
            <v>1020770.011348</v>
          </cell>
          <cell r="BS41">
            <v>2993090</v>
          </cell>
          <cell r="BT41">
            <v>1796153.3089999999</v>
          </cell>
          <cell r="BU41">
            <v>1299950</v>
          </cell>
          <cell r="BV41">
            <v>5286372.1788050942</v>
          </cell>
          <cell r="BW41">
            <v>2789485.4878050936</v>
          </cell>
          <cell r="BY41">
            <v>981381</v>
          </cell>
          <cell r="BZ41">
            <v>1808104.4878050936</v>
          </cell>
        </row>
        <row r="42">
          <cell r="B42" t="str">
            <v>200668710A</v>
          </cell>
          <cell r="C42">
            <v>25</v>
          </cell>
          <cell r="F42" t="str">
            <v>37-0030</v>
          </cell>
          <cell r="G42">
            <v>44561</v>
          </cell>
          <cell r="H42">
            <v>44561</v>
          </cell>
          <cell r="I42" t="str">
            <v>Novitas Solutions</v>
          </cell>
          <cell r="J42" t="str">
            <v>Raymond.Bossong@novitas-solutions.com</v>
          </cell>
          <cell r="K42" t="str">
            <v>412-802-1815</v>
          </cell>
          <cell r="L42">
            <v>149</v>
          </cell>
          <cell r="M42">
            <v>254</v>
          </cell>
          <cell r="N42">
            <v>403</v>
          </cell>
          <cell r="O42">
            <v>1338</v>
          </cell>
          <cell r="P42">
            <v>0.30119581464872947</v>
          </cell>
          <cell r="Q42" t="str">
            <v>TO BE DETERMINED</v>
          </cell>
          <cell r="R42">
            <v>0</v>
          </cell>
          <cell r="S42">
            <v>674</v>
          </cell>
          <cell r="T42">
            <v>2170847</v>
          </cell>
          <cell r="U42">
            <v>0</v>
          </cell>
          <cell r="V42">
            <v>0</v>
          </cell>
          <cell r="W42">
            <v>2170847</v>
          </cell>
          <cell r="X42">
            <v>9395181</v>
          </cell>
          <cell r="Y42">
            <v>0.23105962514186795</v>
          </cell>
          <cell r="Z42">
            <v>191783</v>
          </cell>
          <cell r="AA42">
            <v>0</v>
          </cell>
          <cell r="AB42">
            <v>191783</v>
          </cell>
          <cell r="AC42">
            <v>10203107</v>
          </cell>
          <cell r="AD42">
            <v>1.8796529331702588E-2</v>
          </cell>
          <cell r="AE42">
            <v>0.24985615447357054</v>
          </cell>
          <cell r="AG42" t="str">
            <v>Meets Min.</v>
          </cell>
          <cell r="AH42">
            <v>1038972</v>
          </cell>
          <cell r="AI42">
            <v>0</v>
          </cell>
          <cell r="AJ42">
            <v>8369075</v>
          </cell>
          <cell r="AK42">
            <v>3063856</v>
          </cell>
          <cell r="AL42">
            <v>17567</v>
          </cell>
          <cell r="AM42">
            <v>1856361</v>
          </cell>
          <cell r="AN42">
            <v>7526809</v>
          </cell>
          <cell r="AO42">
            <v>20833668</v>
          </cell>
          <cell r="AP42">
            <v>42945731</v>
          </cell>
          <cell r="AQ42">
            <v>0.48511615741271236</v>
          </cell>
          <cell r="AR42">
            <v>0.11497729541499713</v>
          </cell>
          <cell r="AS42">
            <v>904945</v>
          </cell>
          <cell r="AT42">
            <v>44021</v>
          </cell>
          <cell r="AU42">
            <v>54532</v>
          </cell>
          <cell r="AV42">
            <v>9798235</v>
          </cell>
          <cell r="AW42">
            <v>9859410</v>
          </cell>
          <cell r="AX42">
            <v>43067210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 t="str">
            <v>NO</v>
          </cell>
          <cell r="BF42" t="str">
            <v>YES</v>
          </cell>
          <cell r="BG42" t="str">
            <v>YES</v>
          </cell>
          <cell r="BH42" t="str">
            <v>NO</v>
          </cell>
          <cell r="BI42" t="str">
            <v>Tim Matlock</v>
          </cell>
          <cell r="BJ42">
            <v>44762</v>
          </cell>
          <cell r="BK42" t="str">
            <v>918-584-2900</v>
          </cell>
          <cell r="BL42" t="str">
            <v>tim.matlock@forvis.com</v>
          </cell>
          <cell r="BM42" t="str">
            <v>1</v>
          </cell>
          <cell r="BN42" t="str">
            <v>1</v>
          </cell>
          <cell r="BP42">
            <v>0.18329999999999999</v>
          </cell>
          <cell r="BQ42">
            <v>720762.79963968066</v>
          </cell>
          <cell r="BR42">
            <v>300597.39780759998</v>
          </cell>
          <cell r="BS42">
            <v>7526809</v>
          </cell>
          <cell r="BT42">
            <v>1379664.0896999999</v>
          </cell>
          <cell r="BU42">
            <v>948966</v>
          </cell>
          <cell r="BV42">
            <v>8548169.1974472813</v>
          </cell>
          <cell r="BW42">
            <v>1452058.2871472808</v>
          </cell>
          <cell r="BY42">
            <v>331497</v>
          </cell>
          <cell r="BZ42">
            <v>1120561.2871472808</v>
          </cell>
        </row>
        <row r="43">
          <cell r="B43" t="str">
            <v>100700740A</v>
          </cell>
          <cell r="C43">
            <v>25</v>
          </cell>
          <cell r="F43" t="str">
            <v>13-1307</v>
          </cell>
          <cell r="G43">
            <v>44561</v>
          </cell>
          <cell r="H43">
            <v>44561</v>
          </cell>
          <cell r="I43" t="str">
            <v>Novitas Solutions Inc Porchia Wilson</v>
          </cell>
          <cell r="J43" t="str">
            <v>Porchia.Wilson@novitas-solutions.com</v>
          </cell>
          <cell r="K43" t="str">
            <v>904-363-5291</v>
          </cell>
          <cell r="L43">
            <v>11</v>
          </cell>
          <cell r="M43">
            <v>2</v>
          </cell>
          <cell r="N43">
            <v>13</v>
          </cell>
          <cell r="O43">
            <v>324</v>
          </cell>
          <cell r="P43">
            <v>4.0123456790123455E-2</v>
          </cell>
          <cell r="Q43" t="str">
            <v>TO BE DETERMINED</v>
          </cell>
          <cell r="R43">
            <v>0</v>
          </cell>
          <cell r="S43">
            <v>219</v>
          </cell>
          <cell r="T43">
            <v>207749</v>
          </cell>
          <cell r="U43">
            <v>0</v>
          </cell>
          <cell r="V43">
            <v>0</v>
          </cell>
          <cell r="W43">
            <v>207749</v>
          </cell>
          <cell r="X43">
            <v>1346032</v>
          </cell>
          <cell r="Y43">
            <v>0.15434179870909459</v>
          </cell>
          <cell r="Z43">
            <v>1846</v>
          </cell>
          <cell r="AA43">
            <v>0</v>
          </cell>
          <cell r="AB43">
            <v>1846</v>
          </cell>
          <cell r="AC43">
            <v>3604568</v>
          </cell>
          <cell r="AD43">
            <v>5.1212794431954121E-4</v>
          </cell>
          <cell r="AE43">
            <v>0.15485392665341413</v>
          </cell>
          <cell r="AG43" t="str">
            <v>Meets Min.</v>
          </cell>
          <cell r="AH43">
            <v>39593</v>
          </cell>
          <cell r="AI43">
            <v>0</v>
          </cell>
          <cell r="AJ43">
            <v>329684</v>
          </cell>
          <cell r="AK43">
            <v>0</v>
          </cell>
          <cell r="AL43">
            <v>0</v>
          </cell>
          <cell r="AM43">
            <v>478466</v>
          </cell>
          <cell r="AN43">
            <v>98286</v>
          </cell>
          <cell r="AO43">
            <v>906436</v>
          </cell>
          <cell r="AP43">
            <v>3604568</v>
          </cell>
          <cell r="AQ43">
            <v>0.25146869194866067</v>
          </cell>
          <cell r="AR43">
            <v>0.13273879144463357</v>
          </cell>
          <cell r="AS43">
            <v>12525</v>
          </cell>
          <cell r="AT43">
            <v>0</v>
          </cell>
          <cell r="AU43">
            <v>75402</v>
          </cell>
          <cell r="AV43">
            <v>3612022</v>
          </cell>
          <cell r="AW43">
            <v>1643429</v>
          </cell>
          <cell r="AX43">
            <v>2328830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 t="str">
            <v>NO</v>
          </cell>
          <cell r="BF43" t="str">
            <v>NO</v>
          </cell>
          <cell r="BG43" t="str">
            <v>YES</v>
          </cell>
          <cell r="BH43" t="str">
            <v>NO</v>
          </cell>
          <cell r="BI43" t="str">
            <v>Barbie Miller</v>
          </cell>
          <cell r="BJ43">
            <v>44740</v>
          </cell>
          <cell r="BK43" t="str">
            <v>352-538-7599</v>
          </cell>
          <cell r="BL43" t="str">
            <v>barbie.miller@farwesthealth.com</v>
          </cell>
          <cell r="BP43">
            <v>0.61429999999999996</v>
          </cell>
          <cell r="BQ43">
            <v>91237.858243203926</v>
          </cell>
          <cell r="BR43">
            <v>229882.68631759999</v>
          </cell>
          <cell r="BS43">
            <v>98286</v>
          </cell>
          <cell r="BT43">
            <v>60377.089799999994</v>
          </cell>
          <cell r="BU43">
            <v>12525</v>
          </cell>
          <cell r="BV43">
            <v>419406.54456080392</v>
          </cell>
          <cell r="BW43">
            <v>368972.63436080393</v>
          </cell>
          <cell r="BY43">
            <v>193176</v>
          </cell>
          <cell r="BZ43">
            <v>175796.63436080393</v>
          </cell>
        </row>
        <row r="44">
          <cell r="B44" t="str">
            <v>200925590A</v>
          </cell>
          <cell r="C44">
            <v>25</v>
          </cell>
          <cell r="F44" t="str">
            <v>37-1335</v>
          </cell>
          <cell r="G44" t="str">
            <v>01-01-21 thru 12-31-21</v>
          </cell>
          <cell r="H44">
            <v>44561</v>
          </cell>
          <cell r="I44" t="str">
            <v>Novitas Solutions</v>
          </cell>
          <cell r="J44" t="str">
            <v>Raymond.Bossong@novitas-solutions.com</v>
          </cell>
          <cell r="K44" t="str">
            <v>(412) 802-1815</v>
          </cell>
          <cell r="L44">
            <v>37</v>
          </cell>
          <cell r="M44">
            <v>0</v>
          </cell>
          <cell r="N44">
            <v>37</v>
          </cell>
          <cell r="O44">
            <v>559</v>
          </cell>
          <cell r="P44">
            <v>6.6189624329159216E-2</v>
          </cell>
          <cell r="Q44" t="str">
            <v>TO BE DETERMINED</v>
          </cell>
          <cell r="R44">
            <v>0</v>
          </cell>
          <cell r="S44">
            <v>389</v>
          </cell>
          <cell r="T44">
            <v>2554478</v>
          </cell>
          <cell r="U44">
            <v>0</v>
          </cell>
          <cell r="V44">
            <v>0</v>
          </cell>
          <cell r="W44">
            <v>2554478</v>
          </cell>
          <cell r="X44">
            <v>13307542</v>
          </cell>
          <cell r="Y44">
            <v>0.19195716233696652</v>
          </cell>
          <cell r="Z44">
            <v>118796</v>
          </cell>
          <cell r="AA44">
            <v>0</v>
          </cell>
          <cell r="AB44">
            <v>118796</v>
          </cell>
          <cell r="AC44">
            <v>19123465</v>
          </cell>
          <cell r="AD44">
            <v>6.2120541439535147E-3</v>
          </cell>
          <cell r="AE44">
            <v>0.19816921648092004</v>
          </cell>
          <cell r="AG44" t="str">
            <v>Meets Min.</v>
          </cell>
          <cell r="AH44">
            <v>187987</v>
          </cell>
          <cell r="AI44">
            <v>0</v>
          </cell>
          <cell r="AJ44">
            <v>4313041</v>
          </cell>
          <cell r="AK44">
            <v>-1884941</v>
          </cell>
          <cell r="AL44">
            <v>0</v>
          </cell>
          <cell r="AM44">
            <v>2169100</v>
          </cell>
          <cell r="AO44">
            <v>4597200</v>
          </cell>
          <cell r="AP44">
            <v>15859705</v>
          </cell>
          <cell r="AQ44">
            <v>0.28986667784804321</v>
          </cell>
          <cell r="AR44">
            <v>1.7917041962634234E-2</v>
          </cell>
          <cell r="AS44">
            <v>0</v>
          </cell>
          <cell r="AT44">
            <v>0</v>
          </cell>
          <cell r="AU44">
            <v>0</v>
          </cell>
          <cell r="AV44">
            <v>11155614</v>
          </cell>
          <cell r="AW44">
            <v>4029522</v>
          </cell>
          <cell r="AX44">
            <v>12255833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 t="str">
            <v>NO</v>
          </cell>
          <cell r="BF44" t="str">
            <v>YES</v>
          </cell>
          <cell r="BG44" t="str">
            <v>YES</v>
          </cell>
          <cell r="BH44" t="str">
            <v>NO</v>
          </cell>
          <cell r="BI44" t="str">
            <v>Dana Strong</v>
          </cell>
          <cell r="BJ44">
            <v>44792</v>
          </cell>
          <cell r="BK44" t="str">
            <v>207-650-1034</v>
          </cell>
          <cell r="BL44" t="str">
            <v>dstrong@boavidahealthcare.com</v>
          </cell>
          <cell r="BM44" t="str">
            <v>1</v>
          </cell>
          <cell r="BN44" t="str">
            <v>1</v>
          </cell>
          <cell r="BP44">
            <v>0.97409999999999997</v>
          </cell>
          <cell r="BQ44">
            <v>3045074.1289167171</v>
          </cell>
          <cell r="BR44">
            <v>2222792.1661200002</v>
          </cell>
          <cell r="BS44">
            <v>0</v>
          </cell>
          <cell r="BT44">
            <v>0</v>
          </cell>
          <cell r="BU44">
            <v>0</v>
          </cell>
          <cell r="BV44">
            <v>5267866.2950367173</v>
          </cell>
          <cell r="BW44">
            <v>5267866.2950367173</v>
          </cell>
          <cell r="BY44">
            <v>2263603</v>
          </cell>
          <cell r="BZ44">
            <v>3004263.2950367173</v>
          </cell>
        </row>
        <row r="45">
          <cell r="B45" t="str">
            <v>100699630A</v>
          </cell>
          <cell r="C45">
            <v>25</v>
          </cell>
          <cell r="F45" t="str">
            <v>37-1340</v>
          </cell>
          <cell r="G45">
            <v>44377</v>
          </cell>
          <cell r="H45">
            <v>44377</v>
          </cell>
          <cell r="I45" t="str">
            <v>Novitas Solutions, Randy Tennant</v>
          </cell>
          <cell r="J45" t="str">
            <v>randy.tennant@novitas-solutions.com</v>
          </cell>
          <cell r="K45" t="str">
            <v>(904) 791-8691</v>
          </cell>
          <cell r="L45">
            <v>31</v>
          </cell>
          <cell r="M45">
            <v>45</v>
          </cell>
          <cell r="N45">
            <v>76</v>
          </cell>
          <cell r="O45">
            <v>1062</v>
          </cell>
          <cell r="P45">
            <v>7.1563088512241052E-2</v>
          </cell>
          <cell r="Q45" t="str">
            <v>TO BE DETERMINED</v>
          </cell>
          <cell r="R45">
            <v>0</v>
          </cell>
          <cell r="S45">
            <v>612</v>
          </cell>
          <cell r="T45">
            <v>417701</v>
          </cell>
          <cell r="U45">
            <v>0</v>
          </cell>
          <cell r="V45">
            <v>74120</v>
          </cell>
          <cell r="W45">
            <v>491821</v>
          </cell>
          <cell r="X45">
            <v>7985608</v>
          </cell>
          <cell r="Y45">
            <v>6.1588422572207403E-2</v>
          </cell>
          <cell r="Z45">
            <v>195661</v>
          </cell>
          <cell r="AA45">
            <v>0</v>
          </cell>
          <cell r="AB45">
            <v>195661</v>
          </cell>
          <cell r="AC45">
            <v>6240482</v>
          </cell>
          <cell r="AD45">
            <v>3.1353507629699115E-2</v>
          </cell>
          <cell r="AE45">
            <v>9.2941930201906525E-2</v>
          </cell>
          <cell r="AG45" t="str">
            <v>Meets Min.</v>
          </cell>
          <cell r="AH45">
            <v>262944</v>
          </cell>
          <cell r="AI45">
            <v>0</v>
          </cell>
          <cell r="AJ45">
            <v>2139617</v>
          </cell>
          <cell r="AK45">
            <v>921460</v>
          </cell>
          <cell r="AL45">
            <v>234393</v>
          </cell>
          <cell r="AM45">
            <v>2324336</v>
          </cell>
          <cell r="AN45">
            <v>1144912</v>
          </cell>
          <cell r="AO45">
            <v>6764718</v>
          </cell>
          <cell r="AP45">
            <v>25406564</v>
          </cell>
          <cell r="AQ45">
            <v>0.26625867236514156</v>
          </cell>
          <cell r="AR45">
            <v>0.13697991589889918</v>
          </cell>
          <cell r="AS45">
            <v>281054</v>
          </cell>
          <cell r="AT45">
            <v>147954</v>
          </cell>
          <cell r="AU45">
            <v>76345</v>
          </cell>
          <cell r="AV45">
            <v>10504913</v>
          </cell>
          <cell r="AW45">
            <v>6548035</v>
          </cell>
          <cell r="AX45">
            <v>17155471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64357</v>
          </cell>
          <cell r="BD45">
            <v>3245</v>
          </cell>
          <cell r="BF45" t="str">
            <v>YES</v>
          </cell>
          <cell r="BI45" t="str">
            <v>Michele Reust</v>
          </cell>
          <cell r="BJ45">
            <v>44775</v>
          </cell>
          <cell r="BK45" t="str">
            <v>(580) 338-6515</v>
          </cell>
          <cell r="BL45" t="str">
            <v>michele.reust@mhtcg.com</v>
          </cell>
          <cell r="BM45" t="str">
            <v>1</v>
          </cell>
          <cell r="BN45" t="str">
            <v>1</v>
          </cell>
          <cell r="BO45" t="str">
            <v>Received filing extension to 8/5/2022 per Jimmy Witcosky email on 8/1/2022.</v>
          </cell>
          <cell r="BP45">
            <v>0.39400000000000002</v>
          </cell>
          <cell r="BQ45">
            <v>930484.96548261959</v>
          </cell>
          <cell r="BR45">
            <v>883094.43996800017</v>
          </cell>
          <cell r="BS45">
            <v>1209269</v>
          </cell>
          <cell r="BT45">
            <v>476451.98600000003</v>
          </cell>
          <cell r="BU45">
            <v>432253</v>
          </cell>
          <cell r="BV45">
            <v>3022848.4054506198</v>
          </cell>
          <cell r="BW45">
            <v>1857778.3914506198</v>
          </cell>
          <cell r="BY45">
            <v>749553</v>
          </cell>
          <cell r="BZ45">
            <v>1108225.3914506198</v>
          </cell>
        </row>
        <row r="46">
          <cell r="B46" t="str">
            <v>100699960A</v>
          </cell>
          <cell r="C46">
            <v>25</v>
          </cell>
          <cell r="F46" t="str">
            <v>37-1306</v>
          </cell>
          <cell r="G46" t="str">
            <v>07/01/2020-06/30/2021</v>
          </cell>
          <cell r="H46">
            <v>44377</v>
          </cell>
          <cell r="I46" t="str">
            <v>Novitas Solutions-Melissa Travis, Audit Manager</v>
          </cell>
          <cell r="J46" t="str">
            <v>melissa.travis@novitas-solutions.com</v>
          </cell>
          <cell r="K46" t="str">
            <v>(904) 363-5420</v>
          </cell>
          <cell r="L46">
            <v>22</v>
          </cell>
          <cell r="M46">
            <v>90</v>
          </cell>
          <cell r="N46">
            <v>112</v>
          </cell>
          <cell r="O46">
            <v>459</v>
          </cell>
          <cell r="P46">
            <v>0.24400871459694989</v>
          </cell>
          <cell r="Q46" t="str">
            <v>TO BE DETERMINED</v>
          </cell>
          <cell r="R46">
            <v>0</v>
          </cell>
          <cell r="S46">
            <v>272</v>
          </cell>
          <cell r="T46">
            <v>382545</v>
          </cell>
          <cell r="U46">
            <v>0</v>
          </cell>
          <cell r="V46">
            <v>0</v>
          </cell>
          <cell r="W46">
            <v>382545</v>
          </cell>
          <cell r="X46">
            <v>10430312</v>
          </cell>
          <cell r="Y46">
            <v>3.6676275839112003E-2</v>
          </cell>
          <cell r="Z46">
            <v>488000</v>
          </cell>
          <cell r="AA46">
            <v>0</v>
          </cell>
          <cell r="AB46">
            <v>488000</v>
          </cell>
          <cell r="AC46">
            <v>1508917</v>
          </cell>
          <cell r="AD46">
            <v>0.32341076414408482</v>
          </cell>
          <cell r="AE46">
            <v>0.3600870399831968</v>
          </cell>
          <cell r="AG46" t="str">
            <v>Meets Min.</v>
          </cell>
          <cell r="AH46">
            <v>95595</v>
          </cell>
          <cell r="AI46">
            <v>580</v>
          </cell>
          <cell r="AJ46">
            <v>1860721</v>
          </cell>
          <cell r="AK46">
            <v>2104017</v>
          </cell>
          <cell r="AL46">
            <v>169935</v>
          </cell>
          <cell r="AM46">
            <v>2820309</v>
          </cell>
          <cell r="AN46">
            <v>1303162</v>
          </cell>
          <cell r="AO46">
            <v>8258144</v>
          </cell>
          <cell r="AP46">
            <v>12825562</v>
          </cell>
          <cell r="AQ46">
            <v>0.64388164822718885</v>
          </cell>
          <cell r="AR46">
            <v>0.39719592794452202</v>
          </cell>
          <cell r="AS46">
            <v>349465</v>
          </cell>
          <cell r="AT46">
            <v>39495</v>
          </cell>
          <cell r="AU46">
            <v>47068</v>
          </cell>
          <cell r="AV46">
            <v>12681106</v>
          </cell>
          <cell r="AW46">
            <v>7395181</v>
          </cell>
          <cell r="AX46">
            <v>13074866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4159</v>
          </cell>
          <cell r="BD46">
            <v>0</v>
          </cell>
          <cell r="BE46" t="str">
            <v>NO</v>
          </cell>
          <cell r="BF46" t="str">
            <v>YES</v>
          </cell>
          <cell r="BG46" t="str">
            <v>NO</v>
          </cell>
          <cell r="BH46" t="str">
            <v>NO</v>
          </cell>
          <cell r="BI46" t="str">
            <v>Daran Chambers</v>
          </cell>
          <cell r="BJ46">
            <v>44763</v>
          </cell>
          <cell r="BK46" t="str">
            <v>(817) 797-0471</v>
          </cell>
          <cell r="BL46" t="str">
            <v>Daran.Chambers@Mercy.net</v>
          </cell>
          <cell r="BM46" t="str">
            <v>1</v>
          </cell>
          <cell r="BN46" t="str">
            <v>1</v>
          </cell>
          <cell r="BP46">
            <v>0.57420000000000004</v>
          </cell>
          <cell r="BQ46">
            <v>868856.92544399993</v>
          </cell>
          <cell r="BR46">
            <v>1654115.8060456002</v>
          </cell>
          <cell r="BS46">
            <v>1307321</v>
          </cell>
          <cell r="BT46">
            <v>750663.7182</v>
          </cell>
          <cell r="BU46">
            <v>388960</v>
          </cell>
          <cell r="BV46">
            <v>3830293.7314896001</v>
          </cell>
          <cell r="BW46">
            <v>2884676.4496896002</v>
          </cell>
          <cell r="BY46">
            <v>1160479</v>
          </cell>
          <cell r="BZ46">
            <v>1724197.4496896002</v>
          </cell>
        </row>
        <row r="47">
          <cell r="B47" t="str">
            <v>200521810B</v>
          </cell>
          <cell r="C47">
            <v>25</v>
          </cell>
          <cell r="F47" t="str">
            <v>37-1313</v>
          </cell>
          <cell r="G47" t="str">
            <v>07/01/2020-06/30/2021</v>
          </cell>
          <cell r="H47">
            <v>44377</v>
          </cell>
          <cell r="I47" t="str">
            <v>Novitas Solutions-Melissa Travis, Audit Manager</v>
          </cell>
          <cell r="J47" t="str">
            <v>melissa.travis@novitas-solutions.com</v>
          </cell>
          <cell r="K47" t="str">
            <v>(904) 363-5420</v>
          </cell>
          <cell r="L47">
            <v>47</v>
          </cell>
          <cell r="M47">
            <v>135</v>
          </cell>
          <cell r="N47">
            <v>182</v>
          </cell>
          <cell r="O47">
            <v>720</v>
          </cell>
          <cell r="P47">
            <v>0.25277777777777777</v>
          </cell>
          <cell r="Q47" t="str">
            <v>TO BE DETERMINED</v>
          </cell>
          <cell r="R47">
            <v>0</v>
          </cell>
          <cell r="S47">
            <v>411</v>
          </cell>
          <cell r="T47">
            <v>330059</v>
          </cell>
          <cell r="U47">
            <v>756</v>
          </cell>
          <cell r="V47">
            <v>0</v>
          </cell>
          <cell r="W47">
            <v>330815</v>
          </cell>
          <cell r="X47">
            <v>12082867</v>
          </cell>
          <cell r="Y47">
            <v>2.7378849738228517E-2</v>
          </cell>
          <cell r="Z47">
            <v>254238</v>
          </cell>
          <cell r="AA47">
            <v>0</v>
          </cell>
          <cell r="AB47">
            <v>254238</v>
          </cell>
          <cell r="AC47">
            <v>4059142</v>
          </cell>
          <cell r="AD47">
            <v>6.2633433370894637E-2</v>
          </cell>
          <cell r="AE47">
            <v>9.0012283109123153E-2</v>
          </cell>
          <cell r="AG47" t="str">
            <v>Meets Min.</v>
          </cell>
          <cell r="AH47">
            <v>571797</v>
          </cell>
          <cell r="AI47">
            <v>9476</v>
          </cell>
          <cell r="AJ47">
            <v>2821300</v>
          </cell>
          <cell r="AK47">
            <v>1123397</v>
          </cell>
          <cell r="AL47">
            <v>300358</v>
          </cell>
          <cell r="AM47">
            <v>1726527</v>
          </cell>
          <cell r="AN47">
            <v>2095929</v>
          </cell>
          <cell r="AO47">
            <v>8067511</v>
          </cell>
          <cell r="AP47">
            <v>22371311</v>
          </cell>
          <cell r="AQ47">
            <v>0.36061860657160416</v>
          </cell>
          <cell r="AR47">
            <v>0.14081794312367299</v>
          </cell>
          <cell r="AS47">
            <v>944733</v>
          </cell>
          <cell r="AT47">
            <v>62718</v>
          </cell>
          <cell r="AU47">
            <v>91591</v>
          </cell>
          <cell r="AV47">
            <v>12067734</v>
          </cell>
          <cell r="AW47">
            <v>9345651</v>
          </cell>
          <cell r="AX47">
            <v>18269456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39711</v>
          </cell>
          <cell r="BD47">
            <v>1898</v>
          </cell>
          <cell r="BE47" t="str">
            <v>NO</v>
          </cell>
          <cell r="BF47" t="str">
            <v>YES</v>
          </cell>
          <cell r="BG47" t="str">
            <v>NO</v>
          </cell>
          <cell r="BH47" t="str">
            <v>NO</v>
          </cell>
          <cell r="BI47" t="str">
            <v>Candace Dewberry</v>
          </cell>
          <cell r="BJ47">
            <v>44753</v>
          </cell>
          <cell r="BK47" t="str">
            <v>(314) 364-4357</v>
          </cell>
          <cell r="BL47" t="str">
            <v>Trisha.Dewberry@Mercy.net</v>
          </cell>
          <cell r="BM47" t="str">
            <v>1</v>
          </cell>
          <cell r="BN47" t="str">
            <v>1</v>
          </cell>
          <cell r="BP47">
            <v>0.46239999999999998</v>
          </cell>
          <cell r="BQ47">
            <v>774292.02355199982</v>
          </cell>
          <cell r="BR47">
            <v>743506.34920960001</v>
          </cell>
          <cell r="BS47">
            <v>2135640</v>
          </cell>
          <cell r="BT47">
            <v>987519.93599999999</v>
          </cell>
          <cell r="BU47">
            <v>1009349</v>
          </cell>
          <cell r="BV47">
            <v>3653438.3727615997</v>
          </cell>
          <cell r="BW47">
            <v>1495969.3087615995</v>
          </cell>
          <cell r="BY47">
            <v>611053</v>
          </cell>
          <cell r="BZ47">
            <v>884916.30876159947</v>
          </cell>
        </row>
        <row r="48">
          <cell r="B48" t="str">
            <v>200425410C</v>
          </cell>
          <cell r="C48">
            <v>25</v>
          </cell>
          <cell r="F48" t="str">
            <v>37-1317</v>
          </cell>
          <cell r="G48" t="str">
            <v>07/01/2020-06/30/2021</v>
          </cell>
          <cell r="H48">
            <v>44377</v>
          </cell>
          <cell r="I48" t="str">
            <v>Novitas Solutions-Melissa Travis, Audit Manager</v>
          </cell>
          <cell r="J48" t="str">
            <v>melissa.travis@novitas-solutions.com</v>
          </cell>
          <cell r="K48" t="str">
            <v>(904) 363-5420</v>
          </cell>
          <cell r="L48">
            <v>70</v>
          </cell>
          <cell r="M48">
            <v>248</v>
          </cell>
          <cell r="N48">
            <v>318</v>
          </cell>
          <cell r="O48">
            <v>985</v>
          </cell>
          <cell r="P48">
            <v>0.32284263959390863</v>
          </cell>
          <cell r="Q48" t="str">
            <v>TO BE DETERMINED</v>
          </cell>
          <cell r="R48">
            <v>0</v>
          </cell>
          <cell r="S48">
            <v>456</v>
          </cell>
          <cell r="T48">
            <v>1245706</v>
          </cell>
          <cell r="U48">
            <v>3551</v>
          </cell>
          <cell r="V48">
            <v>0</v>
          </cell>
          <cell r="W48">
            <v>1249257</v>
          </cell>
          <cell r="X48">
            <v>15168783</v>
          </cell>
          <cell r="Y48">
            <v>8.2357101423364026E-2</v>
          </cell>
          <cell r="Z48">
            <v>926462</v>
          </cell>
          <cell r="AA48">
            <v>0</v>
          </cell>
          <cell r="AB48">
            <v>926462</v>
          </cell>
          <cell r="AC48">
            <v>5563908</v>
          </cell>
          <cell r="AD48">
            <v>0.16651281796895276</v>
          </cell>
          <cell r="AE48">
            <v>0.24886991939231679</v>
          </cell>
          <cell r="AG48" t="str">
            <v>Meets Min.</v>
          </cell>
          <cell r="AH48">
            <v>388803</v>
          </cell>
          <cell r="AI48">
            <v>37438</v>
          </cell>
          <cell r="AJ48">
            <v>5528859</v>
          </cell>
          <cell r="AK48">
            <v>1596735</v>
          </cell>
          <cell r="AL48">
            <v>576740</v>
          </cell>
          <cell r="AM48">
            <v>3737290</v>
          </cell>
          <cell r="AN48">
            <v>4213246</v>
          </cell>
          <cell r="AO48">
            <v>15652870</v>
          </cell>
          <cell r="AP48">
            <v>34281948</v>
          </cell>
          <cell r="AQ48">
            <v>0.45659219831965209</v>
          </cell>
          <cell r="AR48">
            <v>0.17241625242532893</v>
          </cell>
          <cell r="AS48">
            <v>534769</v>
          </cell>
          <cell r="AT48">
            <v>108486</v>
          </cell>
          <cell r="AU48">
            <v>66834</v>
          </cell>
          <cell r="AV48">
            <v>18028867</v>
          </cell>
          <cell r="AW48">
            <v>12635713</v>
          </cell>
          <cell r="AX48">
            <v>33563011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124004</v>
          </cell>
          <cell r="BD48">
            <v>6338</v>
          </cell>
          <cell r="BE48" t="str">
            <v>NO</v>
          </cell>
          <cell r="BF48" t="str">
            <v>YES</v>
          </cell>
          <cell r="BG48" t="str">
            <v>NO</v>
          </cell>
          <cell r="BH48" t="str">
            <v>NO</v>
          </cell>
          <cell r="BI48" t="str">
            <v>Candace Dewberry</v>
          </cell>
          <cell r="BJ48">
            <v>44753</v>
          </cell>
          <cell r="BK48" t="str">
            <v>(314) 364-4357</v>
          </cell>
          <cell r="BL48" t="str">
            <v>Trisha.Dewberry@Mercy.net</v>
          </cell>
          <cell r="BM48" t="str">
            <v>1</v>
          </cell>
          <cell r="BN48" t="str">
            <v>1</v>
          </cell>
          <cell r="BP48">
            <v>0.34510000000000002</v>
          </cell>
          <cell r="BQ48">
            <v>1087319.3330310057</v>
          </cell>
          <cell r="BR48">
            <v>1286495.8275080002</v>
          </cell>
          <cell r="BS48">
            <v>4337250</v>
          </cell>
          <cell r="BT48">
            <v>1496784.9750000001</v>
          </cell>
          <cell r="BU48">
            <v>649593</v>
          </cell>
          <cell r="BV48">
            <v>6711065.1605390059</v>
          </cell>
          <cell r="BW48">
            <v>3221007.135539006</v>
          </cell>
          <cell r="BY48">
            <v>1617551</v>
          </cell>
          <cell r="BZ48">
            <v>1603456.135539006</v>
          </cell>
        </row>
        <row r="49">
          <cell r="B49" t="str">
            <v>200318440B</v>
          </cell>
          <cell r="C49">
            <v>25</v>
          </cell>
          <cell r="F49" t="str">
            <v>37-1304</v>
          </cell>
          <cell r="G49" t="str">
            <v>07/01/2020-06/30/2021</v>
          </cell>
          <cell r="H49">
            <v>44377</v>
          </cell>
          <cell r="I49" t="str">
            <v>Novitas Solutions-Melissa Travis, Audit Manager</v>
          </cell>
          <cell r="J49" t="str">
            <v>melissa.travis@novitas-solutions.com</v>
          </cell>
          <cell r="K49" t="str">
            <v>(904) 363-5420</v>
          </cell>
          <cell r="L49">
            <v>35</v>
          </cell>
          <cell r="M49">
            <v>123</v>
          </cell>
          <cell r="N49">
            <v>158</v>
          </cell>
          <cell r="O49">
            <v>350</v>
          </cell>
          <cell r="P49">
            <v>0.4514285714285714</v>
          </cell>
          <cell r="Q49" t="str">
            <v>TO BE DETERMINED</v>
          </cell>
          <cell r="R49">
            <v>0</v>
          </cell>
          <cell r="S49">
            <v>270</v>
          </cell>
          <cell r="T49">
            <v>689241</v>
          </cell>
          <cell r="U49">
            <v>126</v>
          </cell>
          <cell r="V49">
            <v>0</v>
          </cell>
          <cell r="W49">
            <v>689367</v>
          </cell>
          <cell r="X49">
            <v>6885792</v>
          </cell>
          <cell r="Y49">
            <v>0.10011440949712103</v>
          </cell>
          <cell r="Z49">
            <v>196655</v>
          </cell>
          <cell r="AA49">
            <v>0</v>
          </cell>
          <cell r="AB49">
            <v>196655</v>
          </cell>
          <cell r="AC49">
            <v>1553297.74</v>
          </cell>
          <cell r="AD49">
            <v>0.12660483237424913</v>
          </cell>
          <cell r="AE49">
            <v>0.22671924187137016</v>
          </cell>
          <cell r="AG49" t="str">
            <v>Meets Min.</v>
          </cell>
          <cell r="AH49">
            <v>156583</v>
          </cell>
          <cell r="AI49">
            <v>10795</v>
          </cell>
          <cell r="AJ49">
            <v>1959866</v>
          </cell>
          <cell r="AK49">
            <v>853293</v>
          </cell>
          <cell r="AL49">
            <v>115294</v>
          </cell>
          <cell r="AM49">
            <v>1391871</v>
          </cell>
          <cell r="AN49">
            <v>1573315</v>
          </cell>
          <cell r="AO49">
            <v>5893639</v>
          </cell>
          <cell r="AP49">
            <v>9295243</v>
          </cell>
          <cell r="AQ49">
            <v>0.63404894309917448</v>
          </cell>
          <cell r="AR49">
            <v>0.25394258116759294</v>
          </cell>
          <cell r="AS49">
            <v>707669</v>
          </cell>
          <cell r="AT49">
            <v>26414</v>
          </cell>
          <cell r="AU49">
            <v>20136</v>
          </cell>
          <cell r="AV49">
            <v>7381296</v>
          </cell>
          <cell r="AW49">
            <v>4832175</v>
          </cell>
          <cell r="AX49">
            <v>7725032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25081</v>
          </cell>
          <cell r="BD49">
            <v>387</v>
          </cell>
          <cell r="BE49" t="str">
            <v>NO</v>
          </cell>
          <cell r="BF49" t="str">
            <v>YES</v>
          </cell>
          <cell r="BG49" t="str">
            <v>NO</v>
          </cell>
          <cell r="BH49" t="str">
            <v>NO</v>
          </cell>
          <cell r="BI49" t="str">
            <v>Daran Chambers</v>
          </cell>
          <cell r="BJ49">
            <v>44763</v>
          </cell>
          <cell r="BK49" t="str">
            <v>(817) 797-0471</v>
          </cell>
          <cell r="BL49" t="str">
            <v>Daran.Chambers@Mercy.net</v>
          </cell>
          <cell r="BM49" t="str">
            <v>1</v>
          </cell>
          <cell r="BN49" t="str">
            <v>1</v>
          </cell>
          <cell r="BP49">
            <v>0.62549999999999994</v>
          </cell>
          <cell r="BQ49">
            <v>1159287.3345550038</v>
          </cell>
          <cell r="BR49">
            <v>894704.23464599997</v>
          </cell>
          <cell r="BS49">
            <v>1598396</v>
          </cell>
          <cell r="BT49">
            <v>999796.69799999986</v>
          </cell>
          <cell r="BU49">
            <v>734470</v>
          </cell>
          <cell r="BV49">
            <v>3652387.5692010038</v>
          </cell>
          <cell r="BW49">
            <v>2319318.2672010036</v>
          </cell>
          <cell r="BY49">
            <v>940841</v>
          </cell>
          <cell r="BZ49">
            <v>1378477.2672010036</v>
          </cell>
        </row>
        <row r="50">
          <cell r="B50" t="str">
            <v>200490030A</v>
          </cell>
          <cell r="C50">
            <v>25</v>
          </cell>
          <cell r="F50" t="str">
            <v>37-1302</v>
          </cell>
          <cell r="G50" t="str">
            <v>07/01/2020-06/30/2021</v>
          </cell>
          <cell r="H50">
            <v>44377</v>
          </cell>
          <cell r="I50" t="str">
            <v>Novitas Solutions-Melissa Travis, Audit Manager</v>
          </cell>
          <cell r="J50" t="str">
            <v>melissa.travis@novitas-solutions.com</v>
          </cell>
          <cell r="K50" t="str">
            <v>(904) 363-5420</v>
          </cell>
          <cell r="L50">
            <v>14</v>
          </cell>
          <cell r="M50">
            <v>96</v>
          </cell>
          <cell r="N50">
            <v>110</v>
          </cell>
          <cell r="O50">
            <v>423</v>
          </cell>
          <cell r="P50">
            <v>0.26004728132387706</v>
          </cell>
          <cell r="Q50" t="str">
            <v>TO BE DETERMINED</v>
          </cell>
          <cell r="R50">
            <v>0</v>
          </cell>
          <cell r="S50">
            <v>282</v>
          </cell>
          <cell r="T50">
            <v>477660</v>
          </cell>
          <cell r="U50">
            <v>372</v>
          </cell>
          <cell r="V50">
            <v>0</v>
          </cell>
          <cell r="W50">
            <v>478032</v>
          </cell>
          <cell r="X50">
            <v>6650564</v>
          </cell>
          <cell r="Y50">
            <v>7.1878415123890246E-2</v>
          </cell>
          <cell r="Z50">
            <v>382255</v>
          </cell>
          <cell r="AA50">
            <v>0</v>
          </cell>
          <cell r="AB50">
            <v>382255</v>
          </cell>
          <cell r="AC50">
            <v>2176015</v>
          </cell>
          <cell r="AD50">
            <v>0.17566744714535515</v>
          </cell>
          <cell r="AE50">
            <v>0.24754586226924541</v>
          </cell>
          <cell r="AG50" t="str">
            <v>Meets Min.</v>
          </cell>
          <cell r="AH50">
            <v>93004</v>
          </cell>
          <cell r="AI50">
            <v>4067</v>
          </cell>
          <cell r="AJ50">
            <v>2117846</v>
          </cell>
          <cell r="AK50">
            <v>786970</v>
          </cell>
          <cell r="AL50">
            <v>237898</v>
          </cell>
          <cell r="AM50">
            <v>1749276</v>
          </cell>
          <cell r="AN50">
            <v>1179465</v>
          </cell>
          <cell r="AO50">
            <v>6071455</v>
          </cell>
          <cell r="AP50">
            <v>13947069</v>
          </cell>
          <cell r="AQ50">
            <v>0.43532121336748242</v>
          </cell>
          <cell r="AR50">
            <v>0.1989051606470148</v>
          </cell>
          <cell r="AS50">
            <v>545883</v>
          </cell>
          <cell r="AT50">
            <v>47466</v>
          </cell>
          <cell r="AU50">
            <v>31995</v>
          </cell>
          <cell r="AV50">
            <v>6877904</v>
          </cell>
          <cell r="AW50">
            <v>3466268</v>
          </cell>
          <cell r="AX50">
            <v>10368974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1776</v>
          </cell>
          <cell r="BD50">
            <v>292</v>
          </cell>
          <cell r="BE50" t="str">
            <v>NO</v>
          </cell>
          <cell r="BF50" t="str">
            <v>YES</v>
          </cell>
          <cell r="BG50" t="str">
            <v>NO</v>
          </cell>
          <cell r="BH50" t="str">
            <v>NO</v>
          </cell>
          <cell r="BI50" t="str">
            <v>Marlin Silver</v>
          </cell>
          <cell r="BJ50">
            <v>44762</v>
          </cell>
          <cell r="BK50" t="str">
            <v>314-364-3586</v>
          </cell>
          <cell r="BL50" t="str">
            <v>marlin.silver@mercy.net</v>
          </cell>
          <cell r="BM50" t="str">
            <v>1</v>
          </cell>
          <cell r="BN50" t="str">
            <v>1</v>
          </cell>
          <cell r="BP50">
            <v>0.48359999999999997</v>
          </cell>
          <cell r="BQ50">
            <v>769933.88547999994</v>
          </cell>
          <cell r="BR50">
            <v>856280.52702719998</v>
          </cell>
          <cell r="BS50">
            <v>1181241</v>
          </cell>
          <cell r="BT50">
            <v>571248.14760000003</v>
          </cell>
          <cell r="BU50">
            <v>593641</v>
          </cell>
          <cell r="BV50">
            <v>2807455.4125071997</v>
          </cell>
          <cell r="BW50">
            <v>1603821.5601071999</v>
          </cell>
          <cell r="BY50">
            <v>531445</v>
          </cell>
          <cell r="BZ50">
            <v>1072376.5601071999</v>
          </cell>
        </row>
        <row r="51">
          <cell r="B51" t="str">
            <v>100699870E</v>
          </cell>
          <cell r="C51">
            <v>25</v>
          </cell>
          <cell r="F51" t="str">
            <v>37-1323</v>
          </cell>
          <cell r="G51">
            <v>44469</v>
          </cell>
          <cell r="H51">
            <v>44469</v>
          </cell>
          <cell r="I51" t="str">
            <v>Novitas</v>
          </cell>
          <cell r="J51" t="str">
            <v>Novitas-solutions.com</v>
          </cell>
          <cell r="K51" t="str">
            <v>855-252-8782</v>
          </cell>
          <cell r="L51">
            <v>332</v>
          </cell>
          <cell r="M51">
            <v>211</v>
          </cell>
          <cell r="N51">
            <v>543</v>
          </cell>
          <cell r="O51">
            <v>2248</v>
          </cell>
          <cell r="P51">
            <v>0.24154804270462635</v>
          </cell>
          <cell r="Q51" t="str">
            <v>TO BE DETPERMINED</v>
          </cell>
          <cell r="R51">
            <v>0</v>
          </cell>
          <cell r="S51">
            <v>1439</v>
          </cell>
          <cell r="T51">
            <v>2052492</v>
          </cell>
          <cell r="U51">
            <v>0</v>
          </cell>
          <cell r="V51">
            <v>0</v>
          </cell>
          <cell r="W51">
            <v>2052492</v>
          </cell>
          <cell r="X51">
            <v>19122091</v>
          </cell>
          <cell r="Y51">
            <v>0.10733616945971024</v>
          </cell>
          <cell r="Z51">
            <v>28740</v>
          </cell>
          <cell r="AA51">
            <v>0</v>
          </cell>
          <cell r="AB51">
            <v>28740</v>
          </cell>
          <cell r="AC51">
            <v>8897660</v>
          </cell>
          <cell r="AD51">
            <v>3.2300627355956509E-3</v>
          </cell>
          <cell r="AE51">
            <v>0.11056623219530588</v>
          </cell>
          <cell r="AF51">
            <v>0.25</v>
          </cell>
          <cell r="AG51">
            <v>0</v>
          </cell>
          <cell r="AH51">
            <v>1599550</v>
          </cell>
          <cell r="AI51">
            <v>0</v>
          </cell>
          <cell r="AJ51">
            <v>6720694</v>
          </cell>
          <cell r="AK51">
            <v>1990795</v>
          </cell>
          <cell r="AL51">
            <v>246044</v>
          </cell>
          <cell r="AM51">
            <v>3042140</v>
          </cell>
          <cell r="AN51">
            <v>2882450</v>
          </cell>
          <cell r="AO51">
            <v>14882123</v>
          </cell>
          <cell r="AP51">
            <v>49460779</v>
          </cell>
          <cell r="AQ51">
            <v>0.3008873556156485</v>
          </cell>
          <cell r="AR51">
            <v>0.10673060770029522</v>
          </cell>
          <cell r="AS51">
            <v>784845</v>
          </cell>
          <cell r="AT51">
            <v>161040</v>
          </cell>
          <cell r="AU51">
            <v>391791</v>
          </cell>
          <cell r="AV51">
            <v>20235891</v>
          </cell>
          <cell r="AW51">
            <v>8655303</v>
          </cell>
          <cell r="AX51">
            <v>40107606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 t="str">
            <v>YES</v>
          </cell>
          <cell r="BF51" t="str">
            <v>YES</v>
          </cell>
          <cell r="BG51" t="str">
            <v>NO</v>
          </cell>
          <cell r="BH51" t="str">
            <v>NO</v>
          </cell>
          <cell r="BI51" t="str">
            <v>Georganna Buss</v>
          </cell>
          <cell r="BJ51">
            <v>44784</v>
          </cell>
          <cell r="BK51" t="str">
            <v>580-774-4762</v>
          </cell>
          <cell r="BL51" t="str">
            <v>gbuss@weatherfordhospital.com</v>
          </cell>
          <cell r="BM51" t="str">
            <v>1</v>
          </cell>
          <cell r="BN51" t="str">
            <v>1</v>
          </cell>
          <cell r="BO51" t="str">
            <v>We have more than the two physicians listed above who have agreed to provide obstretric care.</v>
          </cell>
          <cell r="BP51">
            <v>0.4365</v>
          </cell>
          <cell r="BQ51">
            <v>1264445.0241282736</v>
          </cell>
          <cell r="BR51">
            <v>984780.47172000015</v>
          </cell>
          <cell r="BS51">
            <v>2882450</v>
          </cell>
          <cell r="BT51">
            <v>1258189.425</v>
          </cell>
          <cell r="BU51">
            <v>945885</v>
          </cell>
          <cell r="BV51">
            <v>5131675.4958482739</v>
          </cell>
          <cell r="BW51">
            <v>2561529.9208482737</v>
          </cell>
          <cell r="BY51">
            <v>1247639</v>
          </cell>
          <cell r="BZ51">
            <v>1313890.9208482737</v>
          </cell>
        </row>
        <row r="52">
          <cell r="B52" t="str">
            <v>100745350B</v>
          </cell>
          <cell r="C52">
            <v>23</v>
          </cell>
          <cell r="D52" t="str">
            <v>100745350C</v>
          </cell>
          <cell r="F52" t="str">
            <v>37-0199</v>
          </cell>
          <cell r="G52">
            <v>44377</v>
          </cell>
          <cell r="H52">
            <v>44377</v>
          </cell>
          <cell r="I52" t="str">
            <v>Novitas Solutions, Justin Lattimore</v>
          </cell>
          <cell r="J52" t="str">
            <v>justin.lattimore@novitas-solutions.com</v>
          </cell>
          <cell r="K52" t="str">
            <v>214-273-7052</v>
          </cell>
          <cell r="L52">
            <v>1678</v>
          </cell>
          <cell r="M52">
            <v>4</v>
          </cell>
          <cell r="N52">
            <v>1682</v>
          </cell>
          <cell r="O52">
            <v>6207</v>
          </cell>
          <cell r="P52">
            <v>0.27098437248268087</v>
          </cell>
          <cell r="Q52" t="str">
            <v>TO BE DETERMINED</v>
          </cell>
          <cell r="R52">
            <v>0</v>
          </cell>
          <cell r="S52">
            <v>16</v>
          </cell>
          <cell r="T52">
            <v>1492162.15</v>
          </cell>
          <cell r="U52">
            <v>0</v>
          </cell>
          <cell r="V52">
            <v>0</v>
          </cell>
          <cell r="W52">
            <v>1492162.15</v>
          </cell>
          <cell r="X52">
            <v>30359757.010000002</v>
          </cell>
          <cell r="Y52">
            <v>4.9149344295097826E-2</v>
          </cell>
          <cell r="Z52">
            <v>406825.31</v>
          </cell>
          <cell r="AA52">
            <v>0</v>
          </cell>
          <cell r="AB52">
            <v>406825.31</v>
          </cell>
          <cell r="AC52">
            <v>46375841.359999999</v>
          </cell>
          <cell r="AD52">
            <v>8.7723542704476777E-3</v>
          </cell>
          <cell r="AE52">
            <v>5.7921698565545507E-2</v>
          </cell>
          <cell r="AG52" t="str">
            <v>Meets Min.</v>
          </cell>
          <cell r="AH52">
            <v>8106276.5899999999</v>
          </cell>
          <cell r="AI52">
            <v>0</v>
          </cell>
          <cell r="AJ52">
            <v>11243263.75</v>
          </cell>
          <cell r="AK52">
            <v>689448.93</v>
          </cell>
          <cell r="AL52">
            <v>102754.95</v>
          </cell>
          <cell r="AM52">
            <v>2481085.2599999998</v>
          </cell>
          <cell r="AN52">
            <v>360900.82999999996</v>
          </cell>
          <cell r="AO52">
            <v>14877453.719999999</v>
          </cell>
          <cell r="AP52">
            <v>138328425.25999999</v>
          </cell>
          <cell r="AQ52">
            <v>0.10755167415544972</v>
          </cell>
          <cell r="AR52">
            <v>2.3663170702967053E-2</v>
          </cell>
          <cell r="AS52">
            <v>47523.740000000005</v>
          </cell>
          <cell r="AT52">
            <v>4707.1400000000003</v>
          </cell>
          <cell r="AU52">
            <v>169937.09</v>
          </cell>
          <cell r="AV52">
            <v>22868550</v>
          </cell>
          <cell r="AW52">
            <v>47091606</v>
          </cell>
          <cell r="AX52">
            <v>90922879</v>
          </cell>
          <cell r="AY52">
            <v>1658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 t="str">
            <v>YES</v>
          </cell>
          <cell r="BI52" t="str">
            <v>Nikie Vassilopoulos</v>
          </cell>
          <cell r="BJ52">
            <v>44771</v>
          </cell>
          <cell r="BK52" t="str">
            <v>405-550-6317</v>
          </cell>
          <cell r="BL52" t="str">
            <v>nikie.Vassilopoulos@integrisok.com</v>
          </cell>
          <cell r="BM52" t="str">
            <v>1</v>
          </cell>
          <cell r="BN52" t="str">
            <v>1</v>
          </cell>
          <cell r="BP52">
            <v>0.18029999999999999</v>
          </cell>
          <cell r="BQ52">
            <v>628865.8833870003</v>
          </cell>
          <cell r="BR52">
            <v>291827.51666165591</v>
          </cell>
          <cell r="BS52">
            <v>360900.82999999996</v>
          </cell>
          <cell r="BT52">
            <v>65070.419648999989</v>
          </cell>
          <cell r="BU52">
            <v>52230.880000000005</v>
          </cell>
          <cell r="BV52">
            <v>1281594.230048656</v>
          </cell>
          <cell r="BW52">
            <v>933532.9396976562</v>
          </cell>
          <cell r="BY52">
            <v>0</v>
          </cell>
          <cell r="BZ52">
            <v>933532.9396976562</v>
          </cell>
        </row>
        <row r="53">
          <cell r="B53" t="str">
            <v>200226190A</v>
          </cell>
          <cell r="C53">
            <v>22</v>
          </cell>
          <cell r="F53" t="str">
            <v>37-1310</v>
          </cell>
          <cell r="G53" t="str">
            <v>07/01/2020-06/30/2021</v>
          </cell>
          <cell r="H53">
            <v>44377</v>
          </cell>
          <cell r="I53" t="str">
            <v>Novitas Solutions-Melissa Travis, Audit Manager</v>
          </cell>
          <cell r="J53" t="str">
            <v>melissa.travis@novitas-solutions.com</v>
          </cell>
          <cell r="K53" t="str">
            <v>(904) 363-5420</v>
          </cell>
          <cell r="L53">
            <v>10</v>
          </cell>
          <cell r="M53">
            <v>26</v>
          </cell>
          <cell r="N53">
            <v>36</v>
          </cell>
          <cell r="O53">
            <v>238</v>
          </cell>
          <cell r="P53">
            <v>0.15126050420168066</v>
          </cell>
          <cell r="Q53" t="str">
            <v>TO BE DETERMINED</v>
          </cell>
          <cell r="R53">
            <v>0</v>
          </cell>
          <cell r="S53">
            <v>133</v>
          </cell>
          <cell r="T53">
            <v>344789</v>
          </cell>
          <cell r="U53">
            <v>368</v>
          </cell>
          <cell r="V53">
            <v>0</v>
          </cell>
          <cell r="W53">
            <v>345157</v>
          </cell>
          <cell r="X53">
            <v>5808388</v>
          </cell>
          <cell r="Y53">
            <v>5.9423888349056569E-2</v>
          </cell>
          <cell r="Z53">
            <v>81050</v>
          </cell>
          <cell r="AA53">
            <v>0</v>
          </cell>
          <cell r="AB53">
            <v>81050</v>
          </cell>
          <cell r="AC53">
            <v>848065</v>
          </cell>
          <cell r="AD53">
            <v>9.5570504619339317E-2</v>
          </cell>
          <cell r="AE53">
            <v>0.1549943929683959</v>
          </cell>
          <cell r="AG53" t="str">
            <v>Meets Min.</v>
          </cell>
          <cell r="AH53">
            <v>39414</v>
          </cell>
          <cell r="AI53">
            <v>6741</v>
          </cell>
          <cell r="AJ53">
            <v>1623868</v>
          </cell>
          <cell r="AK53">
            <v>821433</v>
          </cell>
          <cell r="AL53">
            <v>157400</v>
          </cell>
          <cell r="AM53">
            <v>1387015</v>
          </cell>
          <cell r="AN53">
            <v>706217</v>
          </cell>
          <cell r="AO53">
            <v>4695933</v>
          </cell>
          <cell r="AP53">
            <v>8355648</v>
          </cell>
          <cell r="AQ53">
            <v>0.56200704002849333</v>
          </cell>
          <cell r="AR53">
            <v>0.28314356947540154</v>
          </cell>
          <cell r="AS53">
            <v>208562</v>
          </cell>
          <cell r="AT53">
            <v>20216</v>
          </cell>
          <cell r="AU53">
            <v>13800</v>
          </cell>
          <cell r="AV53">
            <v>6438088</v>
          </cell>
          <cell r="AW53">
            <v>4059549</v>
          </cell>
          <cell r="AX53">
            <v>7817973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34710</v>
          </cell>
          <cell r="BD53">
            <v>5485</v>
          </cell>
          <cell r="BE53" t="str">
            <v>NO</v>
          </cell>
          <cell r="BF53" t="str">
            <v>YES</v>
          </cell>
          <cell r="BG53" t="str">
            <v>NO</v>
          </cell>
          <cell r="BH53" t="str">
            <v>NO</v>
          </cell>
          <cell r="BI53" t="str">
            <v>Marlin Silver</v>
          </cell>
          <cell r="BJ53">
            <v>44760</v>
          </cell>
          <cell r="BK53" t="str">
            <v>314-364-3586</v>
          </cell>
          <cell r="BL53" t="str">
            <v>marlin.silver@mercy.net</v>
          </cell>
          <cell r="BM53" t="str">
            <v>1</v>
          </cell>
          <cell r="BN53" t="str">
            <v>1</v>
          </cell>
          <cell r="BP53">
            <v>0.53290000000000004</v>
          </cell>
          <cell r="BQ53">
            <v>918786.78399900091</v>
          </cell>
          <cell r="BR53">
            <v>763057.98876200011</v>
          </cell>
          <cell r="BS53">
            <v>740927</v>
          </cell>
          <cell r="BT53">
            <v>394839.99830000004</v>
          </cell>
          <cell r="BU53">
            <v>234263</v>
          </cell>
          <cell r="BV53">
            <v>2422771.7727610013</v>
          </cell>
          <cell r="BW53">
            <v>1842421.7710610011</v>
          </cell>
          <cell r="BY53">
            <v>543988</v>
          </cell>
          <cell r="BZ53">
            <v>1298433.7710610011</v>
          </cell>
        </row>
        <row r="54">
          <cell r="B54" t="str">
            <v>100700530A</v>
          </cell>
          <cell r="C54">
            <v>12</v>
          </cell>
          <cell r="F54" t="str">
            <v>37-0201</v>
          </cell>
          <cell r="G54">
            <v>44561</v>
          </cell>
          <cell r="H54">
            <v>44561</v>
          </cell>
          <cell r="I54" t="str">
            <v>Novitas Solutions-Satonya Wright</v>
          </cell>
          <cell r="J54" t="str">
            <v>Satonya.Wright@Novitas-Solutions.com</v>
          </cell>
          <cell r="K54" t="str">
            <v>904-363-5282</v>
          </cell>
          <cell r="L54">
            <v>56</v>
          </cell>
          <cell r="M54">
            <v>54</v>
          </cell>
          <cell r="N54">
            <v>110</v>
          </cell>
          <cell r="O54">
            <v>492</v>
          </cell>
          <cell r="P54">
            <v>0.22357723577235772</v>
          </cell>
          <cell r="Q54" t="str">
            <v>TO BE DETERMINED</v>
          </cell>
          <cell r="R54">
            <v>0</v>
          </cell>
          <cell r="S54">
            <v>258</v>
          </cell>
          <cell r="T54">
            <v>2196686</v>
          </cell>
          <cell r="U54">
            <v>0</v>
          </cell>
          <cell r="V54">
            <v>0</v>
          </cell>
          <cell r="W54">
            <v>2196686</v>
          </cell>
          <cell r="X54">
            <v>21198264</v>
          </cell>
          <cell r="Y54">
            <v>0.10362574973120441</v>
          </cell>
          <cell r="Z54">
            <v>4817672</v>
          </cell>
          <cell r="AA54">
            <v>0</v>
          </cell>
          <cell r="AB54">
            <v>4817672</v>
          </cell>
          <cell r="AC54">
            <v>21264876</v>
          </cell>
          <cell r="AD54">
            <v>0.22655537704522707</v>
          </cell>
          <cell r="AE54">
            <v>0.33018112677643147</v>
          </cell>
          <cell r="AF54">
            <v>0.25</v>
          </cell>
          <cell r="AG54" t="str">
            <v>Meets Min.</v>
          </cell>
          <cell r="AH54">
            <v>2352560</v>
          </cell>
          <cell r="AI54">
            <v>0</v>
          </cell>
          <cell r="AJ54">
            <v>2352560</v>
          </cell>
          <cell r="AK54">
            <v>0</v>
          </cell>
          <cell r="AL54">
            <v>4523211</v>
          </cell>
          <cell r="AM54">
            <v>970863</v>
          </cell>
          <cell r="AN54">
            <v>2048235</v>
          </cell>
          <cell r="AO54">
            <v>9894869</v>
          </cell>
          <cell r="AP54">
            <v>140168421</v>
          </cell>
          <cell r="AQ54">
            <v>7.0592712177302758E-2</v>
          </cell>
          <cell r="AR54">
            <v>3.9196232366775392E-2</v>
          </cell>
          <cell r="AS54">
            <v>173479</v>
          </cell>
          <cell r="AT54">
            <v>22587</v>
          </cell>
          <cell r="AU54">
            <v>0</v>
          </cell>
          <cell r="AV54">
            <v>26428464</v>
          </cell>
          <cell r="AW54">
            <v>21264876</v>
          </cell>
          <cell r="AX54">
            <v>118903545</v>
          </cell>
          <cell r="AY54">
            <v>16012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>NO</v>
          </cell>
          <cell r="BF54" t="str">
            <v>NO</v>
          </cell>
          <cell r="BG54" t="str">
            <v>YES</v>
          </cell>
          <cell r="BH54" t="str">
            <v>NO</v>
          </cell>
          <cell r="BI54" t="str">
            <v>Susan Curry</v>
          </cell>
          <cell r="BJ54">
            <v>44775</v>
          </cell>
          <cell r="BK54" t="str">
            <v>405-635-3007</v>
          </cell>
          <cell r="BL54" t="str">
            <v>Scurry@surgicalhospital.com</v>
          </cell>
          <cell r="BP54">
            <v>0.1943</v>
          </cell>
          <cell r="BQ54">
            <v>1460455.2376190005</v>
          </cell>
          <cell r="BR54">
            <v>198447.89230680003</v>
          </cell>
          <cell r="BS54">
            <v>2048235</v>
          </cell>
          <cell r="BT54">
            <v>397972.06050000002</v>
          </cell>
          <cell r="BU54">
            <v>196066</v>
          </cell>
          <cell r="BV54">
            <v>3707138.1299258005</v>
          </cell>
          <cell r="BW54">
            <v>1860809.1904258006</v>
          </cell>
          <cell r="BY54">
            <v>0</v>
          </cell>
          <cell r="BZ54">
            <v>1860809.1904258006</v>
          </cell>
        </row>
        <row r="55">
          <cell r="B55" t="str">
            <v>200752850A</v>
          </cell>
          <cell r="C55">
            <v>944</v>
          </cell>
          <cell r="F55" t="str">
            <v>37-0093</v>
          </cell>
          <cell r="G55">
            <v>44377</v>
          </cell>
          <cell r="H55">
            <v>44742</v>
          </cell>
          <cell r="I55" t="str">
            <v>Novitas Solutions</v>
          </cell>
          <cell r="J55" t="str">
            <v>peter.garza@novitas-solutions.com</v>
          </cell>
          <cell r="K55" t="str">
            <v>214-273-7062</v>
          </cell>
          <cell r="L55">
            <v>85175</v>
          </cell>
          <cell r="M55">
            <v>17762</v>
          </cell>
          <cell r="N55">
            <v>102937</v>
          </cell>
          <cell r="O55">
            <v>221858</v>
          </cell>
          <cell r="P55">
            <v>0.46397695823454643</v>
          </cell>
          <cell r="Q55" t="str">
            <v>TO BE DETERMINED</v>
          </cell>
          <cell r="R55">
            <v>0</v>
          </cell>
          <cell r="S55">
            <v>40232</v>
          </cell>
          <cell r="T55">
            <v>316027659</v>
          </cell>
          <cell r="U55">
            <v>0</v>
          </cell>
          <cell r="V55">
            <v>5853666</v>
          </cell>
          <cell r="W55">
            <v>321881325</v>
          </cell>
          <cell r="X55">
            <v>1241113118</v>
          </cell>
          <cell r="Y55">
            <v>0.25934890247449627</v>
          </cell>
          <cell r="Z55">
            <v>534270955</v>
          </cell>
          <cell r="AA55">
            <v>5853666</v>
          </cell>
          <cell r="AB55">
            <v>528417289</v>
          </cell>
          <cell r="AC55">
            <v>5049300735</v>
          </cell>
          <cell r="AD55">
            <v>0.10465157785853292</v>
          </cell>
          <cell r="AE55">
            <v>0.36400048033302917</v>
          </cell>
          <cell r="AG55" t="str">
            <v>Meets Min.</v>
          </cell>
          <cell r="AH55">
            <v>1437585299</v>
          </cell>
          <cell r="AI55">
            <v>0</v>
          </cell>
          <cell r="AJ55">
            <v>2027229940</v>
          </cell>
          <cell r="AK55">
            <v>100313717.25</v>
          </cell>
          <cell r="AL55">
            <v>331074969</v>
          </cell>
          <cell r="AM55">
            <v>518125637</v>
          </cell>
          <cell r="AN55">
            <v>577199089</v>
          </cell>
          <cell r="AO55">
            <v>3553943352.25</v>
          </cell>
          <cell r="AP55">
            <v>8245093965</v>
          </cell>
          <cell r="AQ55">
            <v>0.43103733775943692</v>
          </cell>
          <cell r="AR55">
            <v>0.11516112821523193</v>
          </cell>
          <cell r="AS55">
            <v>27051770.600000001</v>
          </cell>
          <cell r="AT55">
            <v>1708950</v>
          </cell>
          <cell r="AU55">
            <v>2385095</v>
          </cell>
          <cell r="AV55">
            <v>1131465911</v>
          </cell>
          <cell r="AW55">
            <v>5051797054</v>
          </cell>
          <cell r="AX55">
            <v>3180532315</v>
          </cell>
          <cell r="AY55">
            <v>5051084</v>
          </cell>
          <cell r="AZ55">
            <v>0</v>
          </cell>
          <cell r="BA55">
            <v>0</v>
          </cell>
          <cell r="BB55">
            <v>0</v>
          </cell>
          <cell r="BC55">
            <v>5956540</v>
          </cell>
          <cell r="BD55">
            <v>31054</v>
          </cell>
          <cell r="BE55" t="str">
            <v>YES</v>
          </cell>
          <cell r="BF55" t="str">
            <v>NO</v>
          </cell>
          <cell r="BI55" t="str">
            <v>David Pezewski</v>
          </cell>
          <cell r="BJ55" t="str">
            <v>July 25 2022</v>
          </cell>
          <cell r="BK55" t="str">
            <v>405-271-8132 ext 53399</v>
          </cell>
          <cell r="BL55" t="str">
            <v>david.pezewski@ouhealt.com</v>
          </cell>
          <cell r="BM55" t="str">
            <v>1</v>
          </cell>
          <cell r="BN55" t="str">
            <v>1</v>
          </cell>
          <cell r="BP55">
            <v>0.13339999999999999</v>
          </cell>
          <cell r="BQ55">
            <v>-76550462.320380807</v>
          </cell>
          <cell r="BR55">
            <v>70202973.954541594</v>
          </cell>
          <cell r="BS55">
            <v>583155629</v>
          </cell>
          <cell r="BT55">
            <v>77792960.908599988</v>
          </cell>
          <cell r="BU55">
            <v>28791774.600000001</v>
          </cell>
          <cell r="BV55">
            <v>576808140.63416076</v>
          </cell>
          <cell r="BW55">
            <v>42653697.942760773</v>
          </cell>
          <cell r="BY55">
            <v>0</v>
          </cell>
          <cell r="BZ55">
            <v>42653697.942760773</v>
          </cell>
        </row>
        <row r="64">
          <cell r="B64" t="str">
            <v>100700640C</v>
          </cell>
          <cell r="C64">
            <v>15</v>
          </cell>
          <cell r="F64" t="str">
            <v>37-4006</v>
          </cell>
          <cell r="G64" t="str">
            <v>FY 2021</v>
          </cell>
          <cell r="H64">
            <v>44377</v>
          </cell>
          <cell r="I64" t="str">
            <v>NOVITAS SOLUTIONS, INC</v>
          </cell>
          <cell r="J64" t="str">
            <v>www.novitassolutions.com</v>
          </cell>
          <cell r="K64" t="str">
            <v>(412) 802-1890</v>
          </cell>
          <cell r="L64">
            <v>901</v>
          </cell>
          <cell r="M64">
            <v>345</v>
          </cell>
          <cell r="N64">
            <v>1246</v>
          </cell>
          <cell r="O64">
            <v>4436</v>
          </cell>
          <cell r="P64">
            <v>0.28088367899008115</v>
          </cell>
          <cell r="Q64" t="str">
            <v>TO BE DETERMINED</v>
          </cell>
          <cell r="R64">
            <v>0</v>
          </cell>
          <cell r="S64">
            <v>466</v>
          </cell>
          <cell r="T64">
            <v>116457</v>
          </cell>
          <cell r="U64">
            <v>0</v>
          </cell>
          <cell r="V64">
            <v>0</v>
          </cell>
          <cell r="W64">
            <v>116457</v>
          </cell>
          <cell r="X64">
            <v>1477119</v>
          </cell>
          <cell r="Y64">
            <v>7.8840635047007043E-2</v>
          </cell>
          <cell r="Z64">
            <v>1522800</v>
          </cell>
          <cell r="AA64">
            <v>0</v>
          </cell>
          <cell r="AB64">
            <v>1522800</v>
          </cell>
          <cell r="AC64">
            <v>2046263</v>
          </cell>
          <cell r="AD64">
            <v>0.74418586467135461</v>
          </cell>
          <cell r="AE64">
            <v>0.82302649971836161</v>
          </cell>
          <cell r="AF64">
            <v>0.25</v>
          </cell>
          <cell r="AG64" t="str">
            <v>Meets Min.</v>
          </cell>
          <cell r="AH64">
            <v>244353</v>
          </cell>
          <cell r="AI64">
            <v>0</v>
          </cell>
          <cell r="AJ64">
            <v>271343</v>
          </cell>
          <cell r="AK64">
            <v>30989</v>
          </cell>
          <cell r="AL64">
            <v>431949</v>
          </cell>
          <cell r="AM64">
            <v>1774920</v>
          </cell>
          <cell r="AN64">
            <v>206116.8</v>
          </cell>
          <cell r="AO64">
            <v>2715317.8</v>
          </cell>
          <cell r="AP64">
            <v>2804412</v>
          </cell>
          <cell r="AQ64">
            <v>0.96823070219354357</v>
          </cell>
          <cell r="AR64">
            <v>0.79797761527193578</v>
          </cell>
          <cell r="AS64">
            <v>79737</v>
          </cell>
          <cell r="AT64">
            <v>13796.16</v>
          </cell>
          <cell r="AU64">
            <v>0</v>
          </cell>
          <cell r="AV64">
            <v>13766865</v>
          </cell>
          <cell r="AW64">
            <v>2801669</v>
          </cell>
          <cell r="AX64">
            <v>3145012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 t="str">
            <v>NO</v>
          </cell>
          <cell r="BF64" t="str">
            <v>NO</v>
          </cell>
          <cell r="BG64" t="str">
            <v>YES</v>
          </cell>
          <cell r="BH64" t="str">
            <v>NO</v>
          </cell>
          <cell r="BM64">
            <v>1</v>
          </cell>
          <cell r="BP64">
            <v>1.6822633588809603</v>
          </cell>
          <cell r="BQ64">
            <v>592240.54779600969</v>
          </cell>
          <cell r="BR64">
            <v>3141148.7907541343</v>
          </cell>
          <cell r="BS64">
            <v>206116.8</v>
          </cell>
          <cell r="BT64">
            <v>346742.7402897951</v>
          </cell>
          <cell r="BU64">
            <v>93533.16</v>
          </cell>
          <cell r="BV64">
            <v>3939506.1385501437</v>
          </cell>
          <cell r="BW64">
            <v>3986598.9188399389</v>
          </cell>
          <cell r="BY64">
            <v>0</v>
          </cell>
          <cell r="BZ64">
            <v>3986598.9188399389</v>
          </cell>
        </row>
        <row r="65">
          <cell r="B65" t="str">
            <v>100690030B</v>
          </cell>
          <cell r="C65">
            <v>182</v>
          </cell>
          <cell r="F65" t="str">
            <v>37-4000</v>
          </cell>
          <cell r="G65" t="str">
            <v>FY21</v>
          </cell>
          <cell r="H65">
            <v>44377</v>
          </cell>
          <cell r="I65" t="str">
            <v>NOVITAS SOLUTIONS INC</v>
          </cell>
          <cell r="J65" t="str">
            <v xml:space="preserve">WWW.NOVITAS-SOLUTIONS.COM </v>
          </cell>
          <cell r="K65" t="str">
            <v>412-802-1890</v>
          </cell>
          <cell r="L65">
            <v>6605</v>
          </cell>
          <cell r="M65">
            <v>2225</v>
          </cell>
          <cell r="N65">
            <v>8830</v>
          </cell>
          <cell r="O65">
            <v>42433</v>
          </cell>
          <cell r="P65">
            <v>0.20809275799495675</v>
          </cell>
          <cell r="Q65" t="str">
            <v>TO BE DETERMINED</v>
          </cell>
          <cell r="R65">
            <v>0</v>
          </cell>
          <cell r="S65">
            <v>1245</v>
          </cell>
          <cell r="T65">
            <v>545323.54</v>
          </cell>
          <cell r="W65">
            <v>545323.54</v>
          </cell>
          <cell r="X65">
            <v>3092572</v>
          </cell>
          <cell r="Y65">
            <v>0.17633333678245811</v>
          </cell>
          <cell r="Z65">
            <v>16484214.4</v>
          </cell>
          <cell r="AB65">
            <v>16484214.4</v>
          </cell>
          <cell r="AC65">
            <v>17225637.760000002</v>
          </cell>
          <cell r="AD65">
            <v>0.95695814748167551</v>
          </cell>
          <cell r="AE65">
            <v>1.1332914842641335</v>
          </cell>
          <cell r="AF65">
            <v>0.25</v>
          </cell>
          <cell r="AG65" t="str">
            <v>Meets Min.</v>
          </cell>
          <cell r="AH65">
            <v>2599459</v>
          </cell>
          <cell r="AJ65">
            <v>2767503</v>
          </cell>
          <cell r="AK65">
            <v>240875</v>
          </cell>
          <cell r="AL65">
            <v>762102</v>
          </cell>
          <cell r="AM65">
            <v>15722112</v>
          </cell>
          <cell r="AN65">
            <v>1329304</v>
          </cell>
          <cell r="AO65">
            <v>20821896</v>
          </cell>
          <cell r="AP65">
            <v>26983830</v>
          </cell>
          <cell r="AQ65">
            <v>0.7716434620289262</v>
          </cell>
          <cell r="AR65">
            <v>0.61981894341907728</v>
          </cell>
          <cell r="AS65">
            <v>456874.43</v>
          </cell>
          <cell r="AT65">
            <v>47857</v>
          </cell>
          <cell r="AU65">
            <v>64428.440000000061</v>
          </cell>
          <cell r="AV65">
            <v>21236580</v>
          </cell>
          <cell r="AW65">
            <v>25638816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 t="str">
            <v>NO</v>
          </cell>
          <cell r="BF65" t="str">
            <v>NO</v>
          </cell>
          <cell r="BG65" t="str">
            <v>YES</v>
          </cell>
          <cell r="BH65" t="str">
            <v>NO</v>
          </cell>
          <cell r="BP65">
            <v>0.87944991232764058</v>
          </cell>
          <cell r="BQ65">
            <v>305913.87869963748</v>
          </cell>
          <cell r="BR65">
            <v>14478025.422165625</v>
          </cell>
          <cell r="BS65">
            <v>1329304</v>
          </cell>
          <cell r="BT65">
            <v>1169056.286256782</v>
          </cell>
          <cell r="BU65">
            <v>504731.43</v>
          </cell>
          <cell r="BV65">
            <v>16113243.300865263</v>
          </cell>
          <cell r="BW65">
            <v>15448264.157122046</v>
          </cell>
          <cell r="BY65">
            <v>0</v>
          </cell>
          <cell r="BZ65">
            <v>15448264.157122046</v>
          </cell>
        </row>
        <row r="66">
          <cell r="B66" t="str">
            <v>100700660B</v>
          </cell>
          <cell r="C66">
            <v>30</v>
          </cell>
          <cell r="F66" t="str">
            <v>37-4008</v>
          </cell>
          <cell r="G66" t="str">
            <v>FY 2021</v>
          </cell>
          <cell r="H66">
            <v>44377</v>
          </cell>
          <cell r="I66" t="str">
            <v>NOVITAS SOLUTIONS, INC</v>
          </cell>
          <cell r="J66" t="str">
            <v>www.novitassolutions.com</v>
          </cell>
          <cell r="K66" t="str">
            <v>(412) 802-1890</v>
          </cell>
          <cell r="L66">
            <v>768</v>
          </cell>
          <cell r="M66">
            <v>199</v>
          </cell>
          <cell r="N66">
            <v>967</v>
          </cell>
          <cell r="O66">
            <v>4403</v>
          </cell>
          <cell r="P66">
            <v>0.21962298432886668</v>
          </cell>
          <cell r="Q66" t="str">
            <v>TO BE DETERMINED</v>
          </cell>
          <cell r="R66">
            <v>0</v>
          </cell>
          <cell r="S66">
            <v>296</v>
          </cell>
          <cell r="T66">
            <v>74911</v>
          </cell>
          <cell r="U66">
            <v>0</v>
          </cell>
          <cell r="V66">
            <v>0</v>
          </cell>
          <cell r="W66">
            <v>74911</v>
          </cell>
          <cell r="X66">
            <v>1236705</v>
          </cell>
          <cell r="Y66">
            <v>6.0573055013119541E-2</v>
          </cell>
          <cell r="Z66">
            <v>2112399</v>
          </cell>
          <cell r="AA66">
            <v>0</v>
          </cell>
          <cell r="AB66">
            <v>2112399</v>
          </cell>
          <cell r="AC66">
            <v>2615543</v>
          </cell>
          <cell r="AD66">
            <v>0.80763306128020074</v>
          </cell>
          <cell r="AE66">
            <v>0.86820611629332023</v>
          </cell>
          <cell r="AF66">
            <v>0.25</v>
          </cell>
          <cell r="AG66" t="str">
            <v>Meets Min.</v>
          </cell>
          <cell r="AH66">
            <v>238976</v>
          </cell>
          <cell r="AI66">
            <v>0</v>
          </cell>
          <cell r="AJ66">
            <v>283286</v>
          </cell>
          <cell r="AK66">
            <v>13045</v>
          </cell>
          <cell r="AL66">
            <v>451665</v>
          </cell>
          <cell r="AM66">
            <v>2332257</v>
          </cell>
          <cell r="AN66">
            <v>118890.56</v>
          </cell>
          <cell r="AO66">
            <v>3199143.56</v>
          </cell>
          <cell r="AP66">
            <v>3005101</v>
          </cell>
          <cell r="AQ66">
            <v>1.0645710610059362</v>
          </cell>
          <cell r="AR66">
            <v>0.93073976548541959</v>
          </cell>
          <cell r="AS66">
            <v>69023</v>
          </cell>
          <cell r="AT66">
            <v>12735.75</v>
          </cell>
          <cell r="AV66">
            <v>11023739</v>
          </cell>
          <cell r="AW66">
            <v>2737000</v>
          </cell>
          <cell r="AX66">
            <v>2286212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 t="str">
            <v>NO</v>
          </cell>
          <cell r="BF66" t="str">
            <v>NO</v>
          </cell>
          <cell r="BG66" t="str">
            <v>YES</v>
          </cell>
          <cell r="BH66" t="str">
            <v>NO</v>
          </cell>
          <cell r="BP66">
            <v>2.0884299010972245</v>
          </cell>
          <cell r="BQ66">
            <v>957930.35400327377</v>
          </cell>
          <cell r="BR66">
            <v>5124034.5291471621</v>
          </cell>
          <cell r="BS66">
            <v>118890.56</v>
          </cell>
          <cell r="BT66">
            <v>248294.60046219363</v>
          </cell>
          <cell r="BU66">
            <v>81758.75</v>
          </cell>
          <cell r="BV66">
            <v>6200855.4431504356</v>
          </cell>
          <cell r="BW66">
            <v>6248500.7336126296</v>
          </cell>
          <cell r="BY66">
            <v>0</v>
          </cell>
          <cell r="BZ66">
            <v>6248500.7336126296</v>
          </cell>
        </row>
        <row r="67">
          <cell r="B67" t="str">
            <v>100704080B</v>
          </cell>
          <cell r="C67">
            <v>28</v>
          </cell>
          <cell r="F67" t="str">
            <v>37-4001</v>
          </cell>
          <cell r="G67" t="str">
            <v>FY21</v>
          </cell>
          <cell r="H67">
            <v>44377</v>
          </cell>
          <cell r="I67" t="str">
            <v xml:space="preserve">NOVITAS SOLUTION INC </v>
          </cell>
          <cell r="J67" t="str">
            <v>WWW.NOVITAS-SOLUTIONS.COM</v>
          </cell>
          <cell r="K67" t="str">
            <v>412-802.1890</v>
          </cell>
          <cell r="L67">
            <v>597</v>
          </cell>
          <cell r="M67">
            <v>370</v>
          </cell>
          <cell r="N67">
            <v>967</v>
          </cell>
          <cell r="O67">
            <v>1192</v>
          </cell>
          <cell r="P67">
            <v>0.81124161073825507</v>
          </cell>
          <cell r="Q67" t="str">
            <v>TO BE DETERMINED</v>
          </cell>
          <cell r="R67">
            <v>0</v>
          </cell>
          <cell r="S67">
            <v>433</v>
          </cell>
          <cell r="T67">
            <v>149000</v>
          </cell>
          <cell r="U67">
            <v>0</v>
          </cell>
          <cell r="V67">
            <v>0</v>
          </cell>
          <cell r="W67">
            <v>149000</v>
          </cell>
          <cell r="X67">
            <v>1216761.31</v>
          </cell>
          <cell r="Y67">
            <v>0.1224562276721307</v>
          </cell>
          <cell r="Z67">
            <v>2495000</v>
          </cell>
          <cell r="AA67">
            <v>0</v>
          </cell>
          <cell r="AB67">
            <v>2495000</v>
          </cell>
          <cell r="AC67">
            <v>7235143.75</v>
          </cell>
          <cell r="AD67">
            <v>0.34484456511316725</v>
          </cell>
          <cell r="AE67">
            <v>0.46730079278529796</v>
          </cell>
          <cell r="AF67">
            <v>0.25</v>
          </cell>
          <cell r="AG67" t="str">
            <v>Meets Min.</v>
          </cell>
          <cell r="AH67">
            <v>406259.20000000001</v>
          </cell>
          <cell r="AJ67">
            <v>466514</v>
          </cell>
          <cell r="AK67">
            <v>67000</v>
          </cell>
          <cell r="AL67">
            <v>2088740</v>
          </cell>
          <cell r="AM67">
            <v>406260</v>
          </cell>
          <cell r="AN67">
            <v>222000</v>
          </cell>
          <cell r="AO67">
            <v>3250514</v>
          </cell>
          <cell r="AP67">
            <v>7236000</v>
          </cell>
          <cell r="AQ67">
            <v>0.44921420674405749</v>
          </cell>
          <cell r="AR67">
            <v>0.35406301824212272</v>
          </cell>
          <cell r="AS67">
            <v>5933</v>
          </cell>
          <cell r="AT67">
            <v>8647.5</v>
          </cell>
          <cell r="AU67">
            <v>354</v>
          </cell>
          <cell r="AV67">
            <v>9424156</v>
          </cell>
          <cell r="AW67">
            <v>4825051</v>
          </cell>
          <cell r="AX67">
            <v>2496958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 t="str">
            <v>NO</v>
          </cell>
          <cell r="BF67" t="str">
            <v>NO</v>
          </cell>
          <cell r="BG67" t="str">
            <v>YES</v>
          </cell>
          <cell r="BH67" t="str">
            <v>NO</v>
          </cell>
          <cell r="BP67">
            <v>1</v>
          </cell>
          <cell r="BQ67">
            <v>255121.24</v>
          </cell>
          <cell r="BR67">
            <v>427013.11200000002</v>
          </cell>
          <cell r="BS67">
            <v>222000</v>
          </cell>
          <cell r="BT67">
            <v>222000</v>
          </cell>
          <cell r="BU67">
            <v>14580.5</v>
          </cell>
          <cell r="BV67">
            <v>904134.35199999996</v>
          </cell>
          <cell r="BW67">
            <v>889553.85199999996</v>
          </cell>
          <cell r="BY67">
            <v>0</v>
          </cell>
          <cell r="BZ67">
            <v>889553.85199999996</v>
          </cell>
        </row>
        <row r="68">
          <cell r="B68" t="str">
            <v>100707460F</v>
          </cell>
          <cell r="C68">
            <v>0</v>
          </cell>
          <cell r="F68" t="str">
            <v>374026</v>
          </cell>
          <cell r="G68" t="str">
            <v>FY21</v>
          </cell>
          <cell r="H68">
            <v>44377</v>
          </cell>
          <cell r="I68" t="str">
            <v>NOVITAS SOLUTIONS INC</v>
          </cell>
          <cell r="J68" t="str">
            <v>WWW.NOVITAS-SOLUTIONS.COM</v>
          </cell>
          <cell r="K68" t="str">
            <v>412-802-1890</v>
          </cell>
          <cell r="L68">
            <v>2044</v>
          </cell>
          <cell r="M68">
            <v>925</v>
          </cell>
          <cell r="N68">
            <v>2969</v>
          </cell>
          <cell r="O68">
            <v>13673</v>
          </cell>
          <cell r="P68">
            <v>0.21714327506765158</v>
          </cell>
          <cell r="Q68" t="str">
            <v>TO BE DETERMINED</v>
          </cell>
          <cell r="R68">
            <v>0</v>
          </cell>
          <cell r="S68">
            <v>1407</v>
          </cell>
          <cell r="T68">
            <v>586047.32999999996</v>
          </cell>
          <cell r="U68">
            <v>0</v>
          </cell>
          <cell r="V68">
            <v>0</v>
          </cell>
          <cell r="W68">
            <v>586047.32999999996</v>
          </cell>
          <cell r="X68">
            <v>2641949.98</v>
          </cell>
          <cell r="Y68">
            <v>0.22182377957057309</v>
          </cell>
          <cell r="Z68">
            <v>4213147</v>
          </cell>
          <cell r="AA68">
            <v>0</v>
          </cell>
          <cell r="AB68">
            <v>4213147</v>
          </cell>
          <cell r="AC68">
            <v>5440288.6399999997</v>
          </cell>
          <cell r="AD68">
            <v>0.77443446088919288</v>
          </cell>
          <cell r="AE68">
            <v>0.99625824045976596</v>
          </cell>
          <cell r="AF68">
            <v>0.25</v>
          </cell>
          <cell r="AG68" t="str">
            <v>Meets Min.</v>
          </cell>
          <cell r="AH68">
            <v>239995.6</v>
          </cell>
          <cell r="AI68">
            <v>16130.88</v>
          </cell>
          <cell r="AJ68">
            <v>762333.44</v>
          </cell>
          <cell r="AK68">
            <v>402134.21</v>
          </cell>
          <cell r="AL68">
            <v>-464808</v>
          </cell>
          <cell r="AM68">
            <v>4677955.2</v>
          </cell>
          <cell r="AN68">
            <v>970174.77</v>
          </cell>
          <cell r="AO68">
            <v>6347789.6199999992</v>
          </cell>
          <cell r="AP68">
            <v>9045491.4600000009</v>
          </cell>
          <cell r="AQ68">
            <v>0.70176282273555968</v>
          </cell>
          <cell r="AR68">
            <v>0.51023003342706152</v>
          </cell>
          <cell r="AS68">
            <v>435576.64</v>
          </cell>
          <cell r="AT68">
            <v>99400.47</v>
          </cell>
          <cell r="AU68">
            <v>1000</v>
          </cell>
          <cell r="AV68">
            <v>10707640</v>
          </cell>
          <cell r="AW68">
            <v>9045492</v>
          </cell>
          <cell r="AX68">
            <v>115114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16131</v>
          </cell>
          <cell r="BD68">
            <v>0</v>
          </cell>
          <cell r="BE68" t="str">
            <v>NO</v>
          </cell>
          <cell r="BF68" t="str">
            <v>NO</v>
          </cell>
          <cell r="BG68" t="str">
            <v>YES</v>
          </cell>
          <cell r="BH68" t="str">
            <v>NO</v>
          </cell>
          <cell r="BM68">
            <v>1</v>
          </cell>
          <cell r="BP68">
            <v>1.4125357930764564</v>
          </cell>
          <cell r="BQ68">
            <v>1786464.9068635781</v>
          </cell>
          <cell r="BR68">
            <v>6950331.6746453568</v>
          </cell>
          <cell r="BS68">
            <v>986305.77</v>
          </cell>
          <cell r="BT68">
            <v>1393192.203042835</v>
          </cell>
          <cell r="BU68">
            <v>534977.11</v>
          </cell>
          <cell r="BV68">
            <v>9723102.3515089341</v>
          </cell>
          <cell r="BW68">
            <v>9595011.6745517701</v>
          </cell>
          <cell r="BY68">
            <v>0</v>
          </cell>
          <cell r="BZ68">
            <v>9595011.6745517701</v>
          </cell>
        </row>
        <row r="71">
          <cell r="D71" t="str">
            <v>All Hospitals Receiving Medicaid Payments in the State</v>
          </cell>
        </row>
        <row r="72">
          <cell r="D72" t="str">
            <v>Average of the Mean Medicaid Inpatient Utilization Rate</v>
          </cell>
          <cell r="G72">
            <v>0.2609330394621831</v>
          </cell>
        </row>
        <row r="73">
          <cell r="D73" t="str">
            <v>1-Standard Deviation Above the Mean</v>
          </cell>
          <cell r="G73">
            <v>0.14074780673268703</v>
          </cell>
        </row>
        <row r="74">
          <cell r="D74" t="str">
            <v>Federal Minimum</v>
          </cell>
          <cell r="G74">
            <v>0.4016808461948701</v>
          </cell>
        </row>
        <row r="78">
          <cell r="B78" t="str">
            <v>100700440A</v>
          </cell>
          <cell r="F78" t="str">
            <v>37-1326</v>
          </cell>
          <cell r="G78">
            <v>44286</v>
          </cell>
          <cell r="H78">
            <v>44561</v>
          </cell>
          <cell r="I78" t="str">
            <v>NOVITAS</v>
          </cell>
          <cell r="L78">
            <v>39</v>
          </cell>
          <cell r="M78">
            <v>204</v>
          </cell>
          <cell r="N78">
            <v>243</v>
          </cell>
          <cell r="O78">
            <v>283</v>
          </cell>
          <cell r="P78">
            <v>0.85865724381625441</v>
          </cell>
          <cell r="Q78" t="str">
            <v>TO BE DETERMINED</v>
          </cell>
          <cell r="R78">
            <v>0</v>
          </cell>
          <cell r="S78">
            <v>156</v>
          </cell>
          <cell r="T78">
            <v>641719</v>
          </cell>
          <cell r="U78">
            <v>0</v>
          </cell>
          <cell r="V78">
            <v>0</v>
          </cell>
          <cell r="W78">
            <v>641719</v>
          </cell>
          <cell r="X78">
            <v>10078740</v>
          </cell>
          <cell r="Y78">
            <v>6.367055802610247E-2</v>
          </cell>
          <cell r="Z78">
            <v>101312</v>
          </cell>
          <cell r="AA78">
            <v>0</v>
          </cell>
          <cell r="AB78">
            <v>101312</v>
          </cell>
          <cell r="AC78">
            <v>6343738</v>
          </cell>
          <cell r="AD78">
            <v>1.5970394742027494E-2</v>
          </cell>
          <cell r="AE78">
            <v>7.9640952768129963E-2</v>
          </cell>
          <cell r="AH78">
            <v>335363</v>
          </cell>
          <cell r="AI78">
            <v>0</v>
          </cell>
          <cell r="AJ78">
            <v>5793255</v>
          </cell>
          <cell r="AK78">
            <v>924556</v>
          </cell>
          <cell r="AL78">
            <v>0</v>
          </cell>
          <cell r="AM78">
            <v>4659156</v>
          </cell>
          <cell r="AN78">
            <v>3368081</v>
          </cell>
          <cell r="AO78">
            <v>14745048</v>
          </cell>
          <cell r="AP78">
            <v>37205627</v>
          </cell>
          <cell r="AQ78">
            <v>0.39631231050077453</v>
          </cell>
          <cell r="AR78">
            <v>0.15007708377015122</v>
          </cell>
          <cell r="AS78">
            <v>564589</v>
          </cell>
          <cell r="AT78">
            <v>73905</v>
          </cell>
          <cell r="AU78">
            <v>138894</v>
          </cell>
          <cell r="AV78">
            <v>8805320</v>
          </cell>
          <cell r="AW78">
            <v>6349578</v>
          </cell>
          <cell r="AX78">
            <v>30856049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79952</v>
          </cell>
          <cell r="BD78">
            <v>7064</v>
          </cell>
          <cell r="BE78" t="str">
            <v>NO</v>
          </cell>
          <cell r="BF78" t="str">
            <v>NO</v>
          </cell>
          <cell r="BG78" t="str">
            <v>NO</v>
          </cell>
          <cell r="BH78" t="str">
            <v>NO</v>
          </cell>
          <cell r="BI78" t="str">
            <v>Alena Rainey</v>
          </cell>
          <cell r="BJ78">
            <v>44774</v>
          </cell>
          <cell r="BK78" t="str">
            <v>615-293-2890(cell)</v>
          </cell>
          <cell r="BL78" t="str">
            <v>Alena_Rainey@chs.net</v>
          </cell>
        </row>
        <row r="79">
          <cell r="B79" t="str">
            <v>100819200B</v>
          </cell>
          <cell r="F79" t="str">
            <v>37-1325</v>
          </cell>
          <cell r="G79">
            <v>44377</v>
          </cell>
          <cell r="H79">
            <v>44742</v>
          </cell>
          <cell r="I79" t="str">
            <v>Raymond Bossong</v>
          </cell>
          <cell r="J79" t="str">
            <v>raymond.bossong@novitas-solutions.com</v>
          </cell>
          <cell r="L79">
            <v>32</v>
          </cell>
          <cell r="M79">
            <v>62</v>
          </cell>
          <cell r="N79">
            <v>94</v>
          </cell>
          <cell r="O79">
            <v>845</v>
          </cell>
          <cell r="P79">
            <v>0.11124260355029586</v>
          </cell>
          <cell r="Q79" t="str">
            <v>TO BE DETERMINED</v>
          </cell>
          <cell r="R79">
            <v>0</v>
          </cell>
          <cell r="S79">
            <v>705</v>
          </cell>
          <cell r="T79">
            <v>250692</v>
          </cell>
          <cell r="U79">
            <v>0</v>
          </cell>
          <cell r="V79">
            <v>324054</v>
          </cell>
          <cell r="W79">
            <v>574746</v>
          </cell>
          <cell r="X79">
            <v>3733812</v>
          </cell>
          <cell r="Y79">
            <v>0.15393008539262287</v>
          </cell>
          <cell r="Z79">
            <v>35425</v>
          </cell>
          <cell r="AA79">
            <v>35425</v>
          </cell>
          <cell r="AB79">
            <v>0</v>
          </cell>
          <cell r="AC79">
            <v>1891793</v>
          </cell>
          <cell r="AD79">
            <v>0</v>
          </cell>
          <cell r="AE79">
            <v>0.15393008539262287</v>
          </cell>
          <cell r="AH79">
            <v>137887</v>
          </cell>
          <cell r="AI79">
            <v>0</v>
          </cell>
          <cell r="AJ79">
            <v>870364</v>
          </cell>
          <cell r="AK79">
            <v>121064</v>
          </cell>
          <cell r="AL79">
            <v>64493</v>
          </cell>
          <cell r="AM79">
            <v>600392</v>
          </cell>
          <cell r="AN79">
            <v>625666</v>
          </cell>
          <cell r="AO79">
            <v>2281979</v>
          </cell>
          <cell r="AP79">
            <v>7500672</v>
          </cell>
          <cell r="AQ79">
            <v>0.30423660706667349</v>
          </cell>
          <cell r="AR79">
            <v>0.1047838113705012</v>
          </cell>
          <cell r="AS79">
            <v>230852</v>
          </cell>
          <cell r="AT79">
            <v>37149</v>
          </cell>
          <cell r="AU79">
            <v>5052</v>
          </cell>
          <cell r="AV79">
            <v>5749730</v>
          </cell>
          <cell r="AW79">
            <v>1910034</v>
          </cell>
          <cell r="AX79">
            <v>6918960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 t="str">
            <v>NO</v>
          </cell>
          <cell r="BF79" t="str">
            <v>NO</v>
          </cell>
          <cell r="BG79" t="str">
            <v>NO</v>
          </cell>
          <cell r="BH79" t="str">
            <v>NO</v>
          </cell>
          <cell r="BI79" t="str">
            <v>Georganna Buss</v>
          </cell>
          <cell r="BJ79">
            <v>44784</v>
          </cell>
          <cell r="BK79" t="str">
            <v>580-774-4762</v>
          </cell>
          <cell r="BL79" t="str">
            <v>gbuss@weatherfordhospital.com</v>
          </cell>
        </row>
        <row r="80">
          <cell r="B80" t="str">
            <v>100700880A</v>
          </cell>
          <cell r="F80" t="str">
            <v>37-0153</v>
          </cell>
          <cell r="G80">
            <v>44377</v>
          </cell>
          <cell r="H80">
            <v>44377</v>
          </cell>
          <cell r="I80" t="str">
            <v>Novitas Solutions</v>
          </cell>
          <cell r="K80" t="str">
            <v>412-802-1718</v>
          </cell>
          <cell r="L80">
            <v>184</v>
          </cell>
          <cell r="M80">
            <v>0</v>
          </cell>
          <cell r="N80">
            <v>184</v>
          </cell>
          <cell r="O80">
            <v>1327</v>
          </cell>
          <cell r="P80">
            <v>0.13865862848530519</v>
          </cell>
          <cell r="Q80" t="str">
            <v>TO BE DETERMINED</v>
          </cell>
          <cell r="R80">
            <v>0</v>
          </cell>
          <cell r="S80">
            <v>711</v>
          </cell>
          <cell r="T80">
            <v>1359435.46</v>
          </cell>
          <cell r="U80">
            <v>0</v>
          </cell>
          <cell r="V80">
            <v>0</v>
          </cell>
          <cell r="W80">
            <v>1359435.46</v>
          </cell>
          <cell r="X80">
            <v>9210763.0199999996</v>
          </cell>
          <cell r="Y80">
            <v>0.14759205692820007</v>
          </cell>
          <cell r="Z80">
            <v>70908.39</v>
          </cell>
          <cell r="AA80">
            <v>0</v>
          </cell>
          <cell r="AB80">
            <v>70908.39</v>
          </cell>
          <cell r="AC80">
            <v>6132772.4000000004</v>
          </cell>
          <cell r="AD80">
            <v>1.1562207982803992E-2</v>
          </cell>
          <cell r="AE80">
            <v>0.15915426491100407</v>
          </cell>
          <cell r="AH80">
            <v>1234103.27</v>
          </cell>
          <cell r="AI80">
            <v>0</v>
          </cell>
          <cell r="AJ80">
            <v>4555236.76</v>
          </cell>
          <cell r="AK80">
            <v>2068897</v>
          </cell>
          <cell r="AL80">
            <v>53334.06</v>
          </cell>
          <cell r="AM80">
            <v>695711.63</v>
          </cell>
          <cell r="AN80">
            <v>0</v>
          </cell>
          <cell r="AO80">
            <v>7373179.4499999993</v>
          </cell>
          <cell r="AP80">
            <v>22949898</v>
          </cell>
          <cell r="AQ80">
            <v>0.32127286360924129</v>
          </cell>
          <cell r="AR80">
            <v>0.12278671957496282</v>
          </cell>
          <cell r="AS80">
            <v>0</v>
          </cell>
          <cell r="AT80">
            <v>0</v>
          </cell>
          <cell r="AU80">
            <v>15445.78</v>
          </cell>
          <cell r="AV80">
            <v>10034373</v>
          </cell>
          <cell r="AW80">
            <v>7970271</v>
          </cell>
          <cell r="AX80">
            <v>16180313</v>
          </cell>
          <cell r="AY80">
            <v>42465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 t="str">
            <v>NO</v>
          </cell>
          <cell r="BF80" t="str">
            <v>NO</v>
          </cell>
          <cell r="BG80" t="str">
            <v>NO</v>
          </cell>
          <cell r="BH80" t="str">
            <v>NO</v>
          </cell>
          <cell r="BI80" t="str">
            <v>Amy Harmon/Lisa Hart</v>
          </cell>
          <cell r="BJ80">
            <v>44769</v>
          </cell>
          <cell r="BK80" t="str">
            <v>580-726-1962</v>
          </cell>
          <cell r="BL80" t="str">
            <v>lhart@evgh.org</v>
          </cell>
          <cell r="BM80" t="str">
            <v>N/A</v>
          </cell>
          <cell r="BO80" t="str">
            <v>Elkview General Hospital discountinued non-emergency OB services as of 9/2007.</v>
          </cell>
        </row>
        <row r="81">
          <cell r="B81" t="str">
            <v>100700820A</v>
          </cell>
          <cell r="F81" t="str">
            <v>37-0054</v>
          </cell>
          <cell r="G81">
            <v>44561</v>
          </cell>
          <cell r="H81">
            <v>44561</v>
          </cell>
          <cell r="I81" t="str">
            <v>Novitas-Ann Marie Myrick</v>
          </cell>
          <cell r="J81" t="str">
            <v>Ann.Myrick@novitas-solutions.com</v>
          </cell>
          <cell r="K81" t="str">
            <v>214-273-7080</v>
          </cell>
          <cell r="L81">
            <v>475</v>
          </cell>
          <cell r="M81">
            <v>0</v>
          </cell>
          <cell r="N81">
            <v>475</v>
          </cell>
          <cell r="O81">
            <v>4235</v>
          </cell>
          <cell r="P81">
            <v>0.11216056670602124</v>
          </cell>
          <cell r="Q81" t="str">
            <v>TO BE DETERMINED</v>
          </cell>
          <cell r="R81">
            <v>0</v>
          </cell>
          <cell r="S81">
            <v>1936</v>
          </cell>
          <cell r="T81">
            <v>2803714</v>
          </cell>
          <cell r="U81">
            <v>0</v>
          </cell>
          <cell r="V81">
            <v>17601</v>
          </cell>
          <cell r="W81">
            <v>2821315</v>
          </cell>
          <cell r="X81">
            <v>28741287</v>
          </cell>
          <cell r="Y81">
            <v>9.8162444848068214E-2</v>
          </cell>
          <cell r="Z81">
            <v>109271</v>
          </cell>
          <cell r="AA81">
            <v>0</v>
          </cell>
          <cell r="AB81">
            <v>109271</v>
          </cell>
          <cell r="AC81">
            <v>25309457</v>
          </cell>
          <cell r="AD81">
            <v>4.3173980382115668E-3</v>
          </cell>
          <cell r="AE81">
            <v>0.10247984288627979</v>
          </cell>
          <cell r="AH81">
            <v>2927285</v>
          </cell>
          <cell r="AI81">
            <v>0</v>
          </cell>
          <cell r="AJ81">
            <v>14972606</v>
          </cell>
          <cell r="AK81">
            <v>1636644</v>
          </cell>
          <cell r="AL81">
            <v>472011</v>
          </cell>
          <cell r="AM81">
            <v>5536591</v>
          </cell>
          <cell r="AN81">
            <v>0</v>
          </cell>
          <cell r="AO81">
            <v>22617852</v>
          </cell>
          <cell r="AP81">
            <v>102593483</v>
          </cell>
          <cell r="AQ81">
            <v>0.22046090393480453</v>
          </cell>
          <cell r="AR81">
            <v>7.4519801613519648E-2</v>
          </cell>
          <cell r="AS81">
            <v>0</v>
          </cell>
          <cell r="AT81">
            <v>0</v>
          </cell>
          <cell r="AU81">
            <v>511059</v>
          </cell>
          <cell r="AV81">
            <v>33100604</v>
          </cell>
          <cell r="AW81">
            <v>25475969</v>
          </cell>
          <cell r="AX81">
            <v>86303063</v>
          </cell>
          <cell r="AY81">
            <v>28315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 t="str">
            <v>NO</v>
          </cell>
          <cell r="BF81" t="str">
            <v>NO</v>
          </cell>
          <cell r="BG81" t="str">
            <v>NO</v>
          </cell>
          <cell r="BH81" t="str">
            <v>NO</v>
          </cell>
          <cell r="BI81" t="str">
            <v>Jackie McAdoo</v>
          </cell>
          <cell r="BJ81">
            <v>44770</v>
          </cell>
          <cell r="BK81" t="str">
            <v>405-779-2170</v>
          </cell>
          <cell r="BL81" t="str">
            <v>jmcadoo@gradymem.ord</v>
          </cell>
          <cell r="BM81" t="str">
            <v>None</v>
          </cell>
          <cell r="BN81" t="str">
            <v>None</v>
          </cell>
        </row>
        <row r="82">
          <cell r="B82" t="str">
            <v>100700780B</v>
          </cell>
          <cell r="F82" t="str">
            <v>37-1338 &amp; 37-Z338</v>
          </cell>
          <cell r="G82" t="str">
            <v>07/01/2020-06/30/2021</v>
          </cell>
          <cell r="H82">
            <v>44377</v>
          </cell>
          <cell r="I82" t="str">
            <v>Novitas</v>
          </cell>
          <cell r="J82" t="str">
            <v>reimbursementJH@novitas-solutions.com</v>
          </cell>
          <cell r="K82" t="str">
            <v>855-252-8782</v>
          </cell>
          <cell r="L82">
            <v>11</v>
          </cell>
          <cell r="M82">
            <v>223</v>
          </cell>
          <cell r="N82">
            <v>234</v>
          </cell>
          <cell r="O82">
            <v>1779</v>
          </cell>
          <cell r="P82">
            <v>0.13153456998313659</v>
          </cell>
          <cell r="Q82" t="str">
            <v>TO BE DETERMINED</v>
          </cell>
          <cell r="R82">
            <v>0</v>
          </cell>
          <cell r="S82">
            <v>1644</v>
          </cell>
          <cell r="T82">
            <v>218567.23</v>
          </cell>
          <cell r="U82">
            <v>0</v>
          </cell>
          <cell r="V82">
            <v>961</v>
          </cell>
          <cell r="W82">
            <v>219528.23</v>
          </cell>
          <cell r="X82">
            <v>4334902</v>
          </cell>
          <cell r="Y82">
            <v>5.0642028354966277E-2</v>
          </cell>
          <cell r="Z82">
            <v>9748.73</v>
          </cell>
          <cell r="AA82">
            <v>0</v>
          </cell>
          <cell r="AB82">
            <v>9748.73</v>
          </cell>
          <cell r="AC82">
            <v>5121063.3499999996</v>
          </cell>
          <cell r="AD82">
            <v>1.9036534668136844E-3</v>
          </cell>
          <cell r="AE82">
            <v>5.254568182177996E-2</v>
          </cell>
          <cell r="AH82">
            <v>35502.67</v>
          </cell>
          <cell r="AI82">
            <v>0</v>
          </cell>
          <cell r="AJ82">
            <v>825285.89999999991</v>
          </cell>
          <cell r="AK82">
            <v>647828.4</v>
          </cell>
          <cell r="AL82">
            <v>50668.67</v>
          </cell>
          <cell r="AM82">
            <v>607964.07999999996</v>
          </cell>
          <cell r="AN82">
            <v>1400374.21</v>
          </cell>
          <cell r="AO82">
            <v>3532121.26</v>
          </cell>
          <cell r="AP82">
            <v>9367464.3399999999</v>
          </cell>
          <cell r="AQ82">
            <v>0.37706268546094085</v>
          </cell>
          <cell r="AR82">
            <v>0.13946796086762578</v>
          </cell>
          <cell r="AS82">
            <v>810520.03</v>
          </cell>
          <cell r="AT82">
            <v>55297.729999999996</v>
          </cell>
          <cell r="AU82">
            <v>14734.93</v>
          </cell>
          <cell r="AV82">
            <v>7197343</v>
          </cell>
          <cell r="AW82">
            <v>5170813</v>
          </cell>
          <cell r="AX82">
            <v>4098895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9385.7199999999993</v>
          </cell>
          <cell r="BD82">
            <v>0</v>
          </cell>
          <cell r="BE82" t="str">
            <v>NO</v>
          </cell>
          <cell r="BF82" t="str">
            <v>NO</v>
          </cell>
          <cell r="BG82" t="str">
            <v>NO</v>
          </cell>
          <cell r="BH82" t="str">
            <v>NO</v>
          </cell>
          <cell r="BI82" t="str">
            <v>Natalie Young</v>
          </cell>
          <cell r="BJ82">
            <v>44771</v>
          </cell>
          <cell r="BK82" t="str">
            <v>580-379-5190</v>
          </cell>
          <cell r="BL82" t="str">
            <v>natalieyoung@jcmh.com</v>
          </cell>
        </row>
        <row r="83">
          <cell r="B83" t="str">
            <v>100699660A</v>
          </cell>
          <cell r="F83" t="str">
            <v>37-1324</v>
          </cell>
          <cell r="G83">
            <v>44469</v>
          </cell>
          <cell r="H83">
            <v>44834</v>
          </cell>
          <cell r="I83" t="str">
            <v>Raymond Bossong</v>
          </cell>
          <cell r="J83" t="str">
            <v>raymond.bossong@novitas-solutions.com</v>
          </cell>
          <cell r="L83">
            <v>11</v>
          </cell>
          <cell r="M83">
            <v>17</v>
          </cell>
          <cell r="N83">
            <v>28</v>
          </cell>
          <cell r="O83">
            <v>718</v>
          </cell>
          <cell r="P83">
            <v>3.8997214484679667E-2</v>
          </cell>
          <cell r="Q83" t="str">
            <v>TO BE DETERMINED</v>
          </cell>
          <cell r="R83">
            <v>0</v>
          </cell>
          <cell r="S83">
            <v>537</v>
          </cell>
          <cell r="T83">
            <v>122248</v>
          </cell>
          <cell r="U83">
            <v>0</v>
          </cell>
          <cell r="V83">
            <v>266127</v>
          </cell>
          <cell r="W83">
            <v>388375</v>
          </cell>
          <cell r="X83">
            <v>2789782</v>
          </cell>
          <cell r="Y83">
            <v>0.13921338656568866</v>
          </cell>
          <cell r="Z83">
            <v>0</v>
          </cell>
          <cell r="AA83">
            <v>0</v>
          </cell>
          <cell r="AB83">
            <v>0</v>
          </cell>
          <cell r="AC83">
            <v>1841236</v>
          </cell>
          <cell r="AD83">
            <v>0</v>
          </cell>
          <cell r="AE83">
            <v>0.13921338656568866</v>
          </cell>
          <cell r="AH83">
            <v>43183</v>
          </cell>
          <cell r="AI83">
            <v>0</v>
          </cell>
          <cell r="AJ83">
            <v>481000</v>
          </cell>
          <cell r="AK83">
            <v>45196</v>
          </cell>
          <cell r="AL83">
            <v>59758</v>
          </cell>
          <cell r="AM83">
            <v>259523</v>
          </cell>
          <cell r="AN83">
            <v>159449</v>
          </cell>
          <cell r="AO83">
            <v>1004926</v>
          </cell>
          <cell r="AP83">
            <v>5995652</v>
          </cell>
          <cell r="AQ83">
            <v>0.16760912741433293</v>
          </cell>
          <cell r="AR83">
            <v>6.0790219312261619E-2</v>
          </cell>
          <cell r="AS83">
            <v>48533</v>
          </cell>
          <cell r="AT83">
            <v>12835</v>
          </cell>
          <cell r="AU83">
            <v>47752</v>
          </cell>
          <cell r="AV83">
            <v>5011551</v>
          </cell>
          <cell r="AW83">
            <v>1649712</v>
          </cell>
          <cell r="AX83">
            <v>5293004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 t="str">
            <v>NO</v>
          </cell>
          <cell r="BF83" t="str">
            <v>NO</v>
          </cell>
          <cell r="BG83" t="str">
            <v>NO</v>
          </cell>
          <cell r="BH83" t="str">
            <v>NO</v>
          </cell>
          <cell r="BI83" t="str">
            <v>Kevin Obrien</v>
          </cell>
          <cell r="BJ83">
            <v>44741</v>
          </cell>
          <cell r="BK83" t="str">
            <v>580-735-2555</v>
          </cell>
          <cell r="BL83" t="str">
            <v>kobrien@hcchospital.com</v>
          </cell>
        </row>
        <row r="84">
          <cell r="B84" t="str">
            <v>100700460A</v>
          </cell>
          <cell r="F84" t="str">
            <v>37-1305</v>
          </cell>
          <cell r="G84">
            <v>44377</v>
          </cell>
          <cell r="H84">
            <v>44377</v>
          </cell>
          <cell r="I84" t="str">
            <v>Novitas Solutions, Inc-Thomas Kruise</v>
          </cell>
          <cell r="J84" t="str">
            <v>Thomas.Kruise@Novitas-solutions.com</v>
          </cell>
          <cell r="K84" t="str">
            <v>(412) 802-1854</v>
          </cell>
          <cell r="L84">
            <v>2</v>
          </cell>
          <cell r="M84">
            <v>37</v>
          </cell>
          <cell r="N84">
            <v>39</v>
          </cell>
          <cell r="O84">
            <v>223</v>
          </cell>
          <cell r="P84">
            <v>0.17488789237668162</v>
          </cell>
          <cell r="Q84" t="str">
            <v>TO BE DETERMINED</v>
          </cell>
          <cell r="R84">
            <v>0</v>
          </cell>
          <cell r="S84">
            <v>136</v>
          </cell>
          <cell r="T84">
            <v>199346</v>
          </cell>
          <cell r="U84">
            <v>0</v>
          </cell>
          <cell r="V84">
            <v>10077</v>
          </cell>
          <cell r="W84">
            <v>209423</v>
          </cell>
          <cell r="X84">
            <v>5812883</v>
          </cell>
          <cell r="Y84">
            <v>3.6027389507065598E-2</v>
          </cell>
          <cell r="Z84">
            <v>43332</v>
          </cell>
          <cell r="AA84">
            <v>3355</v>
          </cell>
          <cell r="AB84">
            <v>39977</v>
          </cell>
          <cell r="AC84">
            <v>394324</v>
          </cell>
          <cell r="AD84">
            <v>0.1013810977774622</v>
          </cell>
          <cell r="AE84">
            <v>0.13740848728452779</v>
          </cell>
          <cell r="AH84">
            <v>2303</v>
          </cell>
          <cell r="AI84">
            <v>0</v>
          </cell>
          <cell r="AJ84">
            <v>1314148</v>
          </cell>
          <cell r="AK84">
            <v>558593</v>
          </cell>
          <cell r="AL84">
            <v>237750</v>
          </cell>
          <cell r="AM84">
            <v>819724</v>
          </cell>
          <cell r="AN84">
            <v>680509</v>
          </cell>
          <cell r="AO84">
            <v>3610724</v>
          </cell>
          <cell r="AP84">
            <v>6549892</v>
          </cell>
          <cell r="AQ84">
            <v>0.55126466207381741</v>
          </cell>
          <cell r="AR84">
            <v>0.24673185450996749</v>
          </cell>
          <cell r="AS84">
            <v>281819</v>
          </cell>
          <cell r="AT84">
            <v>33318</v>
          </cell>
          <cell r="AU84">
            <v>32337</v>
          </cell>
          <cell r="AV84">
            <v>5552842</v>
          </cell>
          <cell r="AW84">
            <v>3021199</v>
          </cell>
          <cell r="AX84">
            <v>5620098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5396</v>
          </cell>
          <cell r="BD84">
            <v>271</v>
          </cell>
          <cell r="BE84" t="str">
            <v>NO</v>
          </cell>
          <cell r="BF84" t="str">
            <v>NO</v>
          </cell>
          <cell r="BG84" t="str">
            <v>NO</v>
          </cell>
          <cell r="BH84" t="str">
            <v>NO</v>
          </cell>
          <cell r="BI84" t="str">
            <v>Matthew Earley</v>
          </cell>
          <cell r="BJ84">
            <v>44833</v>
          </cell>
          <cell r="BK84" t="str">
            <v>(313) 676-2663</v>
          </cell>
          <cell r="BL84" t="str">
            <v>matthew.earley2@ascension.org</v>
          </cell>
          <cell r="BM84" t="str">
            <v>N/A</v>
          </cell>
          <cell r="BN84" t="str">
            <v>N/A</v>
          </cell>
        </row>
        <row r="85">
          <cell r="B85" t="str">
            <v>100700380P</v>
          </cell>
          <cell r="F85" t="str">
            <v>37-4020</v>
          </cell>
          <cell r="G85" t="str">
            <v>07/01/2020-06/30/2021</v>
          </cell>
          <cell r="H85">
            <v>44377</v>
          </cell>
          <cell r="I85" t="str">
            <v>Novitas Solutions</v>
          </cell>
          <cell r="J85" t="str">
            <v>William.Tisdale@guidewellsource.com</v>
          </cell>
          <cell r="K85" t="str">
            <v>813-448-0436</v>
          </cell>
          <cell r="L85">
            <v>2050</v>
          </cell>
          <cell r="M85">
            <v>2088</v>
          </cell>
          <cell r="N85">
            <v>4138</v>
          </cell>
          <cell r="O85">
            <v>28439</v>
          </cell>
          <cell r="P85">
            <v>0.14550441295404198</v>
          </cell>
          <cell r="Q85" t="str">
            <v>TO BE DETERMINED</v>
          </cell>
          <cell r="R85">
            <v>0</v>
          </cell>
          <cell r="S85">
            <v>5213</v>
          </cell>
          <cell r="T85">
            <v>830248</v>
          </cell>
          <cell r="U85">
            <v>0</v>
          </cell>
          <cell r="V85">
            <v>0</v>
          </cell>
          <cell r="W85">
            <v>830248</v>
          </cell>
          <cell r="X85">
            <v>31021375</v>
          </cell>
          <cell r="Y85">
            <v>2.6763739518315999E-2</v>
          </cell>
          <cell r="Z85">
            <v>3713788</v>
          </cell>
          <cell r="AA85">
            <v>0</v>
          </cell>
          <cell r="AB85">
            <v>3713788</v>
          </cell>
          <cell r="AC85">
            <v>55522714</v>
          </cell>
          <cell r="AD85">
            <v>6.6887724544589092E-2</v>
          </cell>
          <cell r="AE85">
            <v>9.3651464062905088E-2</v>
          </cell>
          <cell r="AH85">
            <v>3666194</v>
          </cell>
          <cell r="AI85">
            <v>0</v>
          </cell>
          <cell r="AJ85">
            <v>3668968</v>
          </cell>
          <cell r="AK85">
            <v>1290559</v>
          </cell>
          <cell r="AL85">
            <v>1533360</v>
          </cell>
          <cell r="AM85">
            <v>6603480</v>
          </cell>
          <cell r="AN85">
            <v>3928337</v>
          </cell>
          <cell r="AO85">
            <v>17024704</v>
          </cell>
          <cell r="AP85">
            <v>63773217</v>
          </cell>
          <cell r="AQ85">
            <v>0.26695695780879297</v>
          </cell>
          <cell r="AR85">
            <v>0.14782693179803053</v>
          </cell>
          <cell r="AS85">
            <v>1444521</v>
          </cell>
          <cell r="AT85">
            <v>161589</v>
          </cell>
          <cell r="AU85">
            <v>153742</v>
          </cell>
          <cell r="AV85">
            <v>26407310</v>
          </cell>
          <cell r="AW85">
            <v>54799038</v>
          </cell>
          <cell r="AX85">
            <v>7895387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160807</v>
          </cell>
          <cell r="BD85">
            <v>14775</v>
          </cell>
          <cell r="BE85" t="str">
            <v>NO</v>
          </cell>
          <cell r="BF85" t="str">
            <v>NO</v>
          </cell>
          <cell r="BG85" t="str">
            <v>NO</v>
          </cell>
          <cell r="BH85" t="str">
            <v>NO</v>
          </cell>
          <cell r="BI85" t="str">
            <v>Eric wingard</v>
          </cell>
          <cell r="BJ85">
            <v>44754</v>
          </cell>
          <cell r="BK85" t="str">
            <v>918-502-8115</v>
          </cell>
          <cell r="BL85" t="str">
            <v>ecwingard@saintfrancis.com</v>
          </cell>
          <cell r="BM85" t="str">
            <v>N/A</v>
          </cell>
          <cell r="BN85" t="str">
            <v>N/A</v>
          </cell>
          <cell r="BO85" t="str">
            <v>N/A</v>
          </cell>
        </row>
        <row r="86">
          <cell r="B86" t="str">
            <v>100818200B</v>
          </cell>
          <cell r="F86" t="str">
            <v>37-0214</v>
          </cell>
          <cell r="G86">
            <v>44377</v>
          </cell>
          <cell r="H86">
            <v>44742</v>
          </cell>
          <cell r="I86" t="str">
            <v>Novitas Solutions JH/Melissa Travis</v>
          </cell>
          <cell r="J86" t="str">
            <v>melissa.travis@novitas-solutions.com</v>
          </cell>
          <cell r="K86" t="str">
            <v>(904) 363-5420</v>
          </cell>
          <cell r="L86">
            <v>2645</v>
          </cell>
          <cell r="M86">
            <v>103</v>
          </cell>
          <cell r="N86">
            <v>2748</v>
          </cell>
          <cell r="O86">
            <v>6217</v>
          </cell>
          <cell r="P86">
            <v>0.44201383303844299</v>
          </cell>
          <cell r="Q86" t="str">
            <v>TO BE DETERMINED</v>
          </cell>
          <cell r="R86">
            <v>0</v>
          </cell>
          <cell r="S86">
            <v>27</v>
          </cell>
          <cell r="T86">
            <v>1371777</v>
          </cell>
          <cell r="U86">
            <v>107176</v>
          </cell>
          <cell r="V86">
            <v>0</v>
          </cell>
          <cell r="W86">
            <v>1478953</v>
          </cell>
          <cell r="X86">
            <v>2907758</v>
          </cell>
          <cell r="Y86">
            <v>0.50862313851427798</v>
          </cell>
          <cell r="Z86">
            <v>0</v>
          </cell>
          <cell r="AA86">
            <v>0</v>
          </cell>
          <cell r="AB86">
            <v>0</v>
          </cell>
          <cell r="AC86">
            <v>8473146</v>
          </cell>
          <cell r="AD86">
            <v>0</v>
          </cell>
          <cell r="AE86">
            <v>0.50862313851427798</v>
          </cell>
          <cell r="AH86">
            <v>3780486</v>
          </cell>
          <cell r="AI86">
            <v>395366</v>
          </cell>
          <cell r="AJ86">
            <v>4002944</v>
          </cell>
          <cell r="AK86">
            <v>66477</v>
          </cell>
          <cell r="AL86">
            <v>4234</v>
          </cell>
          <cell r="AM86">
            <v>602121</v>
          </cell>
          <cell r="AN86">
            <v>301175</v>
          </cell>
          <cell r="AO86">
            <v>4976951</v>
          </cell>
          <cell r="AP86">
            <v>12069923</v>
          </cell>
          <cell r="AQ86">
            <v>0.41234322704461329</v>
          </cell>
          <cell r="AR86">
            <v>5.5744514691601597E-2</v>
          </cell>
          <cell r="AS86">
            <v>22186</v>
          </cell>
          <cell r="AT86">
            <v>4752</v>
          </cell>
          <cell r="AU86">
            <v>899</v>
          </cell>
          <cell r="AV86">
            <v>14749670</v>
          </cell>
          <cell r="AW86">
            <v>8461943</v>
          </cell>
          <cell r="AX86">
            <v>4420004</v>
          </cell>
          <cell r="AY86">
            <v>1214</v>
          </cell>
          <cell r="AZ86">
            <v>0</v>
          </cell>
          <cell r="BA86">
            <v>0</v>
          </cell>
          <cell r="BB86">
            <v>0</v>
          </cell>
          <cell r="BC86">
            <v>5041</v>
          </cell>
          <cell r="BD86">
            <v>232</v>
          </cell>
          <cell r="BE86" t="str">
            <v>NO</v>
          </cell>
          <cell r="BF86" t="str">
            <v>NO</v>
          </cell>
          <cell r="BG86" t="str">
            <v>NO</v>
          </cell>
          <cell r="BH86" t="str">
            <v>NO</v>
          </cell>
          <cell r="BI86" t="str">
            <v>Valerie Hamilton</v>
          </cell>
          <cell r="BJ86">
            <v>44770</v>
          </cell>
          <cell r="BK86" t="str">
            <v>(405) 689-7590</v>
          </cell>
          <cell r="BL86" t="str">
            <v>vhamilton@lindsaymunicipalhospital.com</v>
          </cell>
        </row>
        <row r="87">
          <cell r="B87" t="str">
            <v>200069370A</v>
          </cell>
          <cell r="D87" t="str">
            <v>200069370N; 200069370A</v>
          </cell>
          <cell r="F87" t="str">
            <v>370022</v>
          </cell>
          <cell r="G87">
            <v>44561</v>
          </cell>
          <cell r="H87">
            <v>44561</v>
          </cell>
          <cell r="I87" t="str">
            <v>NOVITAS</v>
          </cell>
          <cell r="J87" t="str">
            <v>jreimbursement@novitas-solutions.com</v>
          </cell>
          <cell r="K87" t="str">
            <v>855-252-8782</v>
          </cell>
          <cell r="L87">
            <v>100</v>
          </cell>
          <cell r="M87">
            <v>0</v>
          </cell>
          <cell r="N87">
            <v>100</v>
          </cell>
          <cell r="O87">
            <v>7674</v>
          </cell>
          <cell r="P87">
            <v>1.3031013812874642E-2</v>
          </cell>
          <cell r="Q87" t="str">
            <v>TO BE DETERMINED</v>
          </cell>
          <cell r="R87">
            <v>0</v>
          </cell>
          <cell r="S87">
            <v>3365</v>
          </cell>
          <cell r="T87">
            <v>5062632</v>
          </cell>
          <cell r="U87">
            <v>0</v>
          </cell>
          <cell r="V87">
            <v>0</v>
          </cell>
          <cell r="W87">
            <v>5062632</v>
          </cell>
          <cell r="X87">
            <v>170987357</v>
          </cell>
          <cell r="Y87">
            <v>2.9608224191686874E-2</v>
          </cell>
          <cell r="Z87">
            <v>0</v>
          </cell>
          <cell r="AA87">
            <v>0</v>
          </cell>
          <cell r="AB87">
            <v>0</v>
          </cell>
          <cell r="AC87">
            <v>131287093</v>
          </cell>
          <cell r="AD87">
            <v>0</v>
          </cell>
          <cell r="AE87">
            <v>2.9608224191686874E-2</v>
          </cell>
          <cell r="AH87">
            <v>18093815</v>
          </cell>
          <cell r="AI87">
            <v>0</v>
          </cell>
          <cell r="AJ87">
            <v>18093815</v>
          </cell>
          <cell r="AK87">
            <v>28078</v>
          </cell>
          <cell r="AL87">
            <v>3065</v>
          </cell>
          <cell r="AM87">
            <v>3065</v>
          </cell>
          <cell r="AN87">
            <v>0</v>
          </cell>
          <cell r="AO87">
            <v>18128023</v>
          </cell>
          <cell r="AP87">
            <v>450856486</v>
          </cell>
          <cell r="AQ87">
            <v>4.0207967641392652E-2</v>
          </cell>
          <cell r="AR87">
            <v>7.5873367828182907E-5</v>
          </cell>
          <cell r="AS87">
            <v>0</v>
          </cell>
          <cell r="AT87">
            <v>0</v>
          </cell>
          <cell r="AU87">
            <v>0</v>
          </cell>
          <cell r="AV87">
            <v>121036019</v>
          </cell>
          <cell r="AW87">
            <v>131300905</v>
          </cell>
          <cell r="AX87">
            <v>229822663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I87" t="str">
            <v>TONI YOUNG</v>
          </cell>
          <cell r="BJ87">
            <v>44726</v>
          </cell>
          <cell r="BK87" t="str">
            <v>405-486-2515</v>
          </cell>
          <cell r="BL87" t="str">
            <v>TYOUNG@MCBOH.COM</v>
          </cell>
        </row>
        <row r="88">
          <cell r="B88" t="str">
            <v>200069370N</v>
          </cell>
          <cell r="D88" t="str">
            <v>200069370A</v>
          </cell>
          <cell r="F88" t="str">
            <v>37-0022</v>
          </cell>
          <cell r="G88">
            <v>44561</v>
          </cell>
          <cell r="H88">
            <v>44561</v>
          </cell>
          <cell r="I88" t="str">
            <v>Novitas</v>
          </cell>
          <cell r="J88" t="str">
            <v>jhreimbursement@novitas-solutions.com</v>
          </cell>
          <cell r="K88" t="str">
            <v>855-252-8782</v>
          </cell>
          <cell r="L88">
            <v>100</v>
          </cell>
          <cell r="M88">
            <v>0</v>
          </cell>
          <cell r="N88">
            <v>100</v>
          </cell>
          <cell r="O88">
            <v>7674</v>
          </cell>
          <cell r="P88">
            <v>1.3031013812874642E-2</v>
          </cell>
          <cell r="Q88" t="str">
            <v>TO BE DETERMINED</v>
          </cell>
          <cell r="R88">
            <v>0</v>
          </cell>
          <cell r="S88">
            <v>3365</v>
          </cell>
          <cell r="T88">
            <v>5062632</v>
          </cell>
          <cell r="U88">
            <v>0</v>
          </cell>
          <cell r="V88">
            <v>0</v>
          </cell>
          <cell r="W88">
            <v>5062632</v>
          </cell>
          <cell r="X88">
            <v>170987357</v>
          </cell>
          <cell r="Y88">
            <v>2.9608224191686874E-2</v>
          </cell>
          <cell r="Z88">
            <v>0</v>
          </cell>
          <cell r="AA88">
            <v>0</v>
          </cell>
          <cell r="AB88">
            <v>0</v>
          </cell>
          <cell r="AC88">
            <v>131287093</v>
          </cell>
          <cell r="AD88">
            <v>0</v>
          </cell>
          <cell r="AE88">
            <v>2.9608224191686874E-2</v>
          </cell>
          <cell r="AH88">
            <v>18093815</v>
          </cell>
          <cell r="AI88">
            <v>0</v>
          </cell>
          <cell r="AJ88">
            <v>18093815</v>
          </cell>
          <cell r="AK88">
            <v>28078</v>
          </cell>
          <cell r="AL88">
            <v>3065</v>
          </cell>
          <cell r="AM88">
            <v>3065</v>
          </cell>
          <cell r="AN88">
            <v>0</v>
          </cell>
          <cell r="AO88">
            <v>18128023</v>
          </cell>
          <cell r="AP88">
            <v>450856486</v>
          </cell>
          <cell r="AQ88">
            <v>4.0207967641392652E-2</v>
          </cell>
          <cell r="AR88">
            <v>7.5873367828182907E-5</v>
          </cell>
          <cell r="AS88">
            <v>0</v>
          </cell>
          <cell r="AT88">
            <v>0</v>
          </cell>
          <cell r="AU88">
            <v>0</v>
          </cell>
          <cell r="AV88">
            <v>121036019</v>
          </cell>
          <cell r="AW88">
            <v>131300905</v>
          </cell>
          <cell r="AX88">
            <v>229822663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I88" t="str">
            <v>TONI YOUNG</v>
          </cell>
          <cell r="BJ88">
            <v>44726</v>
          </cell>
          <cell r="BK88" t="str">
            <v>405-486-2515</v>
          </cell>
          <cell r="BL88" t="str">
            <v>TYOUNG@MCBOH.COM</v>
          </cell>
        </row>
        <row r="89">
          <cell r="B89" t="str">
            <v>200009170A</v>
          </cell>
          <cell r="F89" t="str">
            <v>37-0215</v>
          </cell>
          <cell r="G89" t="str">
            <v>CY2021</v>
          </cell>
          <cell r="H89">
            <v>44561</v>
          </cell>
          <cell r="I89" t="str">
            <v>Novitas Solutions - Carrie Rudy</v>
          </cell>
          <cell r="J89" t="str">
            <v>carrie.rudy@novitas-solutions.com</v>
          </cell>
          <cell r="K89" t="str">
            <v>412-802-1718</v>
          </cell>
          <cell r="L89">
            <v>1604</v>
          </cell>
          <cell r="M89">
            <v>1097</v>
          </cell>
          <cell r="N89">
            <v>2701</v>
          </cell>
          <cell r="O89">
            <v>28345</v>
          </cell>
          <cell r="P89">
            <v>9.5290174633974239E-2</v>
          </cell>
          <cell r="Q89" t="str">
            <v>TO BE DETERMINED</v>
          </cell>
          <cell r="R89">
            <v>0</v>
          </cell>
          <cell r="S89">
            <v>14240</v>
          </cell>
          <cell r="T89">
            <v>7164387</v>
          </cell>
          <cell r="U89">
            <v>0</v>
          </cell>
          <cell r="V89">
            <v>0</v>
          </cell>
          <cell r="W89">
            <v>7164387</v>
          </cell>
          <cell r="X89">
            <v>283094046</v>
          </cell>
          <cell r="Y89">
            <v>2.5307445003629643E-2</v>
          </cell>
          <cell r="Z89">
            <v>1507991</v>
          </cell>
          <cell r="AA89">
            <v>0</v>
          </cell>
          <cell r="AB89">
            <v>1507991</v>
          </cell>
          <cell r="AC89">
            <v>369252285</v>
          </cell>
          <cell r="AD89">
            <v>4.0839043149049166E-3</v>
          </cell>
          <cell r="AE89">
            <v>2.939134931853456E-2</v>
          </cell>
          <cell r="AH89">
            <v>18293220</v>
          </cell>
          <cell r="AI89">
            <v>0</v>
          </cell>
          <cell r="AJ89">
            <v>35816210</v>
          </cell>
          <cell r="AK89">
            <v>6029815</v>
          </cell>
          <cell r="AL89">
            <v>321609</v>
          </cell>
          <cell r="AM89">
            <v>13456901</v>
          </cell>
          <cell r="AN89">
            <v>28313426</v>
          </cell>
          <cell r="AO89">
            <v>83937961</v>
          </cell>
          <cell r="AP89">
            <v>970432315</v>
          </cell>
          <cell r="AQ89">
            <v>8.649543064731928E-2</v>
          </cell>
          <cell r="AR89">
            <v>2.0411856338481475E-2</v>
          </cell>
          <cell r="AS89">
            <v>6379604</v>
          </cell>
          <cell r="AT89">
            <v>322775</v>
          </cell>
          <cell r="AU89">
            <v>609360</v>
          </cell>
          <cell r="AV89">
            <v>230210481</v>
          </cell>
          <cell r="AW89">
            <v>449879825</v>
          </cell>
          <cell r="AX89">
            <v>596612051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 t="str">
            <v>NO</v>
          </cell>
          <cell r="BF89" t="str">
            <v>NO</v>
          </cell>
          <cell r="BG89" t="str">
            <v>NO</v>
          </cell>
          <cell r="BH89" t="str">
            <v>NO</v>
          </cell>
          <cell r="BI89" t="str">
            <v>Chad Deaton</v>
          </cell>
          <cell r="BJ89">
            <v>44768</v>
          </cell>
          <cell r="BK89" t="str">
            <v>405-972-7204</v>
          </cell>
          <cell r="BL89" t="str">
            <v>cdeaton@okheart.com</v>
          </cell>
        </row>
        <row r="90">
          <cell r="B90" t="str">
            <v>200280620A</v>
          </cell>
          <cell r="F90" t="str">
            <v>37-0234</v>
          </cell>
          <cell r="G90" t="str">
            <v>CY2021</v>
          </cell>
          <cell r="H90">
            <v>44561</v>
          </cell>
          <cell r="I90" t="str">
            <v>Novitas Solutions - Carrie Rudy</v>
          </cell>
          <cell r="J90" t="str">
            <v>carrie.rudy@novitas-solutions.com</v>
          </cell>
          <cell r="K90" t="str">
            <v>412-802-1718</v>
          </cell>
          <cell r="L90">
            <v>1042</v>
          </cell>
          <cell r="M90">
            <v>1096</v>
          </cell>
          <cell r="N90">
            <v>2138</v>
          </cell>
          <cell r="O90">
            <v>16001</v>
          </cell>
          <cell r="P90">
            <v>0.13361664895944003</v>
          </cell>
          <cell r="Q90" t="str">
            <v>TO BE DETERMINED</v>
          </cell>
          <cell r="R90">
            <v>0</v>
          </cell>
          <cell r="S90">
            <v>6373</v>
          </cell>
          <cell r="T90">
            <v>4842076</v>
          </cell>
          <cell r="U90">
            <v>0</v>
          </cell>
          <cell r="V90">
            <v>0</v>
          </cell>
          <cell r="W90">
            <v>4842076</v>
          </cell>
          <cell r="X90">
            <v>144593391</v>
          </cell>
          <cell r="Y90">
            <v>3.3487533327162929E-2</v>
          </cell>
          <cell r="Z90">
            <v>949541</v>
          </cell>
          <cell r="AA90">
            <v>0</v>
          </cell>
          <cell r="AB90">
            <v>949541</v>
          </cell>
          <cell r="AC90">
            <v>241298221</v>
          </cell>
          <cell r="AD90">
            <v>3.9351346896171271E-3</v>
          </cell>
          <cell r="AE90">
            <v>3.7422668016780056E-2</v>
          </cell>
          <cell r="AH90">
            <v>15028245</v>
          </cell>
          <cell r="AI90">
            <v>0</v>
          </cell>
          <cell r="AJ90">
            <v>32278473</v>
          </cell>
          <cell r="AK90">
            <v>4606824</v>
          </cell>
          <cell r="AL90">
            <v>794354</v>
          </cell>
          <cell r="AM90">
            <v>10363477</v>
          </cell>
          <cell r="AN90">
            <v>28644011</v>
          </cell>
          <cell r="AO90">
            <v>76687139</v>
          </cell>
          <cell r="AP90">
            <v>604191891</v>
          </cell>
          <cell r="AQ90">
            <v>0.12692513776223455</v>
          </cell>
          <cell r="AR90">
            <v>2.6092132706229915E-2</v>
          </cell>
          <cell r="AS90">
            <v>4964643</v>
          </cell>
          <cell r="AT90">
            <v>223937</v>
          </cell>
          <cell r="AU90">
            <v>466390</v>
          </cell>
          <cell r="AV90">
            <v>140650207</v>
          </cell>
          <cell r="AW90">
            <v>251284338</v>
          </cell>
          <cell r="AX90">
            <v>352073226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 t="str">
            <v>NO</v>
          </cell>
          <cell r="BF90" t="str">
            <v>NO</v>
          </cell>
          <cell r="BG90" t="str">
            <v>NO</v>
          </cell>
          <cell r="BH90" t="str">
            <v>NO</v>
          </cell>
          <cell r="BI90" t="str">
            <v>Chad Deaton</v>
          </cell>
          <cell r="BJ90">
            <v>44768</v>
          </cell>
          <cell r="BK90" t="str">
            <v>405-972-7204</v>
          </cell>
          <cell r="BL90" t="str">
            <v>cdeaton@okheart.com</v>
          </cell>
        </row>
        <row r="91">
          <cell r="B91" t="str">
            <v>100699820A</v>
          </cell>
          <cell r="F91" t="str">
            <v>37-1303</v>
          </cell>
          <cell r="G91">
            <v>44316</v>
          </cell>
          <cell r="H91" t="str">
            <v>April 30th</v>
          </cell>
          <cell r="I91" t="str">
            <v>Novitas</v>
          </cell>
          <cell r="L91">
            <v>14</v>
          </cell>
          <cell r="M91">
            <v>76</v>
          </cell>
          <cell r="N91">
            <v>90</v>
          </cell>
          <cell r="O91">
            <v>496</v>
          </cell>
          <cell r="P91">
            <v>0.18145161290322581</v>
          </cell>
          <cell r="Q91" t="str">
            <v>TO BE DETERMINED</v>
          </cell>
          <cell r="R91">
            <v>0</v>
          </cell>
          <cell r="S91">
            <v>329</v>
          </cell>
          <cell r="T91">
            <v>320920.40000000002</v>
          </cell>
          <cell r="U91">
            <v>0</v>
          </cell>
          <cell r="V91">
            <v>304028.7</v>
          </cell>
          <cell r="W91">
            <v>624949.10000000009</v>
          </cell>
          <cell r="X91">
            <v>5628789.5300000003</v>
          </cell>
          <cell r="Y91">
            <v>0.11102726379609366</v>
          </cell>
          <cell r="Z91">
            <v>19115.75</v>
          </cell>
          <cell r="AA91">
            <v>0</v>
          </cell>
          <cell r="AB91">
            <v>19115.75</v>
          </cell>
          <cell r="AC91">
            <v>2092865.75</v>
          </cell>
          <cell r="AD91">
            <v>9.1337678969613794E-3</v>
          </cell>
          <cell r="AE91">
            <v>0.12016103169305505</v>
          </cell>
          <cell r="AF91">
            <v>0.25</v>
          </cell>
          <cell r="AG91">
            <v>0</v>
          </cell>
          <cell r="AH91">
            <v>43793.75</v>
          </cell>
          <cell r="AI91">
            <v>0</v>
          </cell>
          <cell r="AJ91">
            <v>683379</v>
          </cell>
          <cell r="AK91">
            <v>0</v>
          </cell>
          <cell r="AL91">
            <v>50253</v>
          </cell>
          <cell r="AM91">
            <v>808693.5</v>
          </cell>
          <cell r="AN91">
            <v>999268.1</v>
          </cell>
          <cell r="AO91">
            <v>2541593.6000000001</v>
          </cell>
          <cell r="AP91">
            <v>6827712.0499999998</v>
          </cell>
          <cell r="AQ91">
            <v>0.37224674699045052</v>
          </cell>
          <cell r="AR91">
            <v>0.12580297670872045</v>
          </cell>
          <cell r="AS91">
            <v>410789</v>
          </cell>
          <cell r="AT91">
            <v>27659</v>
          </cell>
          <cell r="AU91">
            <v>0</v>
          </cell>
          <cell r="AV91">
            <v>7574087</v>
          </cell>
          <cell r="AW91">
            <v>4585678</v>
          </cell>
          <cell r="AX91">
            <v>6099625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 t="str">
            <v>NO</v>
          </cell>
          <cell r="BF91" t="str">
            <v>NO</v>
          </cell>
          <cell r="BG91" t="str">
            <v>NO</v>
          </cell>
          <cell r="BH91" t="str">
            <v>NO</v>
          </cell>
          <cell r="BI91" t="str">
            <v>Cynthia Duncan</v>
          </cell>
          <cell r="BJ91">
            <v>44767</v>
          </cell>
          <cell r="BK91" t="str">
            <v>(580) 497-3336</v>
          </cell>
          <cell r="BL91" t="str">
            <v>cduncan@rmmh.net</v>
          </cell>
          <cell r="BP91" t="e">
            <v>#REF!</v>
          </cell>
          <cell r="BQ91" t="e">
            <v>#REF!</v>
          </cell>
          <cell r="BR91" t="e">
            <v>#REF!</v>
          </cell>
          <cell r="BS91">
            <v>999268.1</v>
          </cell>
          <cell r="BT91" t="e">
            <v>#REF!</v>
          </cell>
          <cell r="BU91">
            <v>438448</v>
          </cell>
          <cell r="BV91" t="e">
            <v>#REF!</v>
          </cell>
          <cell r="BW91" t="e">
            <v>#REF!</v>
          </cell>
          <cell r="BY91">
            <v>0</v>
          </cell>
          <cell r="BZ91" t="e">
            <v>#REF!</v>
          </cell>
        </row>
        <row r="92">
          <cell r="B92" t="str">
            <v>200702430B</v>
          </cell>
          <cell r="D92" t="str">
            <v>200702430C</v>
          </cell>
          <cell r="F92" t="str">
            <v>37-0237 &amp; 37-s237</v>
          </cell>
          <cell r="G92" t="str">
            <v>07/01/2020-06/30/2021</v>
          </cell>
          <cell r="H92">
            <v>44377</v>
          </cell>
          <cell r="I92" t="str">
            <v>Novitas Solutions</v>
          </cell>
          <cell r="J92" t="str">
            <v>William.Tisdale@guidewellsource.com</v>
          </cell>
          <cell r="K92" t="str">
            <v>813-448-0436</v>
          </cell>
          <cell r="L92">
            <v>683</v>
          </cell>
          <cell r="M92">
            <v>1696</v>
          </cell>
          <cell r="N92">
            <v>2379</v>
          </cell>
          <cell r="O92">
            <v>7214</v>
          </cell>
          <cell r="P92">
            <v>0.32977543665095649</v>
          </cell>
          <cell r="Q92" t="str">
            <v>TO BE DETERMINED</v>
          </cell>
          <cell r="R92">
            <v>0</v>
          </cell>
          <cell r="S92">
            <v>3989</v>
          </cell>
          <cell r="T92">
            <v>1773900</v>
          </cell>
          <cell r="U92">
            <v>0</v>
          </cell>
          <cell r="V92">
            <v>0</v>
          </cell>
          <cell r="W92">
            <v>1773900</v>
          </cell>
          <cell r="X92">
            <v>19784282</v>
          </cell>
          <cell r="Y92">
            <v>8.9662086296586355E-2</v>
          </cell>
          <cell r="Z92">
            <v>755715</v>
          </cell>
          <cell r="AA92">
            <v>0</v>
          </cell>
          <cell r="AB92">
            <v>755715</v>
          </cell>
          <cell r="AC92">
            <v>23254655</v>
          </cell>
          <cell r="AD92">
            <v>3.2497364506160163E-2</v>
          </cell>
          <cell r="AE92">
            <v>0.12215945080274651</v>
          </cell>
          <cell r="AF92">
            <v>0.25</v>
          </cell>
          <cell r="AG92">
            <v>0</v>
          </cell>
          <cell r="AH92">
            <v>2206386</v>
          </cell>
          <cell r="AI92">
            <v>0</v>
          </cell>
          <cell r="AJ92">
            <v>11866171</v>
          </cell>
          <cell r="AK92">
            <v>394399</v>
          </cell>
          <cell r="AL92">
            <v>177311</v>
          </cell>
          <cell r="AM92">
            <v>7681704</v>
          </cell>
          <cell r="AN92">
            <v>9720624</v>
          </cell>
          <cell r="AO92">
            <v>29840209</v>
          </cell>
          <cell r="AP92">
            <v>81903259</v>
          </cell>
          <cell r="AQ92">
            <v>0.36433481847163129</v>
          </cell>
          <cell r="AR92">
            <v>0.10077027582015997</v>
          </cell>
          <cell r="AS92">
            <v>2793458</v>
          </cell>
          <cell r="AT92">
            <v>212628</v>
          </cell>
          <cell r="AU92">
            <v>345157</v>
          </cell>
          <cell r="AV92">
            <v>16870674</v>
          </cell>
          <cell r="AW92">
            <v>22980812</v>
          </cell>
          <cell r="AX92">
            <v>57920272</v>
          </cell>
          <cell r="AY92">
            <v>400779</v>
          </cell>
          <cell r="AZ92">
            <v>0</v>
          </cell>
          <cell r="BA92">
            <v>0</v>
          </cell>
          <cell r="BB92">
            <v>0</v>
          </cell>
          <cell r="BC92">
            <v>475001</v>
          </cell>
          <cell r="BD92">
            <v>27598</v>
          </cell>
          <cell r="BE92" t="str">
            <v>NO</v>
          </cell>
          <cell r="BF92" t="str">
            <v>NO</v>
          </cell>
          <cell r="BG92" t="str">
            <v>NO</v>
          </cell>
          <cell r="BH92" t="str">
            <v>NO</v>
          </cell>
          <cell r="BI92" t="str">
            <v>Eric Wingard</v>
          </cell>
          <cell r="BJ92">
            <v>44754</v>
          </cell>
          <cell r="BK92" t="str">
            <v>918-502-8115</v>
          </cell>
          <cell r="BL92" t="str">
            <v>ecwingard@saintfrancis.com</v>
          </cell>
          <cell r="BM92" t="str">
            <v>N/A</v>
          </cell>
          <cell r="BN92" t="str">
            <v>N/A</v>
          </cell>
          <cell r="BO92" t="str">
            <v>N/A</v>
          </cell>
          <cell r="BP92" t="e">
            <v>#REF!</v>
          </cell>
          <cell r="BQ92" t="e">
            <v>#REF!</v>
          </cell>
          <cell r="BR92" t="e">
            <v>#REF!</v>
          </cell>
          <cell r="BS92">
            <v>10195625</v>
          </cell>
          <cell r="BT92" t="e">
            <v>#REF!</v>
          </cell>
          <cell r="BU92">
            <v>3033684</v>
          </cell>
          <cell r="BV92" t="e">
            <v>#REF!</v>
          </cell>
          <cell r="BW92" t="e">
            <v>#REF!</v>
          </cell>
          <cell r="BY92">
            <v>0</v>
          </cell>
          <cell r="BZ92" t="e">
            <v>#REF!</v>
          </cell>
        </row>
        <row r="93">
          <cell r="B93" t="str">
            <v>200310990A</v>
          </cell>
          <cell r="F93" t="str">
            <v>37-0235</v>
          </cell>
          <cell r="G93">
            <v>44377</v>
          </cell>
          <cell r="H93">
            <v>44377</v>
          </cell>
          <cell r="I93" t="str">
            <v>Novitas Solutions, Inc-Thomas Kruise</v>
          </cell>
          <cell r="J93" t="str">
            <v>thomas.kruise@novitas-solutions.com</v>
          </cell>
          <cell r="K93" t="str">
            <v>(412) 802-1854</v>
          </cell>
          <cell r="L93">
            <v>193</v>
          </cell>
          <cell r="M93">
            <v>232</v>
          </cell>
          <cell r="N93">
            <v>425</v>
          </cell>
          <cell r="O93">
            <v>3917</v>
          </cell>
          <cell r="P93">
            <v>0.10850140413581823</v>
          </cell>
          <cell r="Q93" t="str">
            <v>TO BE DETERMINED</v>
          </cell>
          <cell r="R93">
            <v>0</v>
          </cell>
          <cell r="S93">
            <v>1386</v>
          </cell>
          <cell r="T93">
            <v>2558811</v>
          </cell>
          <cell r="U93">
            <v>0</v>
          </cell>
          <cell r="V93">
            <v>6911</v>
          </cell>
          <cell r="W93">
            <v>2565722</v>
          </cell>
          <cell r="X93">
            <v>57949309</v>
          </cell>
          <cell r="Y93">
            <v>4.4275282040032608E-2</v>
          </cell>
          <cell r="Z93">
            <v>1555328</v>
          </cell>
          <cell r="AA93">
            <v>1505</v>
          </cell>
          <cell r="AB93">
            <v>1553823</v>
          </cell>
          <cell r="AC93">
            <v>52132312</v>
          </cell>
          <cell r="AD93">
            <v>2.9805372913443779E-2</v>
          </cell>
          <cell r="AE93">
            <v>7.4080654953476391E-2</v>
          </cell>
          <cell r="AF93">
            <v>0.25</v>
          </cell>
          <cell r="AG93">
            <v>0</v>
          </cell>
          <cell r="AH93">
            <v>1186952</v>
          </cell>
          <cell r="AI93">
            <v>0</v>
          </cell>
          <cell r="AJ93">
            <v>18437828</v>
          </cell>
          <cell r="AK93">
            <v>4189409</v>
          </cell>
          <cell r="AL93">
            <v>4675952</v>
          </cell>
          <cell r="AM93">
            <v>16954310</v>
          </cell>
          <cell r="AN93">
            <v>7798650</v>
          </cell>
          <cell r="AO93">
            <v>52056149</v>
          </cell>
          <cell r="AP93">
            <v>239441110</v>
          </cell>
          <cell r="AQ93">
            <v>0.2174068980886365</v>
          </cell>
          <cell r="AR93">
            <v>0.10783307427868172</v>
          </cell>
          <cell r="AS93">
            <v>1389771</v>
          </cell>
          <cell r="AT93">
            <v>73466</v>
          </cell>
          <cell r="AU93">
            <v>712875</v>
          </cell>
          <cell r="AV93">
            <v>51759629</v>
          </cell>
          <cell r="AW93">
            <v>52538090</v>
          </cell>
          <cell r="AX93">
            <v>186903020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53609</v>
          </cell>
          <cell r="BD93">
            <v>1511</v>
          </cell>
          <cell r="BE93" t="str">
            <v>NO</v>
          </cell>
          <cell r="BF93" t="str">
            <v>NO</v>
          </cell>
          <cell r="BG93" t="str">
            <v>NO</v>
          </cell>
          <cell r="BH93" t="str">
            <v>NO</v>
          </cell>
          <cell r="BI93" t="str">
            <v>Matthew Earley</v>
          </cell>
          <cell r="BJ93">
            <v>44734</v>
          </cell>
          <cell r="BK93" t="str">
            <v>(313) 676-2663</v>
          </cell>
          <cell r="BL93" t="str">
            <v>matthew.earley2@ascension.org</v>
          </cell>
          <cell r="BM93" t="str">
            <v>N/A</v>
          </cell>
          <cell r="BN93" t="str">
            <v>N/A</v>
          </cell>
          <cell r="BP93" t="e">
            <v>#REF!</v>
          </cell>
          <cell r="BQ93" t="e">
            <v>#REF!</v>
          </cell>
          <cell r="BR93" t="e">
            <v>#REF!</v>
          </cell>
          <cell r="BS93">
            <v>7852259</v>
          </cell>
          <cell r="BT93" t="e">
            <v>#REF!</v>
          </cell>
          <cell r="BU93">
            <v>1464748</v>
          </cell>
          <cell r="BV93" t="e">
            <v>#REF!</v>
          </cell>
          <cell r="BW93" t="e">
            <v>#REF!</v>
          </cell>
          <cell r="BY93">
            <v>0</v>
          </cell>
          <cell r="BZ93" t="e">
            <v>#REF!</v>
          </cell>
        </row>
        <row r="94">
          <cell r="B94" t="str">
            <v>100699550A</v>
          </cell>
          <cell r="F94" t="str">
            <v>37-1312</v>
          </cell>
          <cell r="G94">
            <v>44377</v>
          </cell>
          <cell r="H94">
            <v>44377</v>
          </cell>
          <cell r="I94" t="str">
            <v>Novitas Solutions, Inc-Thomas Kruise</v>
          </cell>
          <cell r="J94" t="str">
            <v>thomas.kruise@novitas-solutions.com</v>
          </cell>
          <cell r="K94" t="str">
            <v>(412) 802-1854</v>
          </cell>
          <cell r="L94">
            <v>21</v>
          </cell>
          <cell r="M94">
            <v>39</v>
          </cell>
          <cell r="N94">
            <v>60</v>
          </cell>
          <cell r="O94">
            <v>335</v>
          </cell>
          <cell r="P94">
            <v>0.17910447761194029</v>
          </cell>
          <cell r="Q94" t="str">
            <v>TO BE DETERMINED</v>
          </cell>
          <cell r="R94">
            <v>0</v>
          </cell>
          <cell r="S94">
            <v>105</v>
          </cell>
          <cell r="T94">
            <v>1554097</v>
          </cell>
          <cell r="U94">
            <v>0</v>
          </cell>
          <cell r="V94">
            <v>16526</v>
          </cell>
          <cell r="W94">
            <v>1570623</v>
          </cell>
          <cell r="X94">
            <v>17394015</v>
          </cell>
          <cell r="Y94">
            <v>9.0296748623017745E-2</v>
          </cell>
          <cell r="Z94">
            <v>2851377</v>
          </cell>
          <cell r="AA94">
            <v>3180</v>
          </cell>
          <cell r="AB94">
            <v>2848197</v>
          </cell>
          <cell r="AC94">
            <v>1786809</v>
          </cell>
          <cell r="AD94">
            <v>1.5940131261931185</v>
          </cell>
          <cell r="AE94">
            <v>1.6843098748161363</v>
          </cell>
          <cell r="AF94">
            <v>0.25</v>
          </cell>
          <cell r="AG94" t="str">
            <v>Meets Min.</v>
          </cell>
          <cell r="AH94">
            <v>114373</v>
          </cell>
          <cell r="AI94">
            <v>0</v>
          </cell>
          <cell r="AJ94">
            <v>11572811</v>
          </cell>
          <cell r="AK94">
            <v>3328379</v>
          </cell>
          <cell r="AL94">
            <v>2668077</v>
          </cell>
          <cell r="AM94">
            <v>9861084</v>
          </cell>
          <cell r="AN94">
            <v>4580444</v>
          </cell>
          <cell r="AO94">
            <v>32010795</v>
          </cell>
          <cell r="AP94">
            <v>70899161</v>
          </cell>
          <cell r="AQ94">
            <v>0.45149751490007056</v>
          </cell>
          <cell r="AR94">
            <v>0.22366329553603603</v>
          </cell>
          <cell r="AS94">
            <v>633416</v>
          </cell>
          <cell r="AT94">
            <v>137741</v>
          </cell>
          <cell r="AU94">
            <v>375887</v>
          </cell>
          <cell r="AV94">
            <v>21698089</v>
          </cell>
          <cell r="AW94">
            <v>11328043</v>
          </cell>
          <cell r="AX94">
            <v>64436844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15097</v>
          </cell>
          <cell r="BD94">
            <v>203</v>
          </cell>
          <cell r="BE94" t="str">
            <v>NO</v>
          </cell>
          <cell r="BF94" t="str">
            <v>NO</v>
          </cell>
          <cell r="BG94" t="str">
            <v>NO</v>
          </cell>
          <cell r="BH94" t="str">
            <v>NO</v>
          </cell>
          <cell r="BI94" t="str">
            <v>Matthew Earley</v>
          </cell>
          <cell r="BJ94">
            <v>44740</v>
          </cell>
          <cell r="BK94" t="str">
            <v>(313) 676-2663</v>
          </cell>
          <cell r="BL94" t="str">
            <v>matthew.earley2@ascension.org</v>
          </cell>
          <cell r="BM94" t="str">
            <v>N/A</v>
          </cell>
          <cell r="BN94" t="str">
            <v>N/A</v>
          </cell>
          <cell r="BP94" t="e">
            <v>#REF!</v>
          </cell>
          <cell r="BQ94" t="e">
            <v>#REF!</v>
          </cell>
          <cell r="BR94" t="e">
            <v>#REF!</v>
          </cell>
          <cell r="BS94">
            <v>4595541</v>
          </cell>
          <cell r="BT94" t="e">
            <v>#REF!</v>
          </cell>
          <cell r="BU94">
            <v>771360</v>
          </cell>
          <cell r="BV94" t="e">
            <v>#REF!</v>
          </cell>
          <cell r="BW94" t="e">
            <v>#REF!</v>
          </cell>
          <cell r="BY94">
            <v>0</v>
          </cell>
          <cell r="BZ94" t="e">
            <v>#REF!</v>
          </cell>
        </row>
        <row r="95">
          <cell r="B95" t="str">
            <v>200100890B</v>
          </cell>
          <cell r="F95" t="str">
            <v>37-0166</v>
          </cell>
          <cell r="G95">
            <v>44469</v>
          </cell>
          <cell r="H95">
            <v>44834</v>
          </cell>
          <cell r="I95" t="str">
            <v>Novitas-Stephanie Metger</v>
          </cell>
          <cell r="J95" t="str">
            <v>stephanie.metzger@novitas-solutions.com</v>
          </cell>
          <cell r="K95" t="str">
            <v>1-855-252-8782</v>
          </cell>
          <cell r="L95">
            <v>4146</v>
          </cell>
          <cell r="M95">
            <v>0</v>
          </cell>
          <cell r="N95">
            <v>4146</v>
          </cell>
          <cell r="O95">
            <v>13591</v>
          </cell>
          <cell r="P95">
            <v>0.30505481568685161</v>
          </cell>
          <cell r="Q95" t="str">
            <v>TO BE DETPERMINED</v>
          </cell>
          <cell r="R95">
            <v>0</v>
          </cell>
          <cell r="S95">
            <v>3065</v>
          </cell>
          <cell r="T95">
            <v>4266280</v>
          </cell>
          <cell r="U95">
            <v>0</v>
          </cell>
          <cell r="V95">
            <v>0</v>
          </cell>
          <cell r="W95">
            <v>4266280</v>
          </cell>
          <cell r="X95">
            <v>19648591</v>
          </cell>
          <cell r="Y95">
            <v>0.21712905520808082</v>
          </cell>
          <cell r="Z95">
            <v>523277</v>
          </cell>
          <cell r="AA95">
            <v>0</v>
          </cell>
          <cell r="AB95">
            <v>523277</v>
          </cell>
          <cell r="AC95">
            <v>24232880</v>
          </cell>
          <cell r="AD95">
            <v>2.1593677680902972E-2</v>
          </cell>
          <cell r="AE95">
            <v>0.2387227328889838</v>
          </cell>
          <cell r="AF95">
            <v>0.25</v>
          </cell>
          <cell r="AG95">
            <v>0</v>
          </cell>
          <cell r="AH95">
            <v>8723755</v>
          </cell>
          <cell r="AI95">
            <v>56818</v>
          </cell>
          <cell r="AJ95">
            <v>15738326</v>
          </cell>
          <cell r="AK95">
            <v>2657984</v>
          </cell>
          <cell r="AL95">
            <v>38903</v>
          </cell>
          <cell r="AM95">
            <v>716262</v>
          </cell>
          <cell r="AN95">
            <v>0</v>
          </cell>
          <cell r="AO95">
            <v>19151475</v>
          </cell>
          <cell r="AP95">
            <v>55783271</v>
          </cell>
          <cell r="AQ95">
            <v>0.34331932596781567</v>
          </cell>
          <cell r="AR95">
            <v>6.1185888507685394E-2</v>
          </cell>
          <cell r="AS95">
            <v>0</v>
          </cell>
          <cell r="AT95">
            <v>0</v>
          </cell>
          <cell r="AU95">
            <v>0</v>
          </cell>
          <cell r="AV95">
            <v>20444228</v>
          </cell>
          <cell r="AW95">
            <v>23320279</v>
          </cell>
          <cell r="AX95">
            <v>26281059</v>
          </cell>
          <cell r="AY95">
            <v>424130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 t="str">
            <v>NO</v>
          </cell>
          <cell r="BF95" t="str">
            <v>NO</v>
          </cell>
          <cell r="BG95" t="str">
            <v>NO</v>
          </cell>
          <cell r="BH95" t="str">
            <v>NO</v>
          </cell>
          <cell r="BI95" t="str">
            <v>Rebecca Sharp, Controller</v>
          </cell>
          <cell r="BJ95">
            <v>44750</v>
          </cell>
          <cell r="BK95" t="str">
            <v>918-485-1236</v>
          </cell>
          <cell r="BL95" t="str">
            <v>rsharp@wagonerhospital.com</v>
          </cell>
          <cell r="BM95" t="str">
            <v>N/A</v>
          </cell>
          <cell r="BP95" t="e">
            <v>#REF!</v>
          </cell>
          <cell r="BQ95" t="e">
            <v>#REF!</v>
          </cell>
          <cell r="BR95" t="e">
            <v>#REF!</v>
          </cell>
          <cell r="BS95">
            <v>0</v>
          </cell>
          <cell r="BT95" t="e">
            <v>#REF!</v>
          </cell>
          <cell r="BU95">
            <v>0</v>
          </cell>
          <cell r="BV95" t="e">
            <v>#REF!</v>
          </cell>
          <cell r="BW95" t="e">
            <v>#REF!</v>
          </cell>
          <cell r="BY95">
            <v>0</v>
          </cell>
          <cell r="BZ95" t="e">
            <v>#REF!</v>
          </cell>
        </row>
        <row r="102">
          <cell r="B102" t="str">
            <v>100749570S</v>
          </cell>
          <cell r="C102">
            <v>265</v>
          </cell>
          <cell r="D102" t="str">
            <v>100700750A</v>
          </cell>
          <cell r="F102" t="str">
            <v>37-0056</v>
          </cell>
          <cell r="G102">
            <v>44377</v>
          </cell>
          <cell r="H102">
            <v>44742</v>
          </cell>
          <cell r="I102" t="str">
            <v>Novitas Solutions</v>
          </cell>
          <cell r="J102" t="str">
            <v>www.novitas-solutions.com</v>
          </cell>
          <cell r="K102" t="str">
            <v>1-877-235-8073</v>
          </cell>
          <cell r="L102">
            <v>9671</v>
          </cell>
          <cell r="M102">
            <v>4326</v>
          </cell>
          <cell r="N102">
            <v>13997</v>
          </cell>
          <cell r="O102">
            <v>50666</v>
          </cell>
          <cell r="P102">
            <v>0.27626021395018358</v>
          </cell>
          <cell r="Q102" t="str">
            <v>TO BE DETERMINED</v>
          </cell>
          <cell r="R102">
            <v>0</v>
          </cell>
          <cell r="S102">
            <v>22960</v>
          </cell>
          <cell r="T102">
            <v>19364809.510000002</v>
          </cell>
          <cell r="U102">
            <v>0</v>
          </cell>
          <cell r="V102">
            <v>195747.13</v>
          </cell>
          <cell r="W102">
            <v>19560556.640000001</v>
          </cell>
          <cell r="X102">
            <v>208835604.19999999</v>
          </cell>
          <cell r="Y102">
            <v>9.3664855257473395E-2</v>
          </cell>
          <cell r="Z102">
            <v>1829456.25</v>
          </cell>
          <cell r="AA102">
            <v>0</v>
          </cell>
          <cell r="AB102">
            <v>1829456.25</v>
          </cell>
          <cell r="AC102">
            <v>433322568.58999997</v>
          </cell>
          <cell r="AD102">
            <v>4.2219269952934076E-3</v>
          </cell>
          <cell r="AE102">
            <v>9.7886782252766799E-2</v>
          </cell>
          <cell r="AH102">
            <v>54578192.049999997</v>
          </cell>
          <cell r="AI102">
            <v>0</v>
          </cell>
          <cell r="AJ102">
            <v>106439511.98999999</v>
          </cell>
          <cell r="AK102">
            <v>12732134.02</v>
          </cell>
          <cell r="AL102">
            <v>1740236.3099998301</v>
          </cell>
          <cell r="AM102">
            <v>53842493.789999999</v>
          </cell>
          <cell r="AN102">
            <v>36875127.06000004</v>
          </cell>
          <cell r="AO102">
            <v>211629503.16999984</v>
          </cell>
          <cell r="AP102">
            <v>939564759.23000002</v>
          </cell>
          <cell r="AQ102">
            <v>0.22524206138109759</v>
          </cell>
          <cell r="AR102">
            <v>7.2709053259921969E-2</v>
          </cell>
          <cell r="AS102">
            <v>8412899.5800000001</v>
          </cell>
          <cell r="AT102">
            <v>512757.61</v>
          </cell>
          <cell r="AU102">
            <v>615806.06000000006</v>
          </cell>
          <cell r="AV102">
            <v>183967311</v>
          </cell>
          <cell r="AW102">
            <v>433628128</v>
          </cell>
          <cell r="AX102">
            <v>534768855</v>
          </cell>
          <cell r="AY102">
            <v>1085992</v>
          </cell>
          <cell r="AZ102">
            <v>0</v>
          </cell>
          <cell r="BA102">
            <v>0</v>
          </cell>
          <cell r="BB102">
            <v>0</v>
          </cell>
          <cell r="BC102">
            <v>1998474.3999999997</v>
          </cell>
          <cell r="BD102">
            <v>84026.05</v>
          </cell>
          <cell r="BE102" t="str">
            <v>YES</v>
          </cell>
          <cell r="BF102" t="str">
            <v>YES</v>
          </cell>
          <cell r="BG102" t="str">
            <v>NO</v>
          </cell>
          <cell r="BH102" t="str">
            <v>NO</v>
          </cell>
          <cell r="BI102" t="str">
            <v>Julia Torres</v>
          </cell>
          <cell r="BJ102">
            <v>44762</v>
          </cell>
          <cell r="BK102" t="str">
            <v>580-355-8699 ext 13843</v>
          </cell>
          <cell r="BL102" t="str">
            <v>julia.torres@ccmhhealth.com</v>
          </cell>
          <cell r="BM102" t="str">
            <v>Jose Meza</v>
          </cell>
          <cell r="BN102" t="str">
            <v>Melissa Goodwin</v>
          </cell>
          <cell r="BP102">
            <v>0.19500000000000001</v>
          </cell>
          <cell r="BQ102">
            <v>7836676.4836536273</v>
          </cell>
          <cell r="BR102">
            <v>10397421.200960599</v>
          </cell>
          <cell r="BS102">
            <v>38873601.460000038</v>
          </cell>
          <cell r="BT102">
            <v>7580352.2847000081</v>
          </cell>
          <cell r="BU102">
            <v>9009683.2400000002</v>
          </cell>
          <cell r="BV102">
            <v>57107699.144614264</v>
          </cell>
          <cell r="BW102">
            <v>16804766.72931423</v>
          </cell>
          <cell r="BY102">
            <v>22513670</v>
          </cell>
          <cell r="BZ102">
            <v>-5708903.2706857696</v>
          </cell>
        </row>
        <row r="103">
          <cell r="B103" t="str">
            <v>200539880B</v>
          </cell>
          <cell r="C103">
            <v>25</v>
          </cell>
          <cell r="F103" t="str">
            <v>37-1321</v>
          </cell>
          <cell r="G103" t="str">
            <v>CY2021</v>
          </cell>
          <cell r="H103">
            <v>44377</v>
          </cell>
          <cell r="I103" t="str">
            <v>Novitas</v>
          </cell>
          <cell r="K103" t="str">
            <v>855-252-8782</v>
          </cell>
          <cell r="L103">
            <v>77</v>
          </cell>
          <cell r="M103">
            <v>254</v>
          </cell>
          <cell r="N103">
            <v>331</v>
          </cell>
          <cell r="O103">
            <v>868</v>
          </cell>
          <cell r="P103">
            <v>0.3813364055299539</v>
          </cell>
          <cell r="Q103" t="str">
            <v>TO BE DETERMINED</v>
          </cell>
          <cell r="R103">
            <v>0</v>
          </cell>
          <cell r="S103">
            <v>498</v>
          </cell>
          <cell r="T103">
            <v>701032</v>
          </cell>
          <cell r="U103">
            <v>0</v>
          </cell>
          <cell r="V103">
            <v>584676</v>
          </cell>
          <cell r="W103">
            <v>1285708</v>
          </cell>
          <cell r="X103">
            <v>9057355</v>
          </cell>
          <cell r="Y103">
            <v>0.14195181705917456</v>
          </cell>
          <cell r="Z103">
            <v>43401</v>
          </cell>
          <cell r="AA103">
            <v>0</v>
          </cell>
          <cell r="AB103">
            <v>43401</v>
          </cell>
          <cell r="AC103">
            <v>3143266</v>
          </cell>
          <cell r="AD103">
            <v>1.380761284600158E-2</v>
          </cell>
          <cell r="AE103">
            <v>0.15575942990517613</v>
          </cell>
          <cell r="AH103">
            <v>364228</v>
          </cell>
          <cell r="AI103">
            <v>0</v>
          </cell>
          <cell r="AJ103">
            <v>2413429</v>
          </cell>
          <cell r="AK103">
            <v>360816</v>
          </cell>
          <cell r="AL103">
            <v>1379</v>
          </cell>
          <cell r="AM103">
            <v>1116497</v>
          </cell>
          <cell r="AN103">
            <v>2134801</v>
          </cell>
          <cell r="AO103">
            <v>6026922</v>
          </cell>
          <cell r="AP103">
            <v>15587296</v>
          </cell>
          <cell r="AQ103">
            <v>0.38665603065470755</v>
          </cell>
          <cell r="AR103">
            <v>9.4865203047404756E-2</v>
          </cell>
          <cell r="AS103">
            <v>881800</v>
          </cell>
          <cell r="AT103">
            <v>96328</v>
          </cell>
          <cell r="AU103">
            <v>59968</v>
          </cell>
          <cell r="AV103">
            <v>13154120</v>
          </cell>
          <cell r="AW103">
            <v>8527037</v>
          </cell>
          <cell r="AX103">
            <v>13250150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 t="str">
            <v>NO</v>
          </cell>
          <cell r="BF103" t="str">
            <v>NO</v>
          </cell>
          <cell r="BG103" t="str">
            <v>YES</v>
          </cell>
          <cell r="BH103" t="str">
            <v>NO</v>
          </cell>
          <cell r="BI103" t="str">
            <v>Chrystal Landers</v>
          </cell>
          <cell r="BJ103">
            <v>44768</v>
          </cell>
          <cell r="BK103" t="str">
            <v>(405) 379-4235</v>
          </cell>
          <cell r="BL103" t="str">
            <v>chrystal.landers@holdenville.hospital</v>
          </cell>
          <cell r="BP103">
            <v>0.41410000000000002</v>
          </cell>
          <cell r="BQ103">
            <v>456166.82291364809</v>
          </cell>
          <cell r="BR103">
            <v>423296.82490040007</v>
          </cell>
          <cell r="BS103">
            <v>2134801</v>
          </cell>
          <cell r="BT103">
            <v>884021.0941000001</v>
          </cell>
          <cell r="BU103">
            <v>978128</v>
          </cell>
          <cell r="BV103">
            <v>3014264.6478140485</v>
          </cell>
          <cell r="BW103">
            <v>785356.74191404833</v>
          </cell>
          <cell r="BY103">
            <v>1027898</v>
          </cell>
          <cell r="BZ103">
            <v>-242541.25808595167</v>
          </cell>
        </row>
        <row r="104">
          <cell r="B104" t="str">
            <v>100710530D</v>
          </cell>
          <cell r="C104">
            <v>149</v>
          </cell>
          <cell r="F104" t="str">
            <v>37-0034</v>
          </cell>
          <cell r="G104">
            <v>44377</v>
          </cell>
          <cell r="H104" t="str">
            <v>June 30th</v>
          </cell>
          <cell r="I104" t="str">
            <v>NOVITAS SOLUTIONS</v>
          </cell>
          <cell r="J104" t="str">
            <v>WWW.NOVITAS-SOLUTIONS.COM</v>
          </cell>
          <cell r="K104" t="str">
            <v>855-252-8782</v>
          </cell>
          <cell r="L104">
            <v>2353</v>
          </cell>
          <cell r="M104">
            <v>3857</v>
          </cell>
          <cell r="N104">
            <v>6210</v>
          </cell>
          <cell r="O104">
            <v>19790</v>
          </cell>
          <cell r="P104">
            <v>0.31379484588175849</v>
          </cell>
          <cell r="Q104" t="str">
            <v>TO BE DETERMINED</v>
          </cell>
          <cell r="R104">
            <v>0</v>
          </cell>
          <cell r="S104">
            <v>10943</v>
          </cell>
          <cell r="T104">
            <v>6808186</v>
          </cell>
          <cell r="U104">
            <v>0</v>
          </cell>
          <cell r="V104">
            <v>0</v>
          </cell>
          <cell r="W104">
            <v>6808186</v>
          </cell>
          <cell r="X104">
            <v>69119431</v>
          </cell>
          <cell r="Y104">
            <v>9.8498872191236639E-2</v>
          </cell>
          <cell r="Z104">
            <v>3259695</v>
          </cell>
          <cell r="AA104">
            <v>0</v>
          </cell>
          <cell r="AB104">
            <v>3259695</v>
          </cell>
          <cell r="AC104">
            <v>91713930</v>
          </cell>
          <cell r="AD104">
            <v>3.5541983644142169E-2</v>
          </cell>
          <cell r="AE104">
            <v>0.13404085583537881</v>
          </cell>
          <cell r="AH104">
            <v>26443077.43000003</v>
          </cell>
          <cell r="AI104">
            <v>0</v>
          </cell>
          <cell r="AJ104">
            <v>54582853.849999994</v>
          </cell>
          <cell r="AK104">
            <v>4307720</v>
          </cell>
          <cell r="AL104">
            <v>508562</v>
          </cell>
          <cell r="AM104">
            <v>17108163.76000008</v>
          </cell>
          <cell r="AN104">
            <v>26750506.079999998</v>
          </cell>
          <cell r="AO104">
            <v>103257805.69000007</v>
          </cell>
          <cell r="AP104">
            <v>206275383.76999995</v>
          </cell>
          <cell r="AQ104">
            <v>0.50058229829854073</v>
          </cell>
          <cell r="AR104">
            <v>0.1062872620052723</v>
          </cell>
          <cell r="AS104">
            <v>6997575</v>
          </cell>
          <cell r="AT104">
            <v>408342</v>
          </cell>
          <cell r="AU104">
            <v>262934</v>
          </cell>
          <cell r="AV104">
            <v>64614435</v>
          </cell>
          <cell r="AW104">
            <v>63572383</v>
          </cell>
          <cell r="AX104">
            <v>125522309</v>
          </cell>
          <cell r="AY104">
            <v>290655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 t="str">
            <v>YES</v>
          </cell>
          <cell r="BI104" t="str">
            <v>ROBERT HENSHAW</v>
          </cell>
          <cell r="BJ104">
            <v>44770</v>
          </cell>
          <cell r="BK104" t="str">
            <v>918-830-1640</v>
          </cell>
          <cell r="BL104" t="str">
            <v>RHENSHAW@MRHCOK.COM</v>
          </cell>
          <cell r="BM104" t="str">
            <v>MATTHEWS GRAVES MD</v>
          </cell>
          <cell r="BN104" t="str">
            <v>KARON TORBATI  MD</v>
          </cell>
          <cell r="BP104">
            <v>0.2601</v>
          </cell>
          <cell r="BQ104">
            <v>1432179.3386649098</v>
          </cell>
          <cell r="BR104">
            <v>4404618.1624627737</v>
          </cell>
          <cell r="BS104">
            <v>26750506.079999998</v>
          </cell>
          <cell r="BT104">
            <v>6957806.6314079994</v>
          </cell>
          <cell r="BU104">
            <v>7405917</v>
          </cell>
          <cell r="BV104">
            <v>32587303.581127681</v>
          </cell>
          <cell r="BW104">
            <v>5388687.132535683</v>
          </cell>
          <cell r="BY104">
            <v>8557048</v>
          </cell>
          <cell r="BZ104">
            <v>-3168360.867464317</v>
          </cell>
        </row>
        <row r="105">
          <cell r="B105" t="str">
            <v>100700920A</v>
          </cell>
          <cell r="C105">
            <v>25</v>
          </cell>
          <cell r="F105" t="str">
            <v>37-1342</v>
          </cell>
          <cell r="G105">
            <v>44377</v>
          </cell>
          <cell r="H105">
            <v>44377</v>
          </cell>
          <cell r="I105" t="str">
            <v>Novitas Solutions, Lisa Gibson</v>
          </cell>
          <cell r="J105" t="str">
            <v>lisa.gibson@novitas-solutions.com</v>
          </cell>
          <cell r="K105" t="str">
            <v>904-791-8373</v>
          </cell>
          <cell r="L105">
            <v>966</v>
          </cell>
          <cell r="M105">
            <v>0</v>
          </cell>
          <cell r="N105">
            <v>966</v>
          </cell>
          <cell r="O105">
            <v>4055</v>
          </cell>
          <cell r="P105">
            <v>0.23822441430332922</v>
          </cell>
          <cell r="Q105" t="str">
            <v>TO BE DETERMINED</v>
          </cell>
          <cell r="R105">
            <v>0</v>
          </cell>
          <cell r="S105">
            <v>2177</v>
          </cell>
          <cell r="T105">
            <v>8925941</v>
          </cell>
          <cell r="U105">
            <v>0</v>
          </cell>
          <cell r="V105">
            <v>16028</v>
          </cell>
          <cell r="W105">
            <v>8941969</v>
          </cell>
          <cell r="X105">
            <v>35601505.149999999</v>
          </cell>
          <cell r="Y105">
            <v>0.25116828522627788</v>
          </cell>
          <cell r="Z105">
            <v>0</v>
          </cell>
          <cell r="AA105">
            <v>0</v>
          </cell>
          <cell r="AB105">
            <v>0</v>
          </cell>
          <cell r="AC105">
            <v>13015153</v>
          </cell>
          <cell r="AD105">
            <v>0</v>
          </cell>
          <cell r="AE105">
            <v>0.25116828522627788</v>
          </cell>
          <cell r="AH105">
            <v>2001848.28</v>
          </cell>
          <cell r="AI105">
            <v>0</v>
          </cell>
          <cell r="AJ105">
            <v>8925941</v>
          </cell>
          <cell r="AK105">
            <v>3975740</v>
          </cell>
          <cell r="AL105">
            <v>22542</v>
          </cell>
          <cell r="AM105">
            <v>22542</v>
          </cell>
          <cell r="AN105">
            <v>0</v>
          </cell>
          <cell r="AO105">
            <v>12946765</v>
          </cell>
          <cell r="AP105">
            <v>43966556</v>
          </cell>
          <cell r="AQ105">
            <v>0.29446848190702041</v>
          </cell>
          <cell r="AR105">
            <v>9.1451875375455835E-2</v>
          </cell>
          <cell r="AS105">
            <v>0</v>
          </cell>
          <cell r="AT105">
            <v>0</v>
          </cell>
          <cell r="AU105">
            <v>0</v>
          </cell>
          <cell r="AV105">
            <v>17137891</v>
          </cell>
          <cell r="AW105">
            <v>13015153</v>
          </cell>
          <cell r="AX105">
            <v>30951403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70773.17</v>
          </cell>
          <cell r="BD105">
            <v>4359.92</v>
          </cell>
          <cell r="BF105" t="str">
            <v>YES</v>
          </cell>
          <cell r="BI105" t="str">
            <v>Kena Allen</v>
          </cell>
          <cell r="BJ105">
            <v>44811</v>
          </cell>
          <cell r="BK105" t="str">
            <v>580-208-3103</v>
          </cell>
          <cell r="BL105" t="str">
            <v>kena.allen@mmhok.com</v>
          </cell>
          <cell r="BM105" t="str">
            <v>W.J. Herron, DO</v>
          </cell>
          <cell r="BN105" t="str">
            <v>Nitin Sawheny, MD</v>
          </cell>
          <cell r="BO105" t="str">
            <v>Due to a billing system transition effective 5/1/21 and not having full access to the old system, we are unable to gather charges and receipts on dual eligible patient accounts.</v>
          </cell>
          <cell r="BP105">
            <v>0.31990000000000002</v>
          </cell>
          <cell r="BQ105">
            <v>-155056.73509976454</v>
          </cell>
          <cell r="BR105">
            <v>7586.1674616000009</v>
          </cell>
          <cell r="BS105">
            <v>70773.17</v>
          </cell>
          <cell r="BT105">
            <v>22640.337083000002</v>
          </cell>
          <cell r="BU105">
            <v>4359.92</v>
          </cell>
          <cell r="BV105">
            <v>-76697.397638164533</v>
          </cell>
          <cell r="BW105">
            <v>-129190.15055516452</v>
          </cell>
          <cell r="BY105">
            <v>1038815</v>
          </cell>
          <cell r="BZ105">
            <v>-1168005.1505551646</v>
          </cell>
        </row>
        <row r="106">
          <cell r="B106" t="str">
            <v>200242900A</v>
          </cell>
          <cell r="C106">
            <v>235</v>
          </cell>
          <cell r="F106" t="str">
            <v>37-0078</v>
          </cell>
          <cell r="G106">
            <v>44377</v>
          </cell>
          <cell r="H106">
            <v>44377</v>
          </cell>
          <cell r="I106" t="str">
            <v>Novitas Solutions</v>
          </cell>
          <cell r="J106" t="str">
            <v>Raymond.Bossong@novitas-solutions.com</v>
          </cell>
          <cell r="K106" t="str">
            <v>412-802-1815</v>
          </cell>
          <cell r="L106">
            <v>5317</v>
          </cell>
          <cell r="M106">
            <v>4072</v>
          </cell>
          <cell r="N106">
            <v>9389</v>
          </cell>
          <cell r="O106">
            <v>29317</v>
          </cell>
          <cell r="P106">
            <v>0.32025787085991064</v>
          </cell>
          <cell r="Q106" t="str">
            <v>TO BE DETERMINED</v>
          </cell>
          <cell r="R106">
            <v>0</v>
          </cell>
          <cell r="S106">
            <v>9189</v>
          </cell>
          <cell r="T106">
            <v>30408922</v>
          </cell>
          <cell r="U106">
            <v>0</v>
          </cell>
          <cell r="V106">
            <v>0</v>
          </cell>
          <cell r="W106">
            <v>30408922</v>
          </cell>
          <cell r="X106">
            <v>125089363</v>
          </cell>
          <cell r="Y106">
            <v>0.24309758456440456</v>
          </cell>
          <cell r="Z106">
            <v>21006419</v>
          </cell>
          <cell r="AA106">
            <v>0</v>
          </cell>
          <cell r="AB106">
            <v>21006419</v>
          </cell>
          <cell r="AC106">
            <v>289791594</v>
          </cell>
          <cell r="AD106">
            <v>7.248802047722612E-2</v>
          </cell>
          <cell r="AE106">
            <v>0.31558560504163069</v>
          </cell>
          <cell r="AH106">
            <v>41710089</v>
          </cell>
          <cell r="AI106">
            <v>0</v>
          </cell>
          <cell r="AJ106">
            <v>76679375</v>
          </cell>
          <cell r="AK106">
            <v>49486151</v>
          </cell>
          <cell r="AL106">
            <v>949824</v>
          </cell>
          <cell r="AM106">
            <v>75396579</v>
          </cell>
          <cell r="AN106">
            <v>58494805</v>
          </cell>
          <cell r="AO106">
            <v>261006734</v>
          </cell>
          <cell r="AP106">
            <v>462646552</v>
          </cell>
          <cell r="AQ106">
            <v>0.56416011936472832</v>
          </cell>
          <cell r="AR106">
            <v>0.27198420361295594</v>
          </cell>
          <cell r="AS106">
            <v>14472843</v>
          </cell>
          <cell r="AT106">
            <v>596852</v>
          </cell>
          <cell r="AU106">
            <v>1650060</v>
          </cell>
          <cell r="AV106">
            <v>120780026</v>
          </cell>
          <cell r="AW106">
            <v>290936539</v>
          </cell>
          <cell r="AX106">
            <v>172473603</v>
          </cell>
          <cell r="AY106">
            <v>4737247</v>
          </cell>
          <cell r="AZ106">
            <v>0</v>
          </cell>
          <cell r="BA106">
            <v>0</v>
          </cell>
          <cell r="BB106">
            <v>0</v>
          </cell>
          <cell r="BC106">
            <v>2225414</v>
          </cell>
          <cell r="BD106">
            <v>85277</v>
          </cell>
          <cell r="BE106" t="str">
            <v>YES</v>
          </cell>
          <cell r="BF106" t="str">
            <v>NO</v>
          </cell>
          <cell r="BG106" t="str">
            <v>NO</v>
          </cell>
          <cell r="BH106" t="str">
            <v>NO</v>
          </cell>
          <cell r="BI106" t="str">
            <v>Tim Matlcok</v>
          </cell>
          <cell r="BJ106">
            <v>44770</v>
          </cell>
          <cell r="BK106" t="str">
            <v>918-584-2900</v>
          </cell>
          <cell r="BL106" t="str">
            <v>tim.matlock@forvis.com</v>
          </cell>
          <cell r="BM106" t="str">
            <v>John Beal, DO</v>
          </cell>
          <cell r="BN106" t="str">
            <v>Sarah Bradley, DO</v>
          </cell>
          <cell r="BO106" t="str">
            <v>N/A</v>
          </cell>
          <cell r="BP106">
            <v>0.22209999999999999</v>
          </cell>
          <cell r="BQ106">
            <v>-8650083.2937710807</v>
          </cell>
          <cell r="BR106">
            <v>15880487.246086799</v>
          </cell>
          <cell r="BS106">
            <v>60720219</v>
          </cell>
          <cell r="BT106">
            <v>13485960.639899999</v>
          </cell>
          <cell r="BU106">
            <v>15154972</v>
          </cell>
          <cell r="BV106">
            <v>67950622.952315718</v>
          </cell>
          <cell r="BW106">
            <v>5561392.5922157168</v>
          </cell>
          <cell r="BY106">
            <v>14405531</v>
          </cell>
          <cell r="BZ106">
            <v>-8844138.4077842832</v>
          </cell>
        </row>
        <row r="107">
          <cell r="B107" t="str">
            <v>100697950B</v>
          </cell>
          <cell r="C107">
            <v>199</v>
          </cell>
          <cell r="D107" t="str">
            <v>100697950B, F, H &amp; I</v>
          </cell>
          <cell r="F107" t="str">
            <v>37-0097</v>
          </cell>
          <cell r="G107">
            <v>44136</v>
          </cell>
          <cell r="H107">
            <v>44500</v>
          </cell>
          <cell r="I107" t="str">
            <v>Novartis Solutions-Lewis Flemming</v>
          </cell>
          <cell r="J107" t="str">
            <v>Lewis.Flemming@novitas-solutions.com</v>
          </cell>
          <cell r="K107" t="str">
            <v>214-273-7048</v>
          </cell>
          <cell r="L107">
            <v>8929</v>
          </cell>
          <cell r="M107">
            <v>1314</v>
          </cell>
          <cell r="N107">
            <v>10243</v>
          </cell>
          <cell r="O107">
            <v>22069</v>
          </cell>
          <cell r="P107">
            <v>0.46413521228873078</v>
          </cell>
          <cell r="Q107" t="str">
            <v>TO BE DETERMINED</v>
          </cell>
          <cell r="R107">
            <v>0</v>
          </cell>
          <cell r="S107">
            <v>5444</v>
          </cell>
          <cell r="T107">
            <v>6642188.4699999997</v>
          </cell>
          <cell r="U107">
            <v>2971.15</v>
          </cell>
          <cell r="W107">
            <v>6645159.6200000001</v>
          </cell>
          <cell r="X107">
            <v>75995496</v>
          </cell>
          <cell r="Y107">
            <v>8.7441492848470914E-2</v>
          </cell>
          <cell r="Z107">
            <v>8773239</v>
          </cell>
          <cell r="AB107">
            <v>8773239</v>
          </cell>
          <cell r="AC107">
            <v>146252098</v>
          </cell>
          <cell r="AD107">
            <v>5.9987098441486975E-2</v>
          </cell>
          <cell r="AE107">
            <v>0.14742859128995789</v>
          </cell>
          <cell r="AF107">
            <v>0.25</v>
          </cell>
          <cell r="AG107">
            <v>0</v>
          </cell>
          <cell r="AH107">
            <v>30062846.280000001</v>
          </cell>
          <cell r="AI107">
            <v>45596.12</v>
          </cell>
          <cell r="AJ107">
            <v>54819986.049999997</v>
          </cell>
          <cell r="AK107">
            <v>2212090</v>
          </cell>
          <cell r="AL107">
            <v>583935</v>
          </cell>
          <cell r="AM107">
            <v>15926590</v>
          </cell>
          <cell r="AN107">
            <v>16122217.439999999</v>
          </cell>
          <cell r="AO107">
            <v>89664818.489999995</v>
          </cell>
          <cell r="AP107">
            <v>377560389</v>
          </cell>
          <cell r="AQ107">
            <v>0.23748470735366256</v>
          </cell>
          <cell r="AR107">
            <v>4.9588398427039444E-2</v>
          </cell>
          <cell r="AS107">
            <v>2140876.58</v>
          </cell>
          <cell r="AT107">
            <v>162921.26</v>
          </cell>
          <cell r="AU107">
            <v>134151.19</v>
          </cell>
          <cell r="AV107">
            <v>59932737</v>
          </cell>
          <cell r="AW107">
            <v>145256470</v>
          </cell>
          <cell r="AX107">
            <v>205519496</v>
          </cell>
          <cell r="AY107">
            <v>230250</v>
          </cell>
          <cell r="AZ107">
            <v>0</v>
          </cell>
          <cell r="BA107">
            <v>0</v>
          </cell>
          <cell r="BB107">
            <v>0</v>
          </cell>
          <cell r="BC107">
            <v>535293</v>
          </cell>
          <cell r="BD107">
            <v>19326.07</v>
          </cell>
          <cell r="BE107" t="str">
            <v>YES</v>
          </cell>
          <cell r="BF107" t="str">
            <v>NO</v>
          </cell>
          <cell r="BG107" t="str">
            <v>NO</v>
          </cell>
          <cell r="BH107" t="str">
            <v>NO</v>
          </cell>
          <cell r="BI107" t="str">
            <v>Richard Boone</v>
          </cell>
          <cell r="BJ107">
            <v>44771</v>
          </cell>
          <cell r="BK107" t="str">
            <v>580-531-4723</v>
          </cell>
          <cell r="BL107" t="str">
            <v>richard.boone@swmconline.com</v>
          </cell>
          <cell r="BM107" t="str">
            <v>Jeffery L. Zweig</v>
          </cell>
          <cell r="BN107" t="str">
            <v>Debra A. Crawford</v>
          </cell>
          <cell r="BP107">
            <v>0.15759999999999999</v>
          </cell>
          <cell r="BQ107">
            <v>2288918.2901938036</v>
          </cell>
          <cell r="BR107">
            <v>2499425.122488</v>
          </cell>
          <cell r="BS107">
            <v>16657510.439999999</v>
          </cell>
          <cell r="BT107">
            <v>2625223.6453439998</v>
          </cell>
          <cell r="BU107">
            <v>2323123.9099999997</v>
          </cell>
          <cell r="BV107">
            <v>21445853.852681801</v>
          </cell>
          <cell r="BW107">
            <v>5090443.1480258033</v>
          </cell>
          <cell r="BY107">
            <v>7328723</v>
          </cell>
          <cell r="BZ107">
            <v>-2238279.8519741967</v>
          </cell>
        </row>
        <row r="108">
          <cell r="B108" t="str">
            <v>100700680A</v>
          </cell>
          <cell r="C108">
            <v>98</v>
          </cell>
          <cell r="F108" t="str">
            <v>37-0089</v>
          </cell>
          <cell r="G108">
            <v>44377</v>
          </cell>
          <cell r="H108">
            <v>44377</v>
          </cell>
          <cell r="I108" t="str">
            <v>Novitas</v>
          </cell>
          <cell r="J108" t="str">
            <v>Sheddick.Coleman@novitas-solutions.com</v>
          </cell>
          <cell r="K108" t="str">
            <v>904-363-5279</v>
          </cell>
          <cell r="L108">
            <v>2424</v>
          </cell>
          <cell r="M108">
            <v>0</v>
          </cell>
          <cell r="N108">
            <v>2424</v>
          </cell>
          <cell r="O108">
            <v>18430</v>
          </cell>
          <cell r="P108">
            <v>0.1315246880086815</v>
          </cell>
          <cell r="Q108" t="str">
            <v>TO BE DETERMINED</v>
          </cell>
          <cell r="R108">
            <v>0</v>
          </cell>
          <cell r="S108">
            <v>9115</v>
          </cell>
          <cell r="T108">
            <v>14082280</v>
          </cell>
          <cell r="U108">
            <v>0</v>
          </cell>
          <cell r="V108">
            <v>0</v>
          </cell>
          <cell r="W108">
            <v>14082280</v>
          </cell>
          <cell r="X108">
            <v>113628037</v>
          </cell>
          <cell r="Y108">
            <v>0.12393314512684929</v>
          </cell>
          <cell r="Z108">
            <v>2879129</v>
          </cell>
          <cell r="AA108">
            <v>0</v>
          </cell>
          <cell r="AB108">
            <v>2879129</v>
          </cell>
          <cell r="AC108">
            <v>137724708</v>
          </cell>
          <cell r="AD108">
            <v>2.0904956284242042E-2</v>
          </cell>
          <cell r="AE108">
            <v>0.14483810141109132</v>
          </cell>
          <cell r="AG108" t="str">
            <v>Meets Min.</v>
          </cell>
          <cell r="AH108">
            <v>18126484</v>
          </cell>
          <cell r="AI108">
            <v>0</v>
          </cell>
          <cell r="AJ108">
            <v>40078166</v>
          </cell>
          <cell r="AK108">
            <v>14753503</v>
          </cell>
          <cell r="AL108">
            <v>2879129</v>
          </cell>
          <cell r="AM108">
            <v>15105782</v>
          </cell>
          <cell r="AN108">
            <v>0</v>
          </cell>
          <cell r="AO108">
            <v>72816580</v>
          </cell>
          <cell r="AP108">
            <v>302226993</v>
          </cell>
          <cell r="AQ108">
            <v>0.24093340994197696</v>
          </cell>
          <cell r="AR108">
            <v>0.10832392459398886</v>
          </cell>
          <cell r="AS108">
            <v>0</v>
          </cell>
          <cell r="AT108">
            <v>0</v>
          </cell>
          <cell r="AU108">
            <v>0</v>
          </cell>
          <cell r="AV108">
            <v>104000537</v>
          </cell>
          <cell r="AW108">
            <v>137711013</v>
          </cell>
          <cell r="AX108">
            <v>159957919</v>
          </cell>
          <cell r="AY108">
            <v>345745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>YES</v>
          </cell>
          <cell r="BI108" t="str">
            <v>Rick Wagner</v>
          </cell>
          <cell r="BJ108">
            <v>44740</v>
          </cell>
          <cell r="BK108" t="str">
            <v>918-453-2120</v>
          </cell>
          <cell r="BL108" t="str">
            <v>rwagner@nhs-ok.org</v>
          </cell>
          <cell r="BM108" t="str">
            <v>1</v>
          </cell>
          <cell r="BN108" t="str">
            <v>1</v>
          </cell>
          <cell r="BP108">
            <v>0.3251</v>
          </cell>
          <cell r="BQ108">
            <v>4722409.6649655476</v>
          </cell>
          <cell r="BR108">
            <v>5166255.9940664005</v>
          </cell>
          <cell r="BS108">
            <v>0</v>
          </cell>
          <cell r="BT108">
            <v>0</v>
          </cell>
          <cell r="BU108">
            <v>0</v>
          </cell>
          <cell r="BV108">
            <v>9888665.6590319481</v>
          </cell>
          <cell r="BW108">
            <v>9888665.6590319481</v>
          </cell>
          <cell r="BY108">
            <v>10766435</v>
          </cell>
          <cell r="BZ108">
            <v>-877769.34096805193</v>
          </cell>
        </row>
        <row r="109">
          <cell r="B109" t="str">
            <v>100699410A</v>
          </cell>
          <cell r="C109">
            <v>62</v>
          </cell>
          <cell r="F109" t="str">
            <v>37-0019</v>
          </cell>
          <cell r="G109">
            <v>44377</v>
          </cell>
          <cell r="H109">
            <v>44377</v>
          </cell>
          <cell r="I109" t="str">
            <v>MONICA SCOTT</v>
          </cell>
          <cell r="J109" t="str">
            <v>mscott@gprmc-ok.com</v>
          </cell>
          <cell r="K109" t="str">
            <v>580-821-5500</v>
          </cell>
          <cell r="L109">
            <v>1007</v>
          </cell>
          <cell r="N109">
            <v>1007</v>
          </cell>
          <cell r="O109">
            <v>8964</v>
          </cell>
          <cell r="P109">
            <v>0.11233824185631415</v>
          </cell>
          <cell r="Q109" t="str">
            <v>TO BE DETERMINED</v>
          </cell>
          <cell r="R109">
            <v>0</v>
          </cell>
          <cell r="S109">
            <v>5505</v>
          </cell>
          <cell r="T109">
            <v>3927687.83</v>
          </cell>
          <cell r="V109">
            <v>18544</v>
          </cell>
          <cell r="W109">
            <v>3946231.83</v>
          </cell>
          <cell r="X109">
            <v>41944634</v>
          </cell>
          <cell r="Y109">
            <v>9.4081923089375394E-2</v>
          </cell>
          <cell r="Z109">
            <v>695728</v>
          </cell>
          <cell r="AB109">
            <v>695728</v>
          </cell>
          <cell r="AC109">
            <v>48797867</v>
          </cell>
          <cell r="AD109">
            <v>1.4257344485979274E-2</v>
          </cell>
          <cell r="AE109">
            <v>0.10833926757535467</v>
          </cell>
          <cell r="AG109" t="str">
            <v>Meets Min.</v>
          </cell>
          <cell r="AH109">
            <v>4914502</v>
          </cell>
          <cell r="AJ109">
            <v>20522101</v>
          </cell>
          <cell r="AK109">
            <v>8062821</v>
          </cell>
          <cell r="AL109">
            <v>1155849</v>
          </cell>
          <cell r="AM109">
            <v>840492</v>
          </cell>
          <cell r="AO109">
            <v>30581263</v>
          </cell>
          <cell r="AP109">
            <v>168799084</v>
          </cell>
          <cell r="AQ109">
            <v>0.1811696027923943</v>
          </cell>
          <cell r="AR109">
            <v>5.9592515324313013E-2</v>
          </cell>
          <cell r="AV109">
            <v>41975742</v>
          </cell>
          <cell r="AW109">
            <v>48316574</v>
          </cell>
          <cell r="AX109">
            <v>110863031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 t="str">
            <v>YES</v>
          </cell>
          <cell r="BF109" t="str">
            <v>YES</v>
          </cell>
          <cell r="BI109" t="str">
            <v>STEPHANIE HELTON BATES</v>
          </cell>
          <cell r="BJ109">
            <v>44770</v>
          </cell>
          <cell r="BK109" t="str">
            <v>580-821-5501</v>
          </cell>
          <cell r="BL109" t="str">
            <v>SHELTON@GPRMC-OK.COM</v>
          </cell>
          <cell r="BM109" t="str">
            <v>1</v>
          </cell>
          <cell r="BN109" t="str">
            <v>1</v>
          </cell>
          <cell r="BP109">
            <v>0.25580000000000003</v>
          </cell>
          <cell r="BQ109">
            <v>2366407.0017253086</v>
          </cell>
          <cell r="BR109">
            <v>226177.74198720005</v>
          </cell>
          <cell r="BS109">
            <v>0</v>
          </cell>
          <cell r="BT109">
            <v>0</v>
          </cell>
          <cell r="BU109">
            <v>0</v>
          </cell>
          <cell r="BV109">
            <v>2592584.7437125086</v>
          </cell>
          <cell r="BW109">
            <v>2592584.7437125086</v>
          </cell>
          <cell r="BY109">
            <v>2811293</v>
          </cell>
          <cell r="BZ109">
            <v>-218708.25628749141</v>
          </cell>
        </row>
        <row r="113">
          <cell r="B113" t="str">
            <v>100700030A</v>
          </cell>
          <cell r="N113">
            <v>0</v>
          </cell>
          <cell r="P113" t="e">
            <v>#DIV/0!</v>
          </cell>
          <cell r="Q113" t="str">
            <v>TO BE DETERMINED</v>
          </cell>
          <cell r="R113" t="e">
            <v>#DIV/0!</v>
          </cell>
          <cell r="W113">
            <v>0</v>
          </cell>
          <cell r="Y113" t="e">
            <v>#DIV/0!</v>
          </cell>
          <cell r="AB113">
            <v>0</v>
          </cell>
          <cell r="AD113" t="e">
            <v>#DIV/0!</v>
          </cell>
          <cell r="AE113" t="e">
            <v>#DIV/0!</v>
          </cell>
          <cell r="AF113">
            <v>0.25</v>
          </cell>
          <cell r="AG113" t="e">
            <v>#DIV/0!</v>
          </cell>
          <cell r="AO113">
            <v>0</v>
          </cell>
          <cell r="AQ113" t="e">
            <v>#DIV/0!</v>
          </cell>
          <cell r="AR113" t="e">
            <v>#DIV/0!</v>
          </cell>
          <cell r="BP113" t="e">
            <v>#REF!</v>
          </cell>
          <cell r="BQ113" t="e">
            <v>#REF!</v>
          </cell>
          <cell r="BR113" t="e">
            <v>#REF!</v>
          </cell>
          <cell r="BS113">
            <v>0</v>
          </cell>
          <cell r="BT113" t="e">
            <v>#REF!</v>
          </cell>
          <cell r="BU113">
            <v>0</v>
          </cell>
          <cell r="BV113" t="e">
            <v>#REF!</v>
          </cell>
          <cell r="BW113" t="e">
            <v>#REF!</v>
          </cell>
          <cell r="BY113">
            <v>0</v>
          </cell>
          <cell r="BZ113" t="e">
            <v>#REF!</v>
          </cell>
        </row>
        <row r="114">
          <cell r="B114" t="str">
            <v>100700760A</v>
          </cell>
          <cell r="N114">
            <v>0</v>
          </cell>
          <cell r="P114" t="e">
            <v>#DIV/0!</v>
          </cell>
          <cell r="R114" t="e">
            <v>#DIV/0!</v>
          </cell>
          <cell r="W114">
            <v>0</v>
          </cell>
          <cell r="Y114" t="e">
            <v>#DIV/0!</v>
          </cell>
          <cell r="AB114">
            <v>0</v>
          </cell>
          <cell r="AD114" t="e">
            <v>#DIV/0!</v>
          </cell>
          <cell r="AE114" t="e">
            <v>#DIV/0!</v>
          </cell>
          <cell r="AO114">
            <v>0</v>
          </cell>
          <cell r="AQ114" t="e">
            <v>#DIV/0!</v>
          </cell>
          <cell r="AR114" t="e">
            <v>#DIV/0!</v>
          </cell>
        </row>
        <row r="115">
          <cell r="B115" t="str">
            <v>200085660G</v>
          </cell>
          <cell r="N115">
            <v>0</v>
          </cell>
          <cell r="P115" t="e">
            <v>#DIV/0!</v>
          </cell>
          <cell r="R115" t="e">
            <v>#DIV/0!</v>
          </cell>
          <cell r="W115">
            <v>0</v>
          </cell>
          <cell r="Y115" t="e">
            <v>#DIV/0!</v>
          </cell>
          <cell r="AB115">
            <v>0</v>
          </cell>
          <cell r="AD115" t="e">
            <v>#DIV/0!</v>
          </cell>
          <cell r="AE115" t="e">
            <v>#DIV/0!</v>
          </cell>
          <cell r="AO115">
            <v>0</v>
          </cell>
          <cell r="AQ115" t="e">
            <v>#DIV/0!</v>
          </cell>
          <cell r="AR115" t="e">
            <v>#DIV/0!</v>
          </cell>
        </row>
        <row r="116">
          <cell r="B116" t="str">
            <v>200573000A</v>
          </cell>
          <cell r="N116">
            <v>0</v>
          </cell>
          <cell r="P116" t="e">
            <v>#DIV/0!</v>
          </cell>
          <cell r="R116" t="e">
            <v>#DIV/0!</v>
          </cell>
          <cell r="W116">
            <v>0</v>
          </cell>
          <cell r="Y116" t="e">
            <v>#DIV/0!</v>
          </cell>
          <cell r="AB116">
            <v>0</v>
          </cell>
          <cell r="AD116" t="e">
            <v>#DIV/0!</v>
          </cell>
          <cell r="AE116" t="e">
            <v>#DIV/0!</v>
          </cell>
          <cell r="AO116">
            <v>0</v>
          </cell>
          <cell r="AQ116" t="e">
            <v>#DIV/0!</v>
          </cell>
          <cell r="AR116" t="e">
            <v>#DIV/0!</v>
          </cell>
        </row>
        <row r="117">
          <cell r="B117" t="str">
            <v>100701410E</v>
          </cell>
          <cell r="N117">
            <v>0</v>
          </cell>
          <cell r="P117" t="e">
            <v>#DIV/0!</v>
          </cell>
          <cell r="R117" t="e">
            <v>#DIV/0!</v>
          </cell>
          <cell r="W117">
            <v>0</v>
          </cell>
          <cell r="Y117" t="e">
            <v>#DIV/0!</v>
          </cell>
          <cell r="AB117">
            <v>0</v>
          </cell>
          <cell r="AD117" t="e">
            <v>#DIV/0!</v>
          </cell>
          <cell r="AE117" t="e">
            <v>#DIV/0!</v>
          </cell>
          <cell r="AO117">
            <v>0</v>
          </cell>
          <cell r="AQ117" t="e">
            <v>#DIV/0!</v>
          </cell>
          <cell r="AR117" t="e">
            <v>#DIV/0!</v>
          </cell>
        </row>
        <row r="118">
          <cell r="B118" t="str">
            <v>100700640C</v>
          </cell>
          <cell r="N118">
            <v>0</v>
          </cell>
          <cell r="P118" t="e">
            <v>#DIV/0!</v>
          </cell>
          <cell r="R118" t="e">
            <v>#DIV/0!</v>
          </cell>
          <cell r="W118">
            <v>0</v>
          </cell>
          <cell r="Y118" t="e">
            <v>#DIV/0!</v>
          </cell>
          <cell r="AB118">
            <v>0</v>
          </cell>
          <cell r="AD118" t="e">
            <v>#DIV/0!</v>
          </cell>
          <cell r="AE118" t="e">
            <v>#DIV/0!</v>
          </cell>
          <cell r="AO118">
            <v>0</v>
          </cell>
          <cell r="AQ118" t="e">
            <v>#DIV/0!</v>
          </cell>
          <cell r="AR118" t="e">
            <v>#DIV/0!</v>
          </cell>
        </row>
        <row r="119">
          <cell r="B119" t="str">
            <v>100699690A</v>
          </cell>
          <cell r="N119">
            <v>0</v>
          </cell>
          <cell r="P119" t="e">
            <v>#DIV/0!</v>
          </cell>
          <cell r="Q119" t="str">
            <v>TO BE DETERMINED</v>
          </cell>
          <cell r="R119" t="e">
            <v>#DIV/0!</v>
          </cell>
          <cell r="W119">
            <v>0</v>
          </cell>
          <cell r="Y119" t="e">
            <v>#DIV/0!</v>
          </cell>
          <cell r="AB119">
            <v>0</v>
          </cell>
          <cell r="AD119" t="e">
            <v>#DIV/0!</v>
          </cell>
          <cell r="AE119" t="e">
            <v>#DIV/0!</v>
          </cell>
          <cell r="AO119">
            <v>0</v>
          </cell>
          <cell r="AQ119" t="e">
            <v>#DIV/0!</v>
          </cell>
          <cell r="AR119" t="e">
            <v>#DIV/0!</v>
          </cell>
        </row>
        <row r="120">
          <cell r="B120" t="str">
            <v>200085660H</v>
          </cell>
          <cell r="N120">
            <v>0</v>
          </cell>
          <cell r="P120" t="e">
            <v>#DIV/0!</v>
          </cell>
          <cell r="R120" t="e">
            <v>#DIV/0!</v>
          </cell>
          <cell r="W120">
            <v>0</v>
          </cell>
          <cell r="Y120" t="e">
            <v>#DIV/0!</v>
          </cell>
          <cell r="AB120">
            <v>0</v>
          </cell>
          <cell r="AD120" t="e">
            <v>#DIV/0!</v>
          </cell>
          <cell r="AE120" t="e">
            <v>#DIV/0!</v>
          </cell>
          <cell r="AO120">
            <v>0</v>
          </cell>
          <cell r="AQ120" t="e">
            <v>#DIV/0!</v>
          </cell>
          <cell r="AR120" t="e">
            <v>#DIV/0!</v>
          </cell>
        </row>
        <row r="121">
          <cell r="B121" t="str">
            <v>200697510F</v>
          </cell>
          <cell r="N121">
            <v>0</v>
          </cell>
          <cell r="P121" t="e">
            <v>#DIV/0!</v>
          </cell>
          <cell r="R121" t="e">
            <v>#DIV/0!</v>
          </cell>
          <cell r="W121">
            <v>0</v>
          </cell>
          <cell r="Y121" t="e">
            <v>#DIV/0!</v>
          </cell>
          <cell r="AB121">
            <v>0</v>
          </cell>
          <cell r="AD121" t="e">
            <v>#DIV/0!</v>
          </cell>
          <cell r="AE121" t="e">
            <v>#DIV/0!</v>
          </cell>
          <cell r="AO121">
            <v>0</v>
          </cell>
          <cell r="AQ121" t="e">
            <v>#DIV/0!</v>
          </cell>
          <cell r="AR121" t="e">
            <v>#DIV/0!</v>
          </cell>
        </row>
        <row r="122">
          <cell r="B122" t="str">
            <v>200234090B</v>
          </cell>
          <cell r="N122">
            <v>0</v>
          </cell>
          <cell r="P122" t="e">
            <v>#DIV/0!</v>
          </cell>
          <cell r="Q122" t="str">
            <v>TO BE DETERMINED</v>
          </cell>
          <cell r="R122" t="e">
            <v>#DIV/0!</v>
          </cell>
          <cell r="W122">
            <v>0</v>
          </cell>
          <cell r="Y122" t="e">
            <v>#DIV/0!</v>
          </cell>
          <cell r="AB122">
            <v>0</v>
          </cell>
          <cell r="AD122" t="e">
            <v>#DIV/0!</v>
          </cell>
          <cell r="AE122" t="e">
            <v>#DIV/0!</v>
          </cell>
          <cell r="AO122">
            <v>0</v>
          </cell>
          <cell r="AQ122" t="e">
            <v>#DIV/0!</v>
          </cell>
          <cell r="AR122" t="e">
            <v>#DIV/0!</v>
          </cell>
        </row>
        <row r="123">
          <cell r="B123" t="str">
            <v>100746230B</v>
          </cell>
          <cell r="N123">
            <v>0</v>
          </cell>
          <cell r="P123" t="e">
            <v>#DIV/0!</v>
          </cell>
          <cell r="R123" t="e">
            <v>#DIV/0!</v>
          </cell>
          <cell r="W123">
            <v>0</v>
          </cell>
          <cell r="Y123" t="e">
            <v>#DIV/0!</v>
          </cell>
          <cell r="AB123">
            <v>0</v>
          </cell>
          <cell r="AD123" t="e">
            <v>#DIV/0!</v>
          </cell>
          <cell r="AE123" t="e">
            <v>#DIV/0!</v>
          </cell>
          <cell r="AO123">
            <v>0</v>
          </cell>
          <cell r="AQ123" t="e">
            <v>#DIV/0!</v>
          </cell>
          <cell r="AR123" t="e">
            <v>#DIV/0!</v>
          </cell>
        </row>
        <row r="124">
          <cell r="B124" t="str">
            <v>100746230C</v>
          </cell>
          <cell r="N124">
            <v>0</v>
          </cell>
          <cell r="P124" t="e">
            <v>#DIV/0!</v>
          </cell>
          <cell r="R124" t="e">
            <v>#DIV/0!</v>
          </cell>
          <cell r="W124">
            <v>0</v>
          </cell>
          <cell r="Y124" t="e">
            <v>#DIV/0!</v>
          </cell>
          <cell r="AB124">
            <v>0</v>
          </cell>
          <cell r="AD124" t="e">
            <v>#DIV/0!</v>
          </cell>
          <cell r="AE124" t="e">
            <v>#DIV/0!</v>
          </cell>
          <cell r="AO124">
            <v>0</v>
          </cell>
          <cell r="AQ124" t="e">
            <v>#DIV/0!</v>
          </cell>
          <cell r="AR124" t="e">
            <v>#DIV/0!</v>
          </cell>
        </row>
        <row r="125">
          <cell r="B125" t="str">
            <v>200119790B</v>
          </cell>
          <cell r="N125">
            <v>0</v>
          </cell>
          <cell r="P125" t="e">
            <v>#DIV/0!</v>
          </cell>
          <cell r="R125" t="e">
            <v>#DIV/0!</v>
          </cell>
          <cell r="W125">
            <v>0</v>
          </cell>
          <cell r="Y125" t="e">
            <v>#DIV/0!</v>
          </cell>
          <cell r="AB125">
            <v>0</v>
          </cell>
          <cell r="AD125" t="e">
            <v>#DIV/0!</v>
          </cell>
          <cell r="AE125" t="e">
            <v>#DIV/0!</v>
          </cell>
          <cell r="AO125">
            <v>0</v>
          </cell>
          <cell r="AQ125" t="e">
            <v>#DIV/0!</v>
          </cell>
          <cell r="AR125" t="e">
            <v>#DIV/0!</v>
          </cell>
        </row>
        <row r="126">
          <cell r="B126" t="str">
            <v>200693850A</v>
          </cell>
          <cell r="N126">
            <v>0</v>
          </cell>
          <cell r="P126" t="e">
            <v>#DIV/0!</v>
          </cell>
          <cell r="R126" t="e">
            <v>#DIV/0!</v>
          </cell>
          <cell r="W126">
            <v>0</v>
          </cell>
          <cell r="Y126" t="e">
            <v>#DIV/0!</v>
          </cell>
          <cell r="AB126">
            <v>0</v>
          </cell>
          <cell r="AD126" t="e">
            <v>#DIV/0!</v>
          </cell>
          <cell r="AE126" t="e">
            <v>#DIV/0!</v>
          </cell>
          <cell r="AO126">
            <v>0</v>
          </cell>
          <cell r="AQ126" t="e">
            <v>#DIV/0!</v>
          </cell>
          <cell r="AR126" t="e">
            <v>#DIV/0!</v>
          </cell>
        </row>
        <row r="127">
          <cell r="B127" t="str">
            <v>200910710B</v>
          </cell>
          <cell r="N127">
            <v>0</v>
          </cell>
          <cell r="P127" t="e">
            <v>#DIV/0!</v>
          </cell>
          <cell r="Q127" t="str">
            <v>TO BE DETERMINED</v>
          </cell>
          <cell r="R127" t="e">
            <v>#DIV/0!</v>
          </cell>
          <cell r="W127">
            <v>0</v>
          </cell>
          <cell r="Y127" t="e">
            <v>#DIV/0!</v>
          </cell>
          <cell r="AB127">
            <v>0</v>
          </cell>
          <cell r="AD127" t="e">
            <v>#DIV/0!</v>
          </cell>
          <cell r="AE127" t="e">
            <v>#DIV/0!</v>
          </cell>
          <cell r="AO127">
            <v>0</v>
          </cell>
          <cell r="AQ127" t="e">
            <v>#DIV/0!</v>
          </cell>
          <cell r="AR127" t="e">
            <v>#DIV/0!</v>
          </cell>
        </row>
        <row r="128">
          <cell r="B128" t="str">
            <v>100700120Q</v>
          </cell>
          <cell r="N128">
            <v>0</v>
          </cell>
          <cell r="P128" t="e">
            <v>#DIV/0!</v>
          </cell>
          <cell r="R128" t="e">
            <v>#DIV/0!</v>
          </cell>
          <cell r="W128">
            <v>0</v>
          </cell>
          <cell r="Y128" t="e">
            <v>#DIV/0!</v>
          </cell>
          <cell r="AB128">
            <v>0</v>
          </cell>
          <cell r="AD128" t="e">
            <v>#DIV/0!</v>
          </cell>
          <cell r="AE128" t="e">
            <v>#DIV/0!</v>
          </cell>
          <cell r="AO128">
            <v>0</v>
          </cell>
          <cell r="AQ128" t="e">
            <v>#DIV/0!</v>
          </cell>
          <cell r="AR128" t="e">
            <v>#DIV/0!</v>
          </cell>
        </row>
        <row r="129">
          <cell r="B129" t="str">
            <v>100700730K</v>
          </cell>
          <cell r="N129">
            <v>0</v>
          </cell>
          <cell r="P129" t="e">
            <v>#DIV/0!</v>
          </cell>
          <cell r="Q129" t="str">
            <v>TO BE DETERMINED</v>
          </cell>
          <cell r="R129" t="e">
            <v>#DIV/0!</v>
          </cell>
          <cell r="W129">
            <v>0</v>
          </cell>
          <cell r="Y129" t="e">
            <v>#DIV/0!</v>
          </cell>
          <cell r="AB129">
            <v>0</v>
          </cell>
          <cell r="AD129" t="e">
            <v>#DIV/0!</v>
          </cell>
          <cell r="AE129" t="e">
            <v>#DIV/0!</v>
          </cell>
          <cell r="AO129">
            <v>0</v>
          </cell>
          <cell r="AQ129" t="e">
            <v>#DIV/0!</v>
          </cell>
          <cell r="AR129" t="e">
            <v>#DIV/0!</v>
          </cell>
        </row>
        <row r="130">
          <cell r="B130" t="str">
            <v>200918290A</v>
          </cell>
          <cell r="N130">
            <v>0</v>
          </cell>
          <cell r="P130" t="e">
            <v>#DIV/0!</v>
          </cell>
          <cell r="R130" t="e">
            <v>#DIV/0!</v>
          </cell>
          <cell r="W130">
            <v>0</v>
          </cell>
          <cell r="Y130" t="e">
            <v>#DIV/0!</v>
          </cell>
          <cell r="AB130">
            <v>0</v>
          </cell>
          <cell r="AD130" t="e">
            <v>#DIV/0!</v>
          </cell>
          <cell r="AE130" t="e">
            <v>#DIV/0!</v>
          </cell>
          <cell r="AO130">
            <v>0</v>
          </cell>
          <cell r="AQ130" t="e">
            <v>#DIV/0!</v>
          </cell>
          <cell r="AR130" t="e">
            <v>#DIV/0!</v>
          </cell>
        </row>
        <row r="131">
          <cell r="B131" t="str">
            <v>100700800A</v>
          </cell>
          <cell r="N131">
            <v>0</v>
          </cell>
          <cell r="P131" t="e">
            <v>#DIV/0!</v>
          </cell>
          <cell r="Q131" t="str">
            <v>TO BE DETERMINED</v>
          </cell>
          <cell r="R131" t="e">
            <v>#DIV/0!</v>
          </cell>
          <cell r="W131">
            <v>0</v>
          </cell>
          <cell r="Y131" t="e">
            <v>#DIV/0!</v>
          </cell>
          <cell r="AB131">
            <v>0</v>
          </cell>
          <cell r="AD131" t="e">
            <v>#DIV/0!</v>
          </cell>
          <cell r="AE131" t="e">
            <v>#DIV/0!</v>
          </cell>
          <cell r="AO131">
            <v>0</v>
          </cell>
          <cell r="AQ131" t="e">
            <v>#DIV/0!</v>
          </cell>
          <cell r="AR131" t="e">
            <v>#DIV/0!</v>
          </cell>
        </row>
        <row r="132">
          <cell r="B132" t="str">
            <v>100690030B</v>
          </cell>
          <cell r="N132">
            <v>0</v>
          </cell>
          <cell r="P132" t="e">
            <v>#DIV/0!</v>
          </cell>
          <cell r="Q132" t="str">
            <v>TO BE DETERMINED</v>
          </cell>
          <cell r="R132" t="e">
            <v>#DIV/0!</v>
          </cell>
          <cell r="W132">
            <v>0</v>
          </cell>
          <cell r="Y132" t="e">
            <v>#DIV/0!</v>
          </cell>
          <cell r="AB132">
            <v>0</v>
          </cell>
          <cell r="AD132" t="e">
            <v>#DIV/0!</v>
          </cell>
          <cell r="AE132" t="e">
            <v>#DIV/0!</v>
          </cell>
          <cell r="AO132">
            <v>0</v>
          </cell>
          <cell r="AQ132" t="e">
            <v>#DIV/0!</v>
          </cell>
          <cell r="AR132" t="e">
            <v>#DIV/0!</v>
          </cell>
        </row>
        <row r="133">
          <cell r="B133" t="str">
            <v>200435950B</v>
          </cell>
          <cell r="N133">
            <v>0</v>
          </cell>
          <cell r="P133" t="e">
            <v>#DIV/0!</v>
          </cell>
          <cell r="R133" t="e">
            <v>#DIV/0!</v>
          </cell>
          <cell r="W133">
            <v>0</v>
          </cell>
          <cell r="Y133" t="e">
            <v>#DIV/0!</v>
          </cell>
          <cell r="AB133">
            <v>0</v>
          </cell>
          <cell r="AD133" t="e">
            <v>#DIV/0!</v>
          </cell>
          <cell r="AE133" t="e">
            <v>#DIV/0!</v>
          </cell>
          <cell r="AO133">
            <v>0</v>
          </cell>
          <cell r="AQ133" t="e">
            <v>#DIV/0!</v>
          </cell>
          <cell r="AR133" t="e">
            <v>#DIV/0!</v>
          </cell>
          <cell r="BP133" t="e">
            <v>#N/A</v>
          </cell>
          <cell r="BQ133" t="e">
            <v>#N/A</v>
          </cell>
          <cell r="BR133" t="e">
            <v>#N/A</v>
          </cell>
          <cell r="BS133">
            <v>0</v>
          </cell>
          <cell r="BT133" t="e">
            <v>#N/A</v>
          </cell>
          <cell r="BU133">
            <v>0</v>
          </cell>
          <cell r="BV133" t="e">
            <v>#N/A</v>
          </cell>
          <cell r="BW133" t="e">
            <v>#N/A</v>
          </cell>
          <cell r="BY133">
            <v>0</v>
          </cell>
          <cell r="BZ133" t="e">
            <v>#N/A</v>
          </cell>
        </row>
        <row r="134">
          <cell r="B134" t="str">
            <v>200108340A</v>
          </cell>
          <cell r="N134">
            <v>0</v>
          </cell>
          <cell r="P134" t="e">
            <v>#DIV/0!</v>
          </cell>
          <cell r="R134" t="e">
            <v>#DIV/0!</v>
          </cell>
          <cell r="W134">
            <v>0</v>
          </cell>
          <cell r="Y134" t="e">
            <v>#DIV/0!</v>
          </cell>
          <cell r="AB134">
            <v>0</v>
          </cell>
          <cell r="AD134" t="e">
            <v>#DIV/0!</v>
          </cell>
          <cell r="AE134" t="e">
            <v>#DIV/0!</v>
          </cell>
          <cell r="AO134">
            <v>0</v>
          </cell>
          <cell r="AQ134" t="e">
            <v>#DIV/0!</v>
          </cell>
          <cell r="AR134" t="e">
            <v>#DIV/0!</v>
          </cell>
        </row>
        <row r="135">
          <cell r="B135" t="str">
            <v>200786710A</v>
          </cell>
          <cell r="N135">
            <v>0</v>
          </cell>
          <cell r="P135" t="e">
            <v>#DIV/0!</v>
          </cell>
          <cell r="Q135" t="str">
            <v>TO BE DETERMINED</v>
          </cell>
          <cell r="R135" t="e">
            <v>#DIV/0!</v>
          </cell>
          <cell r="W135">
            <v>0</v>
          </cell>
          <cell r="Y135" t="e">
            <v>#DIV/0!</v>
          </cell>
          <cell r="AB135">
            <v>0</v>
          </cell>
          <cell r="AD135" t="e">
            <v>#DIV/0!</v>
          </cell>
          <cell r="AE135" t="e">
            <v>#DIV/0!</v>
          </cell>
          <cell r="AO135">
            <v>0</v>
          </cell>
          <cell r="AQ135" t="e">
            <v>#DIV/0!</v>
          </cell>
          <cell r="AR135" t="e">
            <v>#DIV/0!</v>
          </cell>
        </row>
        <row r="136">
          <cell r="B136" t="str">
            <v>100699740B</v>
          </cell>
          <cell r="N136">
            <v>0</v>
          </cell>
          <cell r="P136" t="e">
            <v>#DIV/0!</v>
          </cell>
          <cell r="R136" t="e">
            <v>#DIV/0!</v>
          </cell>
          <cell r="W136">
            <v>0</v>
          </cell>
          <cell r="Y136" t="e">
            <v>#DIV/0!</v>
          </cell>
          <cell r="AB136">
            <v>0</v>
          </cell>
          <cell r="AD136" t="e">
            <v>#DIV/0!</v>
          </cell>
          <cell r="AE136" t="e">
            <v>#DIV/0!</v>
          </cell>
          <cell r="AO136">
            <v>0</v>
          </cell>
          <cell r="AQ136" t="e">
            <v>#DIV/0!</v>
          </cell>
          <cell r="AR136" t="e">
            <v>#DIV/0!</v>
          </cell>
        </row>
        <row r="137">
          <cell r="B137" t="str">
            <v>200834400C</v>
          </cell>
          <cell r="N137">
            <v>0</v>
          </cell>
          <cell r="P137" t="e">
            <v>#DIV/0!</v>
          </cell>
          <cell r="R137" t="e">
            <v>#DIV/0!</v>
          </cell>
          <cell r="W137">
            <v>0</v>
          </cell>
          <cell r="Y137" t="e">
            <v>#DIV/0!</v>
          </cell>
          <cell r="AB137">
            <v>0</v>
          </cell>
          <cell r="AD137" t="e">
            <v>#DIV/0!</v>
          </cell>
          <cell r="AE137" t="e">
            <v>#DIV/0!</v>
          </cell>
          <cell r="AO137">
            <v>0</v>
          </cell>
          <cell r="AQ137" t="e">
            <v>#DIV/0!</v>
          </cell>
          <cell r="AR137" t="e">
            <v>#DIV/0!</v>
          </cell>
        </row>
        <row r="138">
          <cell r="B138" t="str">
            <v>200834400A</v>
          </cell>
          <cell r="N138">
            <v>0</v>
          </cell>
          <cell r="P138" t="e">
            <v>#DIV/0!</v>
          </cell>
          <cell r="Q138" t="str">
            <v>TO BE DETERMINED</v>
          </cell>
          <cell r="R138" t="e">
            <v>#DIV/0!</v>
          </cell>
          <cell r="W138">
            <v>0</v>
          </cell>
          <cell r="Y138" t="e">
            <v>#DIV/0!</v>
          </cell>
          <cell r="AB138">
            <v>0</v>
          </cell>
          <cell r="AD138" t="e">
            <v>#DIV/0!</v>
          </cell>
          <cell r="AE138" t="e">
            <v>#DIV/0!</v>
          </cell>
          <cell r="AO138">
            <v>0</v>
          </cell>
          <cell r="AQ138" t="e">
            <v>#DIV/0!</v>
          </cell>
          <cell r="AR138" t="e">
            <v>#DIV/0!</v>
          </cell>
        </row>
        <row r="139">
          <cell r="B139" t="str">
            <v>200834400B</v>
          </cell>
          <cell r="N139">
            <v>0</v>
          </cell>
          <cell r="P139" t="e">
            <v>#DIV/0!</v>
          </cell>
          <cell r="Q139" t="str">
            <v>TO BE DETERMINED</v>
          </cell>
          <cell r="R139" t="e">
            <v>#DIV/0!</v>
          </cell>
          <cell r="W139">
            <v>0</v>
          </cell>
          <cell r="Y139" t="e">
            <v>#DIV/0!</v>
          </cell>
          <cell r="AB139">
            <v>0</v>
          </cell>
          <cell r="AD139" t="e">
            <v>#DIV/0!</v>
          </cell>
          <cell r="AE139" t="e">
            <v>#DIV/0!</v>
          </cell>
          <cell r="AO139">
            <v>0</v>
          </cell>
          <cell r="AQ139" t="e">
            <v>#DIV/0!</v>
          </cell>
          <cell r="AR139" t="e">
            <v>#DIV/0!</v>
          </cell>
        </row>
        <row r="140">
          <cell r="B140" t="str">
            <v>200834400D</v>
          </cell>
          <cell r="N140">
            <v>0</v>
          </cell>
          <cell r="P140" t="e">
            <v>#DIV/0!</v>
          </cell>
          <cell r="Q140" t="str">
            <v>TO BE DETERMINED</v>
          </cell>
          <cell r="R140" t="e">
            <v>#DIV/0!</v>
          </cell>
          <cell r="W140">
            <v>0</v>
          </cell>
          <cell r="Y140" t="e">
            <v>#DIV/0!</v>
          </cell>
          <cell r="AB140">
            <v>0</v>
          </cell>
          <cell r="AD140" t="e">
            <v>#DIV/0!</v>
          </cell>
          <cell r="AE140" t="e">
            <v>#DIV/0!</v>
          </cell>
          <cell r="AO140">
            <v>0</v>
          </cell>
          <cell r="AQ140" t="e">
            <v>#DIV/0!</v>
          </cell>
          <cell r="AR140" t="e">
            <v>#DIV/0!</v>
          </cell>
        </row>
        <row r="141">
          <cell r="B141" t="str">
            <v>100700670A</v>
          </cell>
          <cell r="N141">
            <v>0</v>
          </cell>
          <cell r="P141" t="e">
            <v>#DIV/0!</v>
          </cell>
          <cell r="Q141" t="str">
            <v>TO BE DETERMINED</v>
          </cell>
          <cell r="R141" t="e">
            <v>#DIV/0!</v>
          </cell>
          <cell r="W141">
            <v>0</v>
          </cell>
          <cell r="Y141" t="e">
            <v>#DIV/0!</v>
          </cell>
          <cell r="AB141">
            <v>0</v>
          </cell>
          <cell r="AD141" t="e">
            <v>#DIV/0!</v>
          </cell>
          <cell r="AE141" t="e">
            <v>#DIV/0!</v>
          </cell>
          <cell r="AO141">
            <v>0</v>
          </cell>
          <cell r="AQ141" t="e">
            <v>#DIV/0!</v>
          </cell>
          <cell r="AR141" t="e">
            <v>#DIV/0!</v>
          </cell>
        </row>
        <row r="142">
          <cell r="B142" t="str">
            <v>100700660B</v>
          </cell>
          <cell r="N142">
            <v>0</v>
          </cell>
          <cell r="P142" t="e">
            <v>#DIV/0!</v>
          </cell>
          <cell r="Q142" t="str">
            <v>TO BE DETERMINED</v>
          </cell>
          <cell r="R142" t="e">
            <v>#DIV/0!</v>
          </cell>
          <cell r="W142">
            <v>0</v>
          </cell>
          <cell r="Y142" t="e">
            <v>#DIV/0!</v>
          </cell>
          <cell r="AB142">
            <v>0</v>
          </cell>
          <cell r="AD142" t="e">
            <v>#DIV/0!</v>
          </cell>
          <cell r="AE142" t="e">
            <v>#DIV/0!</v>
          </cell>
          <cell r="AO142">
            <v>0</v>
          </cell>
          <cell r="AQ142" t="e">
            <v>#DIV/0!</v>
          </cell>
          <cell r="AR142" t="e">
            <v>#DIV/0!</v>
          </cell>
        </row>
        <row r="143">
          <cell r="B143" t="str">
            <v>200347120A</v>
          </cell>
          <cell r="N143">
            <v>0</v>
          </cell>
          <cell r="P143" t="e">
            <v>#DIV/0!</v>
          </cell>
          <cell r="R143" t="e">
            <v>#DIV/0!</v>
          </cell>
          <cell r="W143">
            <v>0</v>
          </cell>
          <cell r="Y143" t="e">
            <v>#DIV/0!</v>
          </cell>
          <cell r="AB143">
            <v>0</v>
          </cell>
          <cell r="AD143" t="e">
            <v>#DIV/0!</v>
          </cell>
          <cell r="AE143" t="e">
            <v>#DIV/0!</v>
          </cell>
          <cell r="AO143">
            <v>0</v>
          </cell>
          <cell r="AQ143" t="e">
            <v>#DIV/0!</v>
          </cell>
          <cell r="AR143" t="e">
            <v>#DIV/0!</v>
          </cell>
        </row>
        <row r="144">
          <cell r="B144" t="str">
            <v>200740630B</v>
          </cell>
          <cell r="N144">
            <v>0</v>
          </cell>
          <cell r="P144" t="e">
            <v>#DIV/0!</v>
          </cell>
          <cell r="R144" t="e">
            <v>#DIV/0!</v>
          </cell>
          <cell r="W144">
            <v>0</v>
          </cell>
          <cell r="Y144" t="e">
            <v>#DIV/0!</v>
          </cell>
          <cell r="AB144">
            <v>0</v>
          </cell>
          <cell r="AD144" t="e">
            <v>#DIV/0!</v>
          </cell>
          <cell r="AE144" t="e">
            <v>#DIV/0!</v>
          </cell>
          <cell r="AO144">
            <v>0</v>
          </cell>
          <cell r="AQ144" t="e">
            <v>#DIV/0!</v>
          </cell>
          <cell r="AR144" t="e">
            <v>#DIV/0!</v>
          </cell>
        </row>
        <row r="145">
          <cell r="B145" t="str">
            <v>100774650D</v>
          </cell>
          <cell r="N145">
            <v>0</v>
          </cell>
          <cell r="P145" t="e">
            <v>#DIV/0!</v>
          </cell>
          <cell r="Q145" t="str">
            <v>TO BE DETERMINED</v>
          </cell>
          <cell r="R145" t="e">
            <v>#DIV/0!</v>
          </cell>
          <cell r="W145">
            <v>0</v>
          </cell>
          <cell r="Y145" t="e">
            <v>#DIV/0!</v>
          </cell>
          <cell r="AB145">
            <v>0</v>
          </cell>
          <cell r="AD145" t="e">
            <v>#DIV/0!</v>
          </cell>
          <cell r="AE145" t="e">
            <v>#DIV/0!</v>
          </cell>
          <cell r="AO145">
            <v>0</v>
          </cell>
          <cell r="AQ145" t="e">
            <v>#DIV/0!</v>
          </cell>
          <cell r="AR145" t="e">
            <v>#DIV/0!</v>
          </cell>
        </row>
        <row r="146">
          <cell r="B146" t="str">
            <v>200285100D</v>
          </cell>
          <cell r="N146">
            <v>0</v>
          </cell>
          <cell r="P146" t="e">
            <v>#DIV/0!</v>
          </cell>
          <cell r="Q146" t="str">
            <v>TO BE DETERMINED</v>
          </cell>
          <cell r="R146" t="e">
            <v>#DIV/0!</v>
          </cell>
          <cell r="W146">
            <v>0</v>
          </cell>
          <cell r="Y146" t="e">
            <v>#DIV/0!</v>
          </cell>
          <cell r="AB146">
            <v>0</v>
          </cell>
          <cell r="AD146" t="e">
            <v>#DIV/0!</v>
          </cell>
          <cell r="AE146" t="e">
            <v>#DIV/0!</v>
          </cell>
          <cell r="AO146">
            <v>0</v>
          </cell>
          <cell r="AQ146" t="e">
            <v>#DIV/0!</v>
          </cell>
          <cell r="AR146" t="e">
            <v>#DIV/0!</v>
          </cell>
        </row>
        <row r="147">
          <cell r="B147" t="str">
            <v>200982500A</v>
          </cell>
          <cell r="N147">
            <v>0</v>
          </cell>
          <cell r="P147" t="e">
            <v>#DIV/0!</v>
          </cell>
          <cell r="Q147" t="str">
            <v>TO BE DETERMINED</v>
          </cell>
          <cell r="R147" t="e">
            <v>#DIV/0!</v>
          </cell>
          <cell r="W147">
            <v>0</v>
          </cell>
          <cell r="Y147" t="e">
            <v>#DIV/0!</v>
          </cell>
          <cell r="AB147">
            <v>0</v>
          </cell>
          <cell r="AD147" t="e">
            <v>#DIV/0!</v>
          </cell>
          <cell r="AE147" t="e">
            <v>#DIV/0!</v>
          </cell>
          <cell r="AO147">
            <v>0</v>
          </cell>
          <cell r="AQ147" t="e">
            <v>#DIV/0!</v>
          </cell>
          <cell r="AR147" t="e">
            <v>#DIV/0!</v>
          </cell>
        </row>
        <row r="148">
          <cell r="B148" t="str">
            <v>200479750A</v>
          </cell>
          <cell r="N148">
            <v>0</v>
          </cell>
          <cell r="P148" t="e">
            <v>#DIV/0!</v>
          </cell>
          <cell r="Q148" t="str">
            <v>TO BE DETERMINED</v>
          </cell>
          <cell r="R148" t="e">
            <v>#DIV/0!</v>
          </cell>
          <cell r="W148">
            <v>0</v>
          </cell>
          <cell r="Y148" t="e">
            <v>#DIV/0!</v>
          </cell>
          <cell r="AB148">
            <v>0</v>
          </cell>
          <cell r="AD148" t="e">
            <v>#DIV/0!</v>
          </cell>
          <cell r="AE148" t="e">
            <v>#DIV/0!</v>
          </cell>
          <cell r="AO148">
            <v>0</v>
          </cell>
          <cell r="AQ148" t="e">
            <v>#DIV/0!</v>
          </cell>
          <cell r="AR148" t="e">
            <v>#DIV/0!</v>
          </cell>
        </row>
        <row r="149">
          <cell r="B149" t="str">
            <v>100699360I</v>
          </cell>
          <cell r="N149">
            <v>0</v>
          </cell>
          <cell r="P149" t="e">
            <v>#DIV/0!</v>
          </cell>
          <cell r="R149" t="e">
            <v>#DIV/0!</v>
          </cell>
          <cell r="W149">
            <v>0</v>
          </cell>
          <cell r="Y149" t="e">
            <v>#DIV/0!</v>
          </cell>
          <cell r="AB149">
            <v>0</v>
          </cell>
          <cell r="AD149" t="e">
            <v>#DIV/0!</v>
          </cell>
          <cell r="AE149" t="e">
            <v>#DIV/0!</v>
          </cell>
          <cell r="AO149">
            <v>0</v>
          </cell>
          <cell r="AQ149" t="e">
            <v>#DIV/0!</v>
          </cell>
          <cell r="AR149" t="e">
            <v>#DIV/0!</v>
          </cell>
        </row>
        <row r="150">
          <cell r="B150" t="str">
            <v>100704080B</v>
          </cell>
          <cell r="N150">
            <v>0</v>
          </cell>
          <cell r="P150" t="e">
            <v>#DIV/0!</v>
          </cell>
          <cell r="Q150" t="str">
            <v>TO BE DETERMINED</v>
          </cell>
          <cell r="R150" t="e">
            <v>#DIV/0!</v>
          </cell>
          <cell r="W150">
            <v>0</v>
          </cell>
          <cell r="Y150" t="e">
            <v>#DIV/0!</v>
          </cell>
          <cell r="AB150">
            <v>0</v>
          </cell>
          <cell r="AD150" t="e">
            <v>#DIV/0!</v>
          </cell>
          <cell r="AE150" t="e">
            <v>#DIV/0!</v>
          </cell>
          <cell r="AO150">
            <v>0</v>
          </cell>
          <cell r="AQ150" t="e">
            <v>#DIV/0!</v>
          </cell>
          <cell r="AR150" t="e">
            <v>#DIV/0!</v>
          </cell>
        </row>
        <row r="151">
          <cell r="B151" t="str">
            <v>200035670C</v>
          </cell>
          <cell r="N151">
            <v>0</v>
          </cell>
          <cell r="P151" t="e">
            <v>#DIV/0!</v>
          </cell>
          <cell r="Q151" t="str">
            <v>TO BE DETERMINED</v>
          </cell>
          <cell r="R151" t="e">
            <v>#DIV/0!</v>
          </cell>
          <cell r="W151">
            <v>0</v>
          </cell>
          <cell r="Y151" t="e">
            <v>#DIV/0!</v>
          </cell>
          <cell r="AB151">
            <v>0</v>
          </cell>
          <cell r="AD151" t="e">
            <v>#DIV/0!</v>
          </cell>
          <cell r="AE151" t="e">
            <v>#DIV/0!</v>
          </cell>
          <cell r="AO151">
            <v>0</v>
          </cell>
          <cell r="AQ151" t="e">
            <v>#DIV/0!</v>
          </cell>
          <cell r="AR151" t="e">
            <v>#DIV/0!</v>
          </cell>
        </row>
        <row r="152">
          <cell r="B152" t="str">
            <v>200718040B</v>
          </cell>
          <cell r="N152">
            <v>0</v>
          </cell>
          <cell r="P152" t="e">
            <v>#DIV/0!</v>
          </cell>
          <cell r="R152" t="e">
            <v>#DIV/0!</v>
          </cell>
          <cell r="W152">
            <v>0</v>
          </cell>
          <cell r="Y152" t="e">
            <v>#DIV/0!</v>
          </cell>
          <cell r="AB152">
            <v>0</v>
          </cell>
          <cell r="AD152" t="e">
            <v>#DIV/0!</v>
          </cell>
          <cell r="AE152" t="e">
            <v>#DIV/0!</v>
          </cell>
          <cell r="AO152">
            <v>0</v>
          </cell>
          <cell r="AQ152" t="e">
            <v>#DIV/0!</v>
          </cell>
          <cell r="AR152" t="e">
            <v>#DIV/0!</v>
          </cell>
        </row>
        <row r="153">
          <cell r="B153" t="str">
            <v>100700250A</v>
          </cell>
          <cell r="N153">
            <v>0</v>
          </cell>
          <cell r="P153" t="e">
            <v>#DIV/0!</v>
          </cell>
          <cell r="Q153" t="str">
            <v>TO BE DETERMINED</v>
          </cell>
          <cell r="R153" t="e">
            <v>#DIV/0!</v>
          </cell>
          <cell r="W153">
            <v>0</v>
          </cell>
          <cell r="Y153" t="e">
            <v>#DIV/0!</v>
          </cell>
          <cell r="AB153">
            <v>0</v>
          </cell>
          <cell r="AD153" t="e">
            <v>#DIV/0!</v>
          </cell>
          <cell r="AE153" t="e">
            <v>#DIV/0!</v>
          </cell>
          <cell r="AO153">
            <v>0</v>
          </cell>
          <cell r="AQ153" t="e">
            <v>#DIV/0!</v>
          </cell>
          <cell r="AR153" t="e">
            <v>#DIV/0!</v>
          </cell>
        </row>
        <row r="154">
          <cell r="B154" t="str">
            <v>200066700A</v>
          </cell>
          <cell r="N154">
            <v>0</v>
          </cell>
          <cell r="P154" t="e">
            <v>#DIV/0!</v>
          </cell>
          <cell r="R154" t="e">
            <v>#DIV/0!</v>
          </cell>
          <cell r="W154">
            <v>0</v>
          </cell>
          <cell r="Y154" t="e">
            <v>#DIV/0!</v>
          </cell>
          <cell r="AB154">
            <v>0</v>
          </cell>
          <cell r="AD154" t="e">
            <v>#DIV/0!</v>
          </cell>
          <cell r="AE154" t="e">
            <v>#DIV/0!</v>
          </cell>
          <cell r="AO154">
            <v>0</v>
          </cell>
          <cell r="AQ154" t="e">
            <v>#DIV/0!</v>
          </cell>
          <cell r="AR154" t="e">
            <v>#DIV/0!</v>
          </cell>
        </row>
        <row r="155">
          <cell r="B155" t="str">
            <v>200009170B</v>
          </cell>
          <cell r="N155">
            <v>0</v>
          </cell>
          <cell r="P155" t="e">
            <v>#DIV/0!</v>
          </cell>
          <cell r="R155" t="e">
            <v>#DIV/0!</v>
          </cell>
          <cell r="W155">
            <v>0</v>
          </cell>
          <cell r="Y155" t="e">
            <v>#DIV/0!</v>
          </cell>
          <cell r="AB155">
            <v>0</v>
          </cell>
          <cell r="AD155" t="e">
            <v>#DIV/0!</v>
          </cell>
          <cell r="AE155" t="e">
            <v>#DIV/0!</v>
          </cell>
          <cell r="AO155">
            <v>0</v>
          </cell>
          <cell r="AQ155" t="e">
            <v>#DIV/0!</v>
          </cell>
          <cell r="AR155" t="e">
            <v>#DIV/0!</v>
          </cell>
        </row>
        <row r="156">
          <cell r="B156" t="str">
            <v>100747140B</v>
          </cell>
          <cell r="N156">
            <v>0</v>
          </cell>
          <cell r="P156" t="e">
            <v>#DIV/0!</v>
          </cell>
          <cell r="Q156" t="str">
            <v>TO BE DETERMINED</v>
          </cell>
          <cell r="R156" t="e">
            <v>#DIV/0!</v>
          </cell>
          <cell r="W156">
            <v>0</v>
          </cell>
          <cell r="Y156" t="e">
            <v>#DIV/0!</v>
          </cell>
          <cell r="AB156">
            <v>0</v>
          </cell>
          <cell r="AD156" t="e">
            <v>#DIV/0!</v>
          </cell>
          <cell r="AE156" t="e">
            <v>#DIV/0!</v>
          </cell>
          <cell r="AO156">
            <v>0</v>
          </cell>
          <cell r="AQ156" t="e">
            <v>#DIV/0!</v>
          </cell>
          <cell r="AR156" t="e">
            <v>#DIV/0!</v>
          </cell>
        </row>
        <row r="157">
          <cell r="B157" t="str">
            <v>100748450B</v>
          </cell>
          <cell r="N157">
            <v>0</v>
          </cell>
          <cell r="P157" t="e">
            <v>#DIV/0!</v>
          </cell>
          <cell r="R157" t="e">
            <v>#DIV/0!</v>
          </cell>
          <cell r="W157">
            <v>0</v>
          </cell>
          <cell r="Y157" t="e">
            <v>#DIV/0!</v>
          </cell>
          <cell r="AB157">
            <v>0</v>
          </cell>
          <cell r="AD157" t="e">
            <v>#DIV/0!</v>
          </cell>
          <cell r="AE157" t="e">
            <v>#DIV/0!</v>
          </cell>
          <cell r="AO157">
            <v>0</v>
          </cell>
          <cell r="AQ157" t="e">
            <v>#DIV/0!</v>
          </cell>
          <cell r="AR157" t="e">
            <v>#DIV/0!</v>
          </cell>
        </row>
        <row r="158">
          <cell r="B158" t="str">
            <v>200752850C</v>
          </cell>
          <cell r="N158">
            <v>0</v>
          </cell>
          <cell r="P158" t="e">
            <v>#DIV/0!</v>
          </cell>
          <cell r="R158" t="e">
            <v>#DIV/0!</v>
          </cell>
          <cell r="W158">
            <v>0</v>
          </cell>
          <cell r="Y158" t="e">
            <v>#DIV/0!</v>
          </cell>
          <cell r="AB158">
            <v>0</v>
          </cell>
          <cell r="AD158" t="e">
            <v>#DIV/0!</v>
          </cell>
          <cell r="AE158" t="e">
            <v>#DIV/0!</v>
          </cell>
          <cell r="AO158">
            <v>0</v>
          </cell>
          <cell r="AQ158" t="e">
            <v>#DIV/0!</v>
          </cell>
          <cell r="AR158" t="e">
            <v>#DIV/0!</v>
          </cell>
        </row>
        <row r="159">
          <cell r="B159" t="str">
            <v>200707260A</v>
          </cell>
          <cell r="N159">
            <v>0</v>
          </cell>
          <cell r="P159" t="e">
            <v>#DIV/0!</v>
          </cell>
          <cell r="Q159" t="str">
            <v>TO BE DETERMINED</v>
          </cell>
          <cell r="R159" t="e">
            <v>#DIV/0!</v>
          </cell>
          <cell r="W159">
            <v>0</v>
          </cell>
          <cell r="Y159" t="e">
            <v>#DIV/0!</v>
          </cell>
          <cell r="AB159">
            <v>0</v>
          </cell>
          <cell r="AD159" t="e">
            <v>#DIV/0!</v>
          </cell>
          <cell r="AE159" t="e">
            <v>#DIV/0!</v>
          </cell>
          <cell r="AO159">
            <v>0</v>
          </cell>
          <cell r="AQ159" t="e">
            <v>#DIV/0!</v>
          </cell>
          <cell r="AR159" t="e">
            <v>#DIV/0!</v>
          </cell>
        </row>
        <row r="160">
          <cell r="B160" t="str">
            <v>200518600A</v>
          </cell>
          <cell r="N160">
            <v>0</v>
          </cell>
          <cell r="P160" t="e">
            <v>#DIV/0!</v>
          </cell>
          <cell r="R160" t="e">
            <v>#DIV/0!</v>
          </cell>
          <cell r="W160">
            <v>0</v>
          </cell>
          <cell r="Y160" t="e">
            <v>#DIV/0!</v>
          </cell>
          <cell r="AB160">
            <v>0</v>
          </cell>
          <cell r="AD160" t="e">
            <v>#DIV/0!</v>
          </cell>
          <cell r="AE160" t="e">
            <v>#DIV/0!</v>
          </cell>
          <cell r="AO160">
            <v>0</v>
          </cell>
          <cell r="AQ160" t="e">
            <v>#DIV/0!</v>
          </cell>
          <cell r="AR160" t="e">
            <v>#DIV/0!</v>
          </cell>
        </row>
        <row r="161">
          <cell r="B161" t="str">
            <v>100738360M</v>
          </cell>
          <cell r="N161">
            <v>0</v>
          </cell>
          <cell r="P161" t="e">
            <v>#DIV/0!</v>
          </cell>
          <cell r="R161" t="e">
            <v>#DIV/0!</v>
          </cell>
          <cell r="W161">
            <v>0</v>
          </cell>
          <cell r="Y161" t="e">
            <v>#DIV/0!</v>
          </cell>
          <cell r="AB161">
            <v>0</v>
          </cell>
          <cell r="AD161" t="e">
            <v>#DIV/0!</v>
          </cell>
          <cell r="AE161" t="e">
            <v>#DIV/0!</v>
          </cell>
          <cell r="AF161">
            <v>0.25</v>
          </cell>
          <cell r="AG161" t="e">
            <v>#DIV/0!</v>
          </cell>
          <cell r="AO161">
            <v>0</v>
          </cell>
          <cell r="AQ161" t="e">
            <v>#DIV/0!</v>
          </cell>
          <cell r="AR161" t="e">
            <v>#DIV/0!</v>
          </cell>
          <cell r="BP161" t="e">
            <v>#REF!</v>
          </cell>
          <cell r="BQ161" t="e">
            <v>#REF!</v>
          </cell>
          <cell r="BR161" t="e">
            <v>#REF!</v>
          </cell>
          <cell r="BS161">
            <v>0</v>
          </cell>
          <cell r="BT161" t="e">
            <v>#REF!</v>
          </cell>
          <cell r="BU161">
            <v>0</v>
          </cell>
          <cell r="BV161" t="e">
            <v>#REF!</v>
          </cell>
          <cell r="BW161" t="e">
            <v>#REF!</v>
          </cell>
          <cell r="BY161">
            <v>0</v>
          </cell>
          <cell r="BZ161" t="e">
            <v>#REF!</v>
          </cell>
        </row>
        <row r="162">
          <cell r="B162" t="str">
            <v>200994090B</v>
          </cell>
          <cell r="N162">
            <v>0</v>
          </cell>
          <cell r="P162" t="e">
            <v>#DIV/0!</v>
          </cell>
          <cell r="Q162" t="str">
            <v>TO BE DETERMINED</v>
          </cell>
          <cell r="R162" t="e">
            <v>#DIV/0!</v>
          </cell>
          <cell r="W162">
            <v>0</v>
          </cell>
          <cell r="Y162" t="e">
            <v>#DIV/0!</v>
          </cell>
          <cell r="AB162">
            <v>0</v>
          </cell>
          <cell r="AD162" t="e">
            <v>#DIV/0!</v>
          </cell>
          <cell r="AE162" t="e">
            <v>#DIV/0!</v>
          </cell>
          <cell r="AF162">
            <v>0.25</v>
          </cell>
          <cell r="AG162" t="e">
            <v>#DIV/0!</v>
          </cell>
          <cell r="AO162">
            <v>0</v>
          </cell>
          <cell r="AQ162" t="e">
            <v>#DIV/0!</v>
          </cell>
          <cell r="AR162" t="e">
            <v>#DIV/0!</v>
          </cell>
          <cell r="BP162" t="e">
            <v>#REF!</v>
          </cell>
          <cell r="BQ162" t="e">
            <v>#REF!</v>
          </cell>
          <cell r="BR162" t="e">
            <v>#REF!</v>
          </cell>
          <cell r="BS162">
            <v>0</v>
          </cell>
          <cell r="BT162" t="e">
            <v>#REF!</v>
          </cell>
          <cell r="BU162">
            <v>0</v>
          </cell>
          <cell r="BV162" t="e">
            <v>#REF!</v>
          </cell>
          <cell r="BW162" t="e">
            <v>#REF!</v>
          </cell>
          <cell r="BY162">
            <v>0</v>
          </cell>
          <cell r="BZ162" t="e">
            <v>#REF!</v>
          </cell>
        </row>
        <row r="163">
          <cell r="B163" t="str">
            <v>100690120A</v>
          </cell>
          <cell r="N163">
            <v>0</v>
          </cell>
          <cell r="P163" t="e">
            <v>#DIV/0!</v>
          </cell>
          <cell r="R163" t="e">
            <v>#DIV/0!</v>
          </cell>
          <cell r="W163">
            <v>0</v>
          </cell>
          <cell r="Y163" t="e">
            <v>#DIV/0!</v>
          </cell>
          <cell r="AB163">
            <v>0</v>
          </cell>
          <cell r="AD163" t="e">
            <v>#DIV/0!</v>
          </cell>
          <cell r="AE163" t="e">
            <v>#DIV/0!</v>
          </cell>
          <cell r="AF163">
            <v>0.25</v>
          </cell>
          <cell r="AG163" t="e">
            <v>#DIV/0!</v>
          </cell>
          <cell r="AO163">
            <v>0</v>
          </cell>
          <cell r="AQ163" t="e">
            <v>#DIV/0!</v>
          </cell>
          <cell r="AR163" t="e">
            <v>#DIV/0!</v>
          </cell>
          <cell r="BP163" t="e">
            <v>#REF!</v>
          </cell>
          <cell r="BQ163" t="e">
            <v>#REF!</v>
          </cell>
          <cell r="BR163" t="e">
            <v>#REF!</v>
          </cell>
          <cell r="BS163">
            <v>0</v>
          </cell>
          <cell r="BT163" t="e">
            <v>#REF!</v>
          </cell>
          <cell r="BU163">
            <v>0</v>
          </cell>
          <cell r="BV163" t="e">
            <v>#REF!</v>
          </cell>
          <cell r="BW163" t="e">
            <v>#REF!</v>
          </cell>
          <cell r="BY163">
            <v>0</v>
          </cell>
          <cell r="BZ163" t="e">
            <v>#REF!</v>
          </cell>
        </row>
        <row r="164">
          <cell r="B164" t="str">
            <v>200231400B</v>
          </cell>
          <cell r="N164">
            <v>0</v>
          </cell>
          <cell r="P164" t="e">
            <v>#DIV/0!</v>
          </cell>
          <cell r="Q164" t="str">
            <v>TO BE DETERMINED</v>
          </cell>
          <cell r="R164" t="e">
            <v>#DIV/0!</v>
          </cell>
          <cell r="W164">
            <v>0</v>
          </cell>
          <cell r="Y164" t="e">
            <v>#DIV/0!</v>
          </cell>
          <cell r="AB164">
            <v>0</v>
          </cell>
          <cell r="AD164" t="e">
            <v>#DIV/0!</v>
          </cell>
          <cell r="AE164" t="e">
            <v>#DIV/0!</v>
          </cell>
          <cell r="AF164">
            <v>0.25</v>
          </cell>
          <cell r="AG164" t="e">
            <v>#DIV/0!</v>
          </cell>
          <cell r="AO164">
            <v>0</v>
          </cell>
          <cell r="AQ164" t="e">
            <v>#DIV/0!</v>
          </cell>
          <cell r="AR164" t="e">
            <v>#DIV/0!</v>
          </cell>
          <cell r="BP164" t="e">
            <v>#REF!</v>
          </cell>
          <cell r="BQ164" t="e">
            <v>#REF!</v>
          </cell>
          <cell r="BR164" t="e">
            <v>#REF!</v>
          </cell>
          <cell r="BS164">
            <v>0</v>
          </cell>
          <cell r="BT164" t="e">
            <v>#REF!</v>
          </cell>
          <cell r="BU164">
            <v>0</v>
          </cell>
          <cell r="BV164" t="e">
            <v>#REF!</v>
          </cell>
          <cell r="BW164" t="e">
            <v>#REF!</v>
          </cell>
          <cell r="BY164">
            <v>0</v>
          </cell>
          <cell r="BZ164" t="e">
            <v>#REF!</v>
          </cell>
        </row>
        <row r="165">
          <cell r="B165" t="str">
            <v>100699900A</v>
          </cell>
          <cell r="N165">
            <v>0</v>
          </cell>
          <cell r="P165" t="e">
            <v>#DIV/0!</v>
          </cell>
          <cell r="Q165" t="str">
            <v>TO BE DETERMINED</v>
          </cell>
          <cell r="R165" t="e">
            <v>#DIV/0!</v>
          </cell>
          <cell r="W165">
            <v>0</v>
          </cell>
          <cell r="Y165" t="e">
            <v>#DIV/0!</v>
          </cell>
          <cell r="AB165">
            <v>0</v>
          </cell>
          <cell r="AD165" t="e">
            <v>#DIV/0!</v>
          </cell>
          <cell r="AE165" t="e">
            <v>#DIV/0!</v>
          </cell>
          <cell r="AF165">
            <v>0.25</v>
          </cell>
          <cell r="AG165" t="e">
            <v>#DIV/0!</v>
          </cell>
          <cell r="AO165">
            <v>0</v>
          </cell>
          <cell r="AQ165" t="e">
            <v>#DIV/0!</v>
          </cell>
          <cell r="AR165" t="e">
            <v>#DIV/0!</v>
          </cell>
          <cell r="BP165" t="e">
            <v>#REF!</v>
          </cell>
          <cell r="BQ165" t="e">
            <v>#REF!</v>
          </cell>
          <cell r="BR165" t="e">
            <v>#REF!</v>
          </cell>
          <cell r="BS165">
            <v>0</v>
          </cell>
          <cell r="BT165" t="e">
            <v>#REF!</v>
          </cell>
          <cell r="BU165">
            <v>0</v>
          </cell>
          <cell r="BV165" t="e">
            <v>#REF!</v>
          </cell>
          <cell r="BW165" t="e">
            <v>#REF!</v>
          </cell>
          <cell r="BY165">
            <v>0</v>
          </cell>
          <cell r="BZ165" t="e">
            <v>#REF!</v>
          </cell>
        </row>
        <row r="166">
          <cell r="B166" t="str">
            <v>100700770A</v>
          </cell>
          <cell r="N166">
            <v>0</v>
          </cell>
          <cell r="P166" t="e">
            <v>#DIV/0!</v>
          </cell>
          <cell r="Q166" t="str">
            <v>TO BE DETERMINED</v>
          </cell>
          <cell r="R166" t="e">
            <v>#DIV/0!</v>
          </cell>
          <cell r="W166">
            <v>0</v>
          </cell>
          <cell r="Y166" t="e">
            <v>#DIV/0!</v>
          </cell>
          <cell r="AB166">
            <v>0</v>
          </cell>
          <cell r="AD166" t="e">
            <v>#DIV/0!</v>
          </cell>
          <cell r="AE166" t="e">
            <v>#DIV/0!</v>
          </cell>
          <cell r="AF166">
            <v>0.25</v>
          </cell>
          <cell r="AG166" t="e">
            <v>#DIV/0!</v>
          </cell>
          <cell r="AO166">
            <v>0</v>
          </cell>
          <cell r="AQ166" t="e">
            <v>#DIV/0!</v>
          </cell>
          <cell r="AR166" t="e">
            <v>#DIV/0!</v>
          </cell>
          <cell r="BP166" t="e">
            <v>#REF!</v>
          </cell>
          <cell r="BQ166" t="e">
            <v>#REF!</v>
          </cell>
          <cell r="BR166" t="e">
            <v>#REF!</v>
          </cell>
          <cell r="BS166">
            <v>0</v>
          </cell>
          <cell r="BT166" t="e">
            <v>#REF!</v>
          </cell>
          <cell r="BU166">
            <v>0</v>
          </cell>
          <cell r="BV166" t="e">
            <v>#REF!</v>
          </cell>
          <cell r="BW166" t="e">
            <v>#REF!</v>
          </cell>
          <cell r="BY166">
            <v>0</v>
          </cell>
          <cell r="BZ166" t="e">
            <v>#REF!</v>
          </cell>
        </row>
        <row r="167">
          <cell r="B167" t="str">
            <v>100701680L</v>
          </cell>
          <cell r="N167">
            <v>0</v>
          </cell>
          <cell r="P167" t="e">
            <v>#DIV/0!</v>
          </cell>
          <cell r="Q167" t="str">
            <v>TO BE DETERMINED</v>
          </cell>
          <cell r="R167" t="e">
            <v>#DIV/0!</v>
          </cell>
          <cell r="W167">
            <v>0</v>
          </cell>
          <cell r="Y167" t="e">
            <v>#DIV/0!</v>
          </cell>
          <cell r="AB167">
            <v>0</v>
          </cell>
          <cell r="AD167" t="e">
            <v>#DIV/0!</v>
          </cell>
          <cell r="AE167" t="e">
            <v>#DIV/0!</v>
          </cell>
          <cell r="AF167">
            <v>0.25</v>
          </cell>
          <cell r="AG167" t="e">
            <v>#DIV/0!</v>
          </cell>
          <cell r="AO167">
            <v>0</v>
          </cell>
          <cell r="AQ167" t="e">
            <v>#DIV/0!</v>
          </cell>
          <cell r="AR167" t="e">
            <v>#DIV/0!</v>
          </cell>
          <cell r="BP167" t="e">
            <v>#REF!</v>
          </cell>
          <cell r="BQ167" t="e">
            <v>#REF!</v>
          </cell>
          <cell r="BR167" t="e">
            <v>#REF!</v>
          </cell>
          <cell r="BS167">
            <v>0</v>
          </cell>
          <cell r="BT167" t="e">
            <v>#REF!</v>
          </cell>
          <cell r="BU167">
            <v>0</v>
          </cell>
          <cell r="BV167" t="e">
            <v>#REF!</v>
          </cell>
          <cell r="BW167" t="e">
            <v>#REF!</v>
          </cell>
          <cell r="BY167">
            <v>0</v>
          </cell>
          <cell r="BZ167" t="e">
            <v>#REF!</v>
          </cell>
        </row>
        <row r="168">
          <cell r="B168" t="str">
            <v>100700450A</v>
          </cell>
          <cell r="N168">
            <v>0</v>
          </cell>
          <cell r="P168" t="e">
            <v>#DIV/0!</v>
          </cell>
          <cell r="R168" t="e">
            <v>#DIV/0!</v>
          </cell>
          <cell r="W168">
            <v>0</v>
          </cell>
          <cell r="Y168" t="e">
            <v>#DIV/0!</v>
          </cell>
          <cell r="AB168">
            <v>0</v>
          </cell>
          <cell r="AD168" t="e">
            <v>#DIV/0!</v>
          </cell>
          <cell r="AE168" t="e">
            <v>#DIV/0!</v>
          </cell>
          <cell r="AF168">
            <v>0.25</v>
          </cell>
          <cell r="AG168" t="e">
            <v>#DIV/0!</v>
          </cell>
          <cell r="AO168">
            <v>0</v>
          </cell>
          <cell r="AQ168" t="e">
            <v>#DIV/0!</v>
          </cell>
          <cell r="AR168" t="e">
            <v>#DIV/0!</v>
          </cell>
          <cell r="BP168" t="e">
            <v>#REF!</v>
          </cell>
          <cell r="BQ168" t="e">
            <v>#REF!</v>
          </cell>
          <cell r="BR168" t="e">
            <v>#REF!</v>
          </cell>
          <cell r="BS168">
            <v>0</v>
          </cell>
          <cell r="BT168" t="e">
            <v>#REF!</v>
          </cell>
          <cell r="BU168">
            <v>0</v>
          </cell>
          <cell r="BV168" t="e">
            <v>#REF!</v>
          </cell>
          <cell r="BW168" t="e">
            <v>#REF!</v>
          </cell>
          <cell r="BY168">
            <v>0</v>
          </cell>
          <cell r="BZ168" t="e">
            <v>#REF!</v>
          </cell>
        </row>
        <row r="169">
          <cell r="B169" t="str">
            <v>100689350A</v>
          </cell>
          <cell r="N169">
            <v>0</v>
          </cell>
          <cell r="P169" t="e">
            <v>#DIV/0!</v>
          </cell>
          <cell r="Q169" t="str">
            <v>TO BE DETERMINED</v>
          </cell>
          <cell r="R169" t="e">
            <v>#DIV/0!</v>
          </cell>
          <cell r="W169">
            <v>0</v>
          </cell>
          <cell r="Y169" t="e">
            <v>#DIV/0!</v>
          </cell>
          <cell r="AB169">
            <v>0</v>
          </cell>
          <cell r="AD169" t="e">
            <v>#DIV/0!</v>
          </cell>
          <cell r="AE169" t="e">
            <v>#DIV/0!</v>
          </cell>
          <cell r="AF169">
            <v>0.25</v>
          </cell>
          <cell r="AG169" t="e">
            <v>#DIV/0!</v>
          </cell>
          <cell r="AO169">
            <v>0</v>
          </cell>
          <cell r="AQ169" t="e">
            <v>#DIV/0!</v>
          </cell>
          <cell r="AR169" t="e">
            <v>#DIV/0!</v>
          </cell>
          <cell r="BP169" t="e">
            <v>#REF!</v>
          </cell>
          <cell r="BQ169" t="e">
            <v>#REF!</v>
          </cell>
          <cell r="BR169" t="e">
            <v>#REF!</v>
          </cell>
          <cell r="BS169">
            <v>0</v>
          </cell>
          <cell r="BT169" t="e">
            <v>#REF!</v>
          </cell>
          <cell r="BU169">
            <v>0</v>
          </cell>
          <cell r="BV169" t="e">
            <v>#REF!</v>
          </cell>
          <cell r="BW169" t="e">
            <v>#REF!</v>
          </cell>
          <cell r="BY169">
            <v>0</v>
          </cell>
          <cell r="BZ169" t="e">
            <v>#REF!</v>
          </cell>
        </row>
        <row r="170">
          <cell r="B170" t="str">
            <v>200224040B</v>
          </cell>
          <cell r="N170">
            <v>0</v>
          </cell>
          <cell r="P170" t="e">
            <v>#DIV/0!</v>
          </cell>
          <cell r="Q170" t="str">
            <v>TO BE DETERMINED</v>
          </cell>
          <cell r="R170" t="e">
            <v>#DIV/0!</v>
          </cell>
          <cell r="W170">
            <v>0</v>
          </cell>
          <cell r="Y170" t="e">
            <v>#DIV/0!</v>
          </cell>
          <cell r="AB170">
            <v>0</v>
          </cell>
          <cell r="AD170" t="e">
            <v>#DIV/0!</v>
          </cell>
          <cell r="AE170" t="e">
            <v>#DIV/0!</v>
          </cell>
          <cell r="AF170">
            <v>0.25</v>
          </cell>
          <cell r="AG170" t="e">
            <v>#DIV/0!</v>
          </cell>
          <cell r="AO170">
            <v>0</v>
          </cell>
          <cell r="AQ170" t="e">
            <v>#DIV/0!</v>
          </cell>
          <cell r="AR170" t="e">
            <v>#DIV/0!</v>
          </cell>
          <cell r="BP170" t="e">
            <v>#REF!</v>
          </cell>
          <cell r="BQ170" t="e">
            <v>#REF!</v>
          </cell>
          <cell r="BR170" t="e">
            <v>#REF!</v>
          </cell>
          <cell r="BS170">
            <v>0</v>
          </cell>
          <cell r="BT170" t="e">
            <v>#REF!</v>
          </cell>
          <cell r="BU170">
            <v>0</v>
          </cell>
          <cell r="BV170" t="e">
            <v>#REF!</v>
          </cell>
          <cell r="BW170" t="e">
            <v>#REF!</v>
          </cell>
          <cell r="BY170">
            <v>0</v>
          </cell>
          <cell r="BZ170" t="e">
            <v>#REF!</v>
          </cell>
        </row>
        <row r="171">
          <cell r="B171" t="str">
            <v>100700190A</v>
          </cell>
          <cell r="N171">
            <v>0</v>
          </cell>
          <cell r="P171" t="e">
            <v>#DIV/0!</v>
          </cell>
          <cell r="R171" t="e">
            <v>#DIV/0!</v>
          </cell>
          <cell r="W171">
            <v>0</v>
          </cell>
          <cell r="Y171" t="e">
            <v>#DIV/0!</v>
          </cell>
          <cell r="AB171">
            <v>0</v>
          </cell>
          <cell r="AD171" t="e">
            <v>#DIV/0!</v>
          </cell>
          <cell r="AE171" t="e">
            <v>#DIV/0!</v>
          </cell>
          <cell r="AF171">
            <v>0.25</v>
          </cell>
          <cell r="AG171" t="e">
            <v>#DIV/0!</v>
          </cell>
          <cell r="AO171">
            <v>0</v>
          </cell>
          <cell r="AQ171" t="e">
            <v>#DIV/0!</v>
          </cell>
          <cell r="AR171" t="e">
            <v>#DIV/0!</v>
          </cell>
          <cell r="BP171" t="e">
            <v>#REF!</v>
          </cell>
          <cell r="BQ171" t="e">
            <v>#REF!</v>
          </cell>
          <cell r="BR171" t="e">
            <v>#REF!</v>
          </cell>
          <cell r="BS171">
            <v>0</v>
          </cell>
          <cell r="BT171" t="e">
            <v>#REF!</v>
          </cell>
          <cell r="BU171">
            <v>0</v>
          </cell>
          <cell r="BV171" t="e">
            <v>#REF!</v>
          </cell>
          <cell r="BW171" t="e">
            <v>#REF!</v>
          </cell>
          <cell r="BY171">
            <v>0</v>
          </cell>
          <cell r="BZ171" t="e">
            <v>#REF!</v>
          </cell>
        </row>
        <row r="172">
          <cell r="B172" t="str">
            <v>100699830A</v>
          </cell>
          <cell r="N172">
            <v>0</v>
          </cell>
          <cell r="P172" t="e">
            <v>#DIV/0!</v>
          </cell>
          <cell r="R172" t="e">
            <v>#DIV/0!</v>
          </cell>
          <cell r="W172">
            <v>0</v>
          </cell>
          <cell r="Y172" t="e">
            <v>#DIV/0!</v>
          </cell>
          <cell r="AB172">
            <v>0</v>
          </cell>
          <cell r="AD172" t="e">
            <v>#DIV/0!</v>
          </cell>
          <cell r="AE172" t="e">
            <v>#DIV/0!</v>
          </cell>
          <cell r="AF172">
            <v>0.25</v>
          </cell>
          <cell r="AG172" t="e">
            <v>#DIV/0!</v>
          </cell>
          <cell r="AO172">
            <v>0</v>
          </cell>
          <cell r="AQ172" t="e">
            <v>#DIV/0!</v>
          </cell>
          <cell r="AR172" t="e">
            <v>#DIV/0!</v>
          </cell>
          <cell r="BP172" t="e">
            <v>#REF!</v>
          </cell>
          <cell r="BQ172" t="e">
            <v>#REF!</v>
          </cell>
          <cell r="BR172" t="e">
            <v>#REF!</v>
          </cell>
          <cell r="BS172">
            <v>0</v>
          </cell>
          <cell r="BT172" t="e">
            <v>#REF!</v>
          </cell>
          <cell r="BU172">
            <v>0</v>
          </cell>
          <cell r="BV172" t="e">
            <v>#REF!</v>
          </cell>
          <cell r="BW172" t="e">
            <v>#REF!</v>
          </cell>
          <cell r="BY172">
            <v>0</v>
          </cell>
          <cell r="BZ172" t="e">
            <v>#REF!</v>
          </cell>
        </row>
        <row r="173">
          <cell r="B173" t="str">
            <v>200119790A</v>
          </cell>
          <cell r="N173">
            <v>0</v>
          </cell>
          <cell r="P173" t="e">
            <v>#DIV/0!</v>
          </cell>
          <cell r="R173" t="e">
            <v>#DIV/0!</v>
          </cell>
          <cell r="W173">
            <v>0</v>
          </cell>
          <cell r="Y173" t="e">
            <v>#DIV/0!</v>
          </cell>
          <cell r="AB173">
            <v>0</v>
          </cell>
          <cell r="AD173" t="e">
            <v>#DIV/0!</v>
          </cell>
          <cell r="AE173" t="e">
            <v>#DIV/0!</v>
          </cell>
          <cell r="AF173">
            <v>0.25</v>
          </cell>
          <cell r="AG173" t="e">
            <v>#DIV/0!</v>
          </cell>
          <cell r="AO173">
            <v>0</v>
          </cell>
          <cell r="AQ173" t="e">
            <v>#DIV/0!</v>
          </cell>
          <cell r="AR173" t="e">
            <v>#DIV/0!</v>
          </cell>
          <cell r="BP173" t="e">
            <v>#REF!</v>
          </cell>
          <cell r="BQ173" t="e">
            <v>#REF!</v>
          </cell>
          <cell r="BR173" t="e">
            <v>#REF!</v>
          </cell>
          <cell r="BS173">
            <v>0</v>
          </cell>
          <cell r="BT173" t="e">
            <v>#REF!</v>
          </cell>
          <cell r="BU173">
            <v>0</v>
          </cell>
          <cell r="BV173" t="e">
            <v>#REF!</v>
          </cell>
          <cell r="BW173" t="e">
            <v>#REF!</v>
          </cell>
          <cell r="BY173">
            <v>0</v>
          </cell>
          <cell r="BZ173" t="e">
            <v>#REF!</v>
          </cell>
        </row>
        <row r="174">
          <cell r="B174" t="str">
            <v>200080160A</v>
          </cell>
          <cell r="N174">
            <v>0</v>
          </cell>
          <cell r="P174" t="e">
            <v>#DIV/0!</v>
          </cell>
          <cell r="R174" t="e">
            <v>#DIV/0!</v>
          </cell>
          <cell r="W174">
            <v>0</v>
          </cell>
          <cell r="Y174" t="e">
            <v>#DIV/0!</v>
          </cell>
          <cell r="AB174">
            <v>0</v>
          </cell>
          <cell r="AD174" t="e">
            <v>#DIV/0!</v>
          </cell>
          <cell r="AE174" t="e">
            <v>#DIV/0!</v>
          </cell>
          <cell r="AF174">
            <v>0.25</v>
          </cell>
          <cell r="AG174" t="e">
            <v>#DIV/0!</v>
          </cell>
          <cell r="AO174">
            <v>0</v>
          </cell>
          <cell r="AQ174" t="e">
            <v>#DIV/0!</v>
          </cell>
          <cell r="AR174" t="e">
            <v>#DIV/0!</v>
          </cell>
          <cell r="BP174" t="e">
            <v>#REF!</v>
          </cell>
          <cell r="BQ174" t="e">
            <v>#REF!</v>
          </cell>
          <cell r="BR174" t="e">
            <v>#REF!</v>
          </cell>
          <cell r="BS174">
            <v>0</v>
          </cell>
          <cell r="BT174" t="e">
            <v>#REF!</v>
          </cell>
          <cell r="BU174">
            <v>0</v>
          </cell>
          <cell r="BV174" t="e">
            <v>#REF!</v>
          </cell>
          <cell r="BW174" t="e">
            <v>#REF!</v>
          </cell>
          <cell r="BY174">
            <v>0</v>
          </cell>
          <cell r="BZ174" t="e">
            <v>#REF!</v>
          </cell>
        </row>
        <row r="175">
          <cell r="B175" t="str">
            <v>100697950M</v>
          </cell>
          <cell r="N175">
            <v>0</v>
          </cell>
          <cell r="P175" t="e">
            <v>#DIV/0!</v>
          </cell>
          <cell r="R175" t="e">
            <v>#DIV/0!</v>
          </cell>
          <cell r="W175">
            <v>0</v>
          </cell>
          <cell r="Y175" t="e">
            <v>#DIV/0!</v>
          </cell>
          <cell r="AB175">
            <v>0</v>
          </cell>
          <cell r="AD175" t="e">
            <v>#DIV/0!</v>
          </cell>
          <cell r="AE175" t="e">
            <v>#DIV/0!</v>
          </cell>
          <cell r="AF175">
            <v>0.25</v>
          </cell>
          <cell r="AG175" t="e">
            <v>#DIV/0!</v>
          </cell>
          <cell r="AO175">
            <v>0</v>
          </cell>
          <cell r="AQ175" t="e">
            <v>#DIV/0!</v>
          </cell>
          <cell r="AR175" t="e">
            <v>#DIV/0!</v>
          </cell>
          <cell r="BP175" t="e">
            <v>#REF!</v>
          </cell>
          <cell r="BQ175" t="e">
            <v>#REF!</v>
          </cell>
          <cell r="BR175" t="e">
            <v>#REF!</v>
          </cell>
          <cell r="BS175">
            <v>0</v>
          </cell>
          <cell r="BT175" t="e">
            <v>#REF!</v>
          </cell>
          <cell r="BU175">
            <v>0</v>
          </cell>
          <cell r="BV175" t="e">
            <v>#REF!</v>
          </cell>
          <cell r="BW175" t="e">
            <v>#REF!</v>
          </cell>
          <cell r="BY175">
            <v>0</v>
          </cell>
          <cell r="BZ175" t="e">
            <v>#REF!</v>
          </cell>
        </row>
        <row r="176">
          <cell r="B176" t="str">
            <v>100689250A</v>
          </cell>
          <cell r="N176">
            <v>0</v>
          </cell>
          <cell r="P176" t="e">
            <v>#DIV/0!</v>
          </cell>
          <cell r="R176" t="e">
            <v>#DIV/0!</v>
          </cell>
          <cell r="W176">
            <v>0</v>
          </cell>
          <cell r="Y176" t="e">
            <v>#DIV/0!</v>
          </cell>
          <cell r="AB176">
            <v>0</v>
          </cell>
          <cell r="AD176" t="e">
            <v>#DIV/0!</v>
          </cell>
          <cell r="AE176" t="e">
            <v>#DIV/0!</v>
          </cell>
          <cell r="AF176">
            <v>0.25</v>
          </cell>
          <cell r="AG176" t="e">
            <v>#DIV/0!</v>
          </cell>
          <cell r="AO176">
            <v>0</v>
          </cell>
          <cell r="AQ176" t="e">
            <v>#DIV/0!</v>
          </cell>
          <cell r="AR176" t="e">
            <v>#DIV/0!</v>
          </cell>
          <cell r="BP176" t="e">
            <v>#REF!</v>
          </cell>
          <cell r="BQ176" t="e">
            <v>#REF!</v>
          </cell>
          <cell r="BR176" t="e">
            <v>#REF!</v>
          </cell>
          <cell r="BS176">
            <v>0</v>
          </cell>
          <cell r="BT176" t="e">
            <v>#REF!</v>
          </cell>
          <cell r="BU176">
            <v>0</v>
          </cell>
          <cell r="BV176" t="e">
            <v>#REF!</v>
          </cell>
          <cell r="BW176" t="e">
            <v>#REF!</v>
          </cell>
          <cell r="BY176">
            <v>0</v>
          </cell>
          <cell r="BZ176" t="e">
            <v>#REF!</v>
          </cell>
        </row>
        <row r="177">
          <cell r="B177" t="str">
            <v>200423910P</v>
          </cell>
          <cell r="N177">
            <v>0</v>
          </cell>
          <cell r="P177" t="e">
            <v>#DIV/0!</v>
          </cell>
          <cell r="R177" t="e">
            <v>#DIV/0!</v>
          </cell>
          <cell r="W177">
            <v>0</v>
          </cell>
          <cell r="Y177" t="e">
            <v>#DIV/0!</v>
          </cell>
          <cell r="AB177">
            <v>0</v>
          </cell>
          <cell r="AD177" t="e">
            <v>#DIV/0!</v>
          </cell>
          <cell r="AE177" t="e">
            <v>#DIV/0!</v>
          </cell>
          <cell r="AF177">
            <v>0.25</v>
          </cell>
          <cell r="AG177" t="e">
            <v>#DIV/0!</v>
          </cell>
          <cell r="AO177">
            <v>0</v>
          </cell>
          <cell r="AQ177" t="e">
            <v>#DIV/0!</v>
          </cell>
          <cell r="AR177" t="e">
            <v>#DIV/0!</v>
          </cell>
          <cell r="BP177" t="e">
            <v>#REF!</v>
          </cell>
          <cell r="BQ177" t="e">
            <v>#REF!</v>
          </cell>
          <cell r="BR177" t="e">
            <v>#REF!</v>
          </cell>
          <cell r="BS177">
            <v>0</v>
          </cell>
          <cell r="BT177" t="e">
            <v>#REF!</v>
          </cell>
          <cell r="BU177">
            <v>0</v>
          </cell>
          <cell r="BV177" t="e">
            <v>#REF!</v>
          </cell>
          <cell r="BW177" t="e">
            <v>#REF!</v>
          </cell>
          <cell r="BY177">
            <v>0</v>
          </cell>
          <cell r="BZ177" t="e">
            <v>#REF!</v>
          </cell>
        </row>
        <row r="178">
          <cell r="B178" t="str">
            <v>100699540L</v>
          </cell>
          <cell r="N178">
            <v>0</v>
          </cell>
          <cell r="P178" t="e">
            <v>#DIV/0!</v>
          </cell>
          <cell r="R178" t="e">
            <v>#DIV/0!</v>
          </cell>
          <cell r="W178">
            <v>0</v>
          </cell>
          <cell r="Y178" t="e">
            <v>#DIV/0!</v>
          </cell>
          <cell r="AB178">
            <v>0</v>
          </cell>
          <cell r="AD178" t="e">
            <v>#DIV/0!</v>
          </cell>
          <cell r="AE178" t="e">
            <v>#DIV/0!</v>
          </cell>
          <cell r="AF178">
            <v>0.25</v>
          </cell>
          <cell r="AG178" t="e">
            <v>#DIV/0!</v>
          </cell>
          <cell r="AO178">
            <v>0</v>
          </cell>
          <cell r="AQ178" t="e">
            <v>#DIV/0!</v>
          </cell>
          <cell r="AR178" t="e">
            <v>#DIV/0!</v>
          </cell>
          <cell r="BP178" t="e">
            <v>#REF!</v>
          </cell>
          <cell r="BQ178" t="e">
            <v>#REF!</v>
          </cell>
          <cell r="BR178" t="e">
            <v>#REF!</v>
          </cell>
          <cell r="BS178">
            <v>0</v>
          </cell>
          <cell r="BT178" t="e">
            <v>#REF!</v>
          </cell>
          <cell r="BU178">
            <v>0</v>
          </cell>
          <cell r="BV178" t="e">
            <v>#REF!</v>
          </cell>
          <cell r="BW178" t="e">
            <v>#REF!</v>
          </cell>
          <cell r="BY178">
            <v>0</v>
          </cell>
          <cell r="BZ178" t="e">
            <v>#REF!</v>
          </cell>
        </row>
        <row r="179">
          <cell r="B179" t="str">
            <v>200682470A</v>
          </cell>
          <cell r="N179">
            <v>0</v>
          </cell>
          <cell r="P179" t="e">
            <v>#DIV/0!</v>
          </cell>
          <cell r="Q179" t="str">
            <v>TO BE DETERMINED</v>
          </cell>
          <cell r="R179" t="e">
            <v>#DIV/0!</v>
          </cell>
          <cell r="W179">
            <v>0</v>
          </cell>
          <cell r="Y179" t="e">
            <v>#DIV/0!</v>
          </cell>
          <cell r="AB179">
            <v>0</v>
          </cell>
          <cell r="AD179" t="e">
            <v>#DIV/0!</v>
          </cell>
          <cell r="AE179" t="e">
            <v>#DIV/0!</v>
          </cell>
          <cell r="AF179">
            <v>0.25</v>
          </cell>
          <cell r="AG179" t="e">
            <v>#DIV/0!</v>
          </cell>
          <cell r="AO179">
            <v>0</v>
          </cell>
          <cell r="AQ179" t="e">
            <v>#DIV/0!</v>
          </cell>
          <cell r="AR179" t="e">
            <v>#DIV/0!</v>
          </cell>
          <cell r="BP179" t="e">
            <v>#REF!</v>
          </cell>
          <cell r="BQ179" t="e">
            <v>#REF!</v>
          </cell>
          <cell r="BR179" t="e">
            <v>#REF!</v>
          </cell>
          <cell r="BS179">
            <v>0</v>
          </cell>
          <cell r="BT179" t="e">
            <v>#REF!</v>
          </cell>
          <cell r="BU179">
            <v>0</v>
          </cell>
          <cell r="BV179" t="e">
            <v>#REF!</v>
          </cell>
          <cell r="BW179" t="e">
            <v>#REF!</v>
          </cell>
          <cell r="BY179">
            <v>0</v>
          </cell>
          <cell r="BZ179" t="e">
            <v>#REF!</v>
          </cell>
        </row>
        <row r="180">
          <cell r="B180" t="str">
            <v>200125010B</v>
          </cell>
          <cell r="N180">
            <v>0</v>
          </cell>
          <cell r="P180" t="e">
            <v>#DIV/0!</v>
          </cell>
          <cell r="Q180" t="str">
            <v>TO BE DETERMINED</v>
          </cell>
          <cell r="R180" t="e">
            <v>#DIV/0!</v>
          </cell>
          <cell r="W180">
            <v>0</v>
          </cell>
          <cell r="Y180" t="e">
            <v>#DIV/0!</v>
          </cell>
          <cell r="AB180">
            <v>0</v>
          </cell>
          <cell r="AD180" t="e">
            <v>#DIV/0!</v>
          </cell>
          <cell r="AE180" t="e">
            <v>#DIV/0!</v>
          </cell>
          <cell r="AF180">
            <v>0.25</v>
          </cell>
          <cell r="AG180" t="e">
            <v>#DIV/0!</v>
          </cell>
          <cell r="AO180">
            <v>0</v>
          </cell>
          <cell r="AQ180" t="e">
            <v>#DIV/0!</v>
          </cell>
          <cell r="AR180" t="e">
            <v>#DIV/0!</v>
          </cell>
          <cell r="BP180" t="e">
            <v>#REF!</v>
          </cell>
          <cell r="BQ180" t="e">
            <v>#REF!</v>
          </cell>
          <cell r="BR180" t="e">
            <v>#REF!</v>
          </cell>
          <cell r="BS180">
            <v>0</v>
          </cell>
          <cell r="BT180" t="e">
            <v>#REF!</v>
          </cell>
          <cell r="BU180">
            <v>0</v>
          </cell>
          <cell r="BV180" t="e">
            <v>#REF!</v>
          </cell>
          <cell r="BW180" t="e">
            <v>#REF!</v>
          </cell>
          <cell r="BY180">
            <v>0</v>
          </cell>
          <cell r="BZ180" t="e">
            <v>#REF!</v>
          </cell>
        </row>
        <row r="181">
          <cell r="B181" t="str">
            <v>200292720A</v>
          </cell>
          <cell r="N181">
            <v>0</v>
          </cell>
          <cell r="P181" t="e">
            <v>#DIV/0!</v>
          </cell>
          <cell r="Q181" t="str">
            <v>TO BE DETERMINED</v>
          </cell>
          <cell r="R181" t="e">
            <v>#DIV/0!</v>
          </cell>
          <cell r="W181">
            <v>0</v>
          </cell>
          <cell r="Y181" t="e">
            <v>#DIV/0!</v>
          </cell>
          <cell r="AB181">
            <v>0</v>
          </cell>
          <cell r="AD181" t="e">
            <v>#DIV/0!</v>
          </cell>
          <cell r="AE181" t="e">
            <v>#DIV/0!</v>
          </cell>
          <cell r="AF181">
            <v>0.25</v>
          </cell>
          <cell r="AG181" t="e">
            <v>#DIV/0!</v>
          </cell>
          <cell r="AO181">
            <v>0</v>
          </cell>
          <cell r="AQ181" t="e">
            <v>#DIV/0!</v>
          </cell>
          <cell r="AR181" t="e">
            <v>#DIV/0!</v>
          </cell>
          <cell r="BP181" t="e">
            <v>#REF!</v>
          </cell>
          <cell r="BQ181" t="e">
            <v>#REF!</v>
          </cell>
          <cell r="BR181" t="e">
            <v>#REF!</v>
          </cell>
          <cell r="BS181">
            <v>0</v>
          </cell>
          <cell r="BT181" t="e">
            <v>#REF!</v>
          </cell>
          <cell r="BU181">
            <v>0</v>
          </cell>
          <cell r="BV181" t="e">
            <v>#REF!</v>
          </cell>
          <cell r="BW181" t="e">
            <v>#REF!</v>
          </cell>
          <cell r="BY181">
            <v>0</v>
          </cell>
          <cell r="BZ181" t="e">
            <v>#REF!</v>
          </cell>
        </row>
        <row r="182">
          <cell r="B182" t="str">
            <v>200125200B</v>
          </cell>
          <cell r="N182">
            <v>0</v>
          </cell>
          <cell r="P182" t="e">
            <v>#DIV/0!</v>
          </cell>
          <cell r="Q182" t="str">
            <v>TO BE DETERMINED</v>
          </cell>
          <cell r="R182" t="e">
            <v>#DIV/0!</v>
          </cell>
          <cell r="W182">
            <v>0</v>
          </cell>
          <cell r="Y182" t="e">
            <v>#DIV/0!</v>
          </cell>
          <cell r="AB182">
            <v>0</v>
          </cell>
          <cell r="AD182" t="e">
            <v>#DIV/0!</v>
          </cell>
          <cell r="AE182" t="e">
            <v>#DIV/0!</v>
          </cell>
          <cell r="AF182">
            <v>0.25</v>
          </cell>
          <cell r="AG182" t="e">
            <v>#DIV/0!</v>
          </cell>
          <cell r="AO182">
            <v>0</v>
          </cell>
          <cell r="AQ182" t="e">
            <v>#DIV/0!</v>
          </cell>
          <cell r="AR182" t="e">
            <v>#DIV/0!</v>
          </cell>
          <cell r="BP182" t="e">
            <v>#REF!</v>
          </cell>
          <cell r="BQ182" t="e">
            <v>#REF!</v>
          </cell>
          <cell r="BR182" t="e">
            <v>#REF!</v>
          </cell>
          <cell r="BS182">
            <v>0</v>
          </cell>
          <cell r="BT182" t="e">
            <v>#REF!</v>
          </cell>
          <cell r="BU182">
            <v>0</v>
          </cell>
          <cell r="BV182" t="e">
            <v>#REF!</v>
          </cell>
          <cell r="BW182" t="e">
            <v>#REF!</v>
          </cell>
          <cell r="BY182">
            <v>0</v>
          </cell>
          <cell r="BZ182" t="e">
            <v>#REF!</v>
          </cell>
        </row>
        <row r="183">
          <cell r="B183" t="str">
            <v>100707460F</v>
          </cell>
          <cell r="N183">
            <v>0</v>
          </cell>
          <cell r="P183" t="e">
            <v>#DIV/0!</v>
          </cell>
          <cell r="Q183" t="str">
            <v>TO BE DETERMINED</v>
          </cell>
          <cell r="R183" t="e">
            <v>#DIV/0!</v>
          </cell>
          <cell r="W183">
            <v>0</v>
          </cell>
          <cell r="Y183" t="e">
            <v>#DIV/0!</v>
          </cell>
          <cell r="AB183">
            <v>0</v>
          </cell>
          <cell r="AD183" t="e">
            <v>#DIV/0!</v>
          </cell>
          <cell r="AE183" t="e">
            <v>#DIV/0!</v>
          </cell>
          <cell r="AF183">
            <v>0.25</v>
          </cell>
          <cell r="AG183" t="e">
            <v>#DIV/0!</v>
          </cell>
          <cell r="AO183">
            <v>0</v>
          </cell>
          <cell r="AQ183" t="e">
            <v>#DIV/0!</v>
          </cell>
          <cell r="AR183" t="e">
            <v>#DIV/0!</v>
          </cell>
          <cell r="BP183" t="e">
            <v>#REF!</v>
          </cell>
          <cell r="BQ183" t="e">
            <v>#REF!</v>
          </cell>
          <cell r="BR183" t="e">
            <v>#REF!</v>
          </cell>
          <cell r="BS183">
            <v>0</v>
          </cell>
          <cell r="BT183" t="e">
            <v>#REF!</v>
          </cell>
          <cell r="BU183">
            <v>0</v>
          </cell>
          <cell r="BV183" t="e">
            <v>#REF!</v>
          </cell>
          <cell r="BW183" t="e">
            <v>#REF!</v>
          </cell>
          <cell r="BY183">
            <v>0</v>
          </cell>
          <cell r="BZ183" t="e">
            <v>#REF!</v>
          </cell>
        </row>
        <row r="184">
          <cell r="B184" t="str">
            <v>200006260A</v>
          </cell>
          <cell r="N184">
            <v>0</v>
          </cell>
          <cell r="P184" t="e">
            <v>#DIV/0!</v>
          </cell>
          <cell r="R184" t="e">
            <v>#DIV/0!</v>
          </cell>
          <cell r="W184">
            <v>0</v>
          </cell>
          <cell r="Y184" t="e">
            <v>#DIV/0!</v>
          </cell>
          <cell r="AB184">
            <v>0</v>
          </cell>
          <cell r="AD184" t="e">
            <v>#DIV/0!</v>
          </cell>
          <cell r="AE184" t="e">
            <v>#DIV/0!</v>
          </cell>
          <cell r="AF184">
            <v>0.25</v>
          </cell>
          <cell r="AG184" t="e">
            <v>#DIV/0!</v>
          </cell>
          <cell r="AO184">
            <v>0</v>
          </cell>
          <cell r="AQ184" t="e">
            <v>#DIV/0!</v>
          </cell>
          <cell r="AR184" t="e">
            <v>#DIV/0!</v>
          </cell>
          <cell r="BP184" t="e">
            <v>#REF!</v>
          </cell>
          <cell r="BQ184" t="e">
            <v>#REF!</v>
          </cell>
          <cell r="BR184" t="e">
            <v>#REF!</v>
          </cell>
          <cell r="BS184">
            <v>0</v>
          </cell>
          <cell r="BT184" t="e">
            <v>#REF!</v>
          </cell>
          <cell r="BU184">
            <v>0</v>
          </cell>
          <cell r="BV184" t="e">
            <v>#REF!</v>
          </cell>
          <cell r="BW184" t="e">
            <v>#REF!</v>
          </cell>
          <cell r="BY184">
            <v>0</v>
          </cell>
          <cell r="BZ184" t="e">
            <v>#REF!</v>
          </cell>
        </row>
        <row r="185">
          <cell r="B185" t="str">
            <v>200028650A</v>
          </cell>
          <cell r="N185">
            <v>0</v>
          </cell>
          <cell r="P185" t="e">
            <v>#DIV/0!</v>
          </cell>
          <cell r="Q185" t="str">
            <v>TO BE DETERMINED</v>
          </cell>
          <cell r="R185" t="e">
            <v>#DIV/0!</v>
          </cell>
          <cell r="W185">
            <v>0</v>
          </cell>
          <cell r="Y185" t="e">
            <v>#DIV/0!</v>
          </cell>
          <cell r="AB185">
            <v>0</v>
          </cell>
          <cell r="AD185" t="e">
            <v>#DIV/0!</v>
          </cell>
          <cell r="AE185" t="e">
            <v>#DIV/0!</v>
          </cell>
          <cell r="AF185">
            <v>0.25</v>
          </cell>
          <cell r="AG185" t="e">
            <v>#DIV/0!</v>
          </cell>
          <cell r="AO185">
            <v>0</v>
          </cell>
          <cell r="AQ185" t="e">
            <v>#DIV/0!</v>
          </cell>
          <cell r="AR185" t="e">
            <v>#DIV/0!</v>
          </cell>
          <cell r="BP185" t="e">
            <v>#REF!</v>
          </cell>
          <cell r="BQ185" t="e">
            <v>#REF!</v>
          </cell>
          <cell r="BR185" t="e">
            <v>#REF!</v>
          </cell>
          <cell r="BS185">
            <v>0</v>
          </cell>
          <cell r="BT185" t="e">
            <v>#REF!</v>
          </cell>
          <cell r="BU185">
            <v>0</v>
          </cell>
          <cell r="BV185" t="e">
            <v>#REF!</v>
          </cell>
          <cell r="BW185" t="e">
            <v>#REF!</v>
          </cell>
          <cell r="BY185">
            <v>0</v>
          </cell>
          <cell r="BZ185" t="e">
            <v>#REF!</v>
          </cell>
        </row>
        <row r="186">
          <cell r="B186" t="str">
            <v>200673510E</v>
          </cell>
          <cell r="N186">
            <v>0</v>
          </cell>
          <cell r="P186" t="e">
            <v>#DIV/0!</v>
          </cell>
          <cell r="R186" t="e">
            <v>#DIV/0!</v>
          </cell>
          <cell r="W186">
            <v>0</v>
          </cell>
          <cell r="Y186" t="e">
            <v>#DIV/0!</v>
          </cell>
          <cell r="AB186">
            <v>0</v>
          </cell>
          <cell r="AD186" t="e">
            <v>#DIV/0!</v>
          </cell>
          <cell r="AE186" t="e">
            <v>#DIV/0!</v>
          </cell>
          <cell r="AF186">
            <v>0.25</v>
          </cell>
          <cell r="AG186" t="e">
            <v>#DIV/0!</v>
          </cell>
          <cell r="AO186">
            <v>0</v>
          </cell>
          <cell r="AQ186" t="e">
            <v>#DIV/0!</v>
          </cell>
          <cell r="AR186" t="e">
            <v>#DIV/0!</v>
          </cell>
          <cell r="BP186" t="e">
            <v>#REF!</v>
          </cell>
          <cell r="BQ186" t="e">
            <v>#REF!</v>
          </cell>
          <cell r="BR186" t="e">
            <v>#REF!</v>
          </cell>
          <cell r="BS186">
            <v>0</v>
          </cell>
          <cell r="BT186" t="e">
            <v>#REF!</v>
          </cell>
          <cell r="BU186">
            <v>0</v>
          </cell>
          <cell r="BV186" t="e">
            <v>#REF!</v>
          </cell>
          <cell r="BW186" t="e">
            <v>#REF!</v>
          </cell>
          <cell r="BY186">
            <v>0</v>
          </cell>
          <cell r="BZ186" t="e">
            <v>#REF!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D20E-E807-43F2-91A0-0435659BD27C}">
  <sheetPr>
    <pageSetUpPr fitToPage="1"/>
  </sheetPr>
  <dimension ref="A1:T99"/>
  <sheetViews>
    <sheetView tabSelected="1" zoomScaleNormal="100" workbookViewId="0">
      <pane xSplit="4" ySplit="12" topLeftCell="G13" activePane="bottomRight" state="frozen"/>
      <selection pane="topRight" activeCell="E1" sqref="E1"/>
      <selection pane="bottomLeft" activeCell="A12" sqref="A12"/>
      <selection pane="bottomRight" activeCell="A39" sqref="A39:XFD39"/>
    </sheetView>
  </sheetViews>
  <sheetFormatPr defaultColWidth="9" defaultRowHeight="12" x14ac:dyDescent="0.25"/>
  <cols>
    <col min="1" max="1" width="59" style="5" bestFit="1" customWidth="1"/>
    <col min="2" max="2" width="13.19921875" style="75" bestFit="1" customWidth="1"/>
    <col min="3" max="3" width="12.19921875" style="5" bestFit="1" customWidth="1"/>
    <col min="4" max="4" width="13.19921875" style="5" bestFit="1" customWidth="1"/>
    <col min="5" max="5" width="25.59765625" style="5" hidden="1" customWidth="1"/>
    <col min="6" max="6" width="17.5" style="5" hidden="1" customWidth="1"/>
    <col min="7" max="7" width="18.19921875" style="5" bestFit="1" customWidth="1"/>
    <col min="8" max="8" width="10.09765625" style="5" bestFit="1" customWidth="1"/>
    <col min="9" max="9" width="8.19921875" style="5" bestFit="1" customWidth="1"/>
    <col min="10" max="10" width="7.69921875" style="5" bestFit="1" customWidth="1"/>
    <col min="11" max="11" width="13.19921875" style="5" bestFit="1" customWidth="1"/>
    <col min="12" max="12" width="6" style="7" bestFit="1" customWidth="1"/>
    <col min="13" max="13" width="11.69921875" style="5" bestFit="1" customWidth="1"/>
    <col min="14" max="14" width="15.3984375" style="5" bestFit="1" customWidth="1"/>
    <col min="15" max="15" width="10" style="5" customWidth="1"/>
    <col min="16" max="16" width="10" style="5" hidden="1" customWidth="1"/>
    <col min="17" max="17" width="13.19921875" style="5" bestFit="1" customWidth="1"/>
    <col min="18" max="18" width="7" style="5" bestFit="1" customWidth="1"/>
    <col min="19" max="19" width="9" style="5"/>
    <col min="20" max="20" width="10.5" style="5" bestFit="1" customWidth="1"/>
    <col min="21" max="16384" width="9" style="5"/>
  </cols>
  <sheetData>
    <row r="1" spans="1:20" ht="42.75" customHeight="1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4"/>
      <c r="G1" s="6" t="s">
        <v>4</v>
      </c>
      <c r="K1" s="7"/>
      <c r="L1" s="5"/>
    </row>
    <row r="2" spans="1:20" ht="13.8" x14ac:dyDescent="0.3">
      <c r="A2" s="8" t="s">
        <v>5</v>
      </c>
      <c r="B2" s="9">
        <v>40701863</v>
      </c>
      <c r="C2" s="9">
        <v>3273248</v>
      </c>
      <c r="D2" s="9">
        <f>D6/((0.7451+0.7451+0.7451+0.7451)/4)</f>
        <v>26606490.871560864</v>
      </c>
      <c r="E2" s="10"/>
      <c r="F2" s="11"/>
      <c r="G2" s="12">
        <f>SUM(B2:F2)</f>
        <v>70581601.871560872</v>
      </c>
      <c r="H2" s="11"/>
      <c r="K2" s="7"/>
      <c r="L2" s="5"/>
    </row>
    <row r="3" spans="1:20" ht="13.8" x14ac:dyDescent="0.3">
      <c r="A3" s="13" t="s">
        <v>6</v>
      </c>
      <c r="B3" s="9">
        <f>B2*(32.64%-6.2%)</f>
        <v>10761572.577200001</v>
      </c>
      <c r="C3" s="14">
        <v>0</v>
      </c>
      <c r="D3" s="15"/>
      <c r="E3" s="16"/>
      <c r="G3" s="12">
        <f>SUM(B3:F3)</f>
        <v>10761572.577200001</v>
      </c>
      <c r="H3" s="17"/>
      <c r="K3" s="7"/>
      <c r="L3" s="5"/>
    </row>
    <row r="4" spans="1:20" ht="13.8" x14ac:dyDescent="0.3">
      <c r="A4" s="13" t="s">
        <v>7</v>
      </c>
      <c r="B4" s="14">
        <v>0</v>
      </c>
      <c r="C4" s="9">
        <f>C2*(32.64%-6.2%)</f>
        <v>865446.77120000008</v>
      </c>
      <c r="D4" s="15"/>
      <c r="E4" s="16"/>
      <c r="G4" s="12">
        <f>SUM(B4:F4)</f>
        <v>865446.77120000008</v>
      </c>
      <c r="H4" s="11"/>
      <c r="K4" s="7"/>
      <c r="L4" s="5"/>
    </row>
    <row r="5" spans="1:20" ht="13.8" x14ac:dyDescent="0.3">
      <c r="A5" s="13" t="s">
        <v>8</v>
      </c>
      <c r="B5" s="18"/>
      <c r="C5" s="18"/>
      <c r="D5" s="9">
        <f>D2*(32.64%-6.2%)</f>
        <v>7034756.1864406932</v>
      </c>
      <c r="E5" s="16"/>
      <c r="G5" s="12">
        <f>SUM(B5:F5)</f>
        <v>7034756.1864406932</v>
      </c>
      <c r="K5" s="7"/>
      <c r="L5" s="5"/>
    </row>
    <row r="6" spans="1:20" ht="14.4" thickBot="1" x14ac:dyDescent="0.35">
      <c r="A6" s="19" t="s">
        <v>9</v>
      </c>
      <c r="B6" s="20">
        <f>B2*(67.36%+6.2%)</f>
        <v>29940290.422800001</v>
      </c>
      <c r="C6" s="20">
        <f>C2*(67.36%+6.2%)</f>
        <v>2407801.2288000002</v>
      </c>
      <c r="D6" s="21">
        <f>52172588-B6-C6</f>
        <v>19824496.3484</v>
      </c>
      <c r="E6" s="10"/>
      <c r="G6" s="22">
        <f>SUM(B6:D6)</f>
        <v>52172588</v>
      </c>
      <c r="H6" s="23"/>
      <c r="K6" s="7"/>
      <c r="L6" s="5"/>
    </row>
    <row r="7" spans="1:20" x14ac:dyDescent="0.25">
      <c r="B7" s="11"/>
      <c r="C7" s="11"/>
      <c r="D7" s="11"/>
      <c r="E7" s="24"/>
    </row>
    <row r="8" spans="1:20" s="27" customFormat="1" ht="13.8" x14ac:dyDescent="0.3">
      <c r="A8" s="25" t="s">
        <v>10</v>
      </c>
      <c r="B8" s="26">
        <f>B23+B42+B80</f>
        <v>8618</v>
      </c>
      <c r="L8" s="28"/>
    </row>
    <row r="9" spans="1:20" s="27" customFormat="1" ht="13.8" x14ac:dyDescent="0.3">
      <c r="A9" s="25" t="s">
        <v>11</v>
      </c>
      <c r="B9" s="26">
        <f>H23+H42+H80</f>
        <v>324972</v>
      </c>
      <c r="D9" s="29"/>
      <c r="L9" s="28"/>
    </row>
    <row r="10" spans="1:20" s="27" customFormat="1" ht="13.8" x14ac:dyDescent="0.3">
      <c r="A10" s="25" t="s">
        <v>12</v>
      </c>
      <c r="B10" s="26">
        <f>H42+H80</f>
        <v>70474</v>
      </c>
      <c r="L10" s="28"/>
    </row>
    <row r="11" spans="1:20" s="27" customFormat="1" ht="13.8" x14ac:dyDescent="0.3">
      <c r="B11" s="30"/>
      <c r="L11" s="28"/>
    </row>
    <row r="12" spans="1:20" s="38" customFormat="1" ht="39.6" customHeight="1" x14ac:dyDescent="0.3">
      <c r="A12" s="31" t="s">
        <v>13</v>
      </c>
      <c r="B12" s="32" t="s">
        <v>14</v>
      </c>
      <c r="C12" s="33" t="s">
        <v>15</v>
      </c>
      <c r="D12" s="31" t="s">
        <v>16</v>
      </c>
      <c r="E12" s="31" t="s">
        <v>17</v>
      </c>
      <c r="F12" s="31" t="s">
        <v>17</v>
      </c>
      <c r="G12" s="31" t="s">
        <v>18</v>
      </c>
      <c r="H12" s="34" t="s">
        <v>19</v>
      </c>
      <c r="I12" s="35" t="s">
        <v>20</v>
      </c>
      <c r="J12" s="36" t="s">
        <v>21</v>
      </c>
      <c r="K12" s="35" t="s">
        <v>22</v>
      </c>
      <c r="L12" s="37" t="s">
        <v>23</v>
      </c>
      <c r="M12" s="32" t="s">
        <v>24</v>
      </c>
      <c r="N12" s="33" t="s">
        <v>25</v>
      </c>
      <c r="O12" s="33" t="s">
        <v>26</v>
      </c>
      <c r="P12" s="33"/>
      <c r="Q12" s="32" t="s">
        <v>27</v>
      </c>
      <c r="R12" s="32" t="s">
        <v>28</v>
      </c>
    </row>
    <row r="13" spans="1:20" s="46" customFormat="1" ht="13.8" x14ac:dyDescent="0.3">
      <c r="A13" s="39" t="s">
        <v>29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2"/>
      <c r="M13" s="41"/>
      <c r="N13" s="43"/>
      <c r="O13" s="41"/>
      <c r="P13" s="41"/>
      <c r="Q13" s="44"/>
      <c r="R13" s="45"/>
    </row>
    <row r="14" spans="1:20" s="27" customFormat="1" ht="13.8" x14ac:dyDescent="0.3">
      <c r="A14" s="47" t="s">
        <v>30</v>
      </c>
      <c r="B14" s="48">
        <v>626</v>
      </c>
      <c r="C14" s="48">
        <v>2</v>
      </c>
      <c r="D14" s="47" t="s">
        <v>31</v>
      </c>
      <c r="E14" s="48"/>
      <c r="F14" s="48"/>
      <c r="G14" s="48" t="s">
        <v>158</v>
      </c>
      <c r="H14" s="49">
        <v>33642</v>
      </c>
      <c r="I14" s="49">
        <v>125153</v>
      </c>
      <c r="J14" s="50">
        <v>0.40758112070825309</v>
      </c>
      <c r="K14" s="51">
        <v>1636346024</v>
      </c>
      <c r="L14" s="52">
        <v>0.14510000000000001</v>
      </c>
      <c r="M14" s="51">
        <v>34494355.807302415</v>
      </c>
      <c r="N14" s="53">
        <f t="shared" ref="N14:N22" si="0">L14*K14</f>
        <v>237433808.08240002</v>
      </c>
      <c r="O14" s="54">
        <f t="shared" ref="O14:O22" si="1">N14/$N$23</f>
        <v>0.18641652658154917</v>
      </c>
      <c r="P14" s="54">
        <f>N14/($N$23-$N$19)</f>
        <v>0.23222974788958167</v>
      </c>
      <c r="Q14" s="55">
        <f>ROUND(O14*($B$26),0)+ROUND(P14*($B$27),0)</f>
        <v>5101664</v>
      </c>
      <c r="R14" s="56">
        <f t="shared" ref="R14:R22" si="2">+IF(Q14&gt;M14,1,0)</f>
        <v>0</v>
      </c>
      <c r="T14" s="27" t="str">
        <f>VLOOKUP(D14,[1]COMBO!$B$3:$B$68,1,FALSE)</f>
        <v>200044210A</v>
      </c>
    </row>
    <row r="15" spans="1:20" s="27" customFormat="1" ht="13.8" x14ac:dyDescent="0.3">
      <c r="A15" s="47" t="s">
        <v>32</v>
      </c>
      <c r="B15" s="48">
        <v>892</v>
      </c>
      <c r="C15" s="48">
        <v>2</v>
      </c>
      <c r="D15" s="47" t="s">
        <v>33</v>
      </c>
      <c r="E15" s="48"/>
      <c r="F15" s="48"/>
      <c r="G15" s="48" t="s">
        <v>159</v>
      </c>
      <c r="H15" s="49">
        <v>54287</v>
      </c>
      <c r="I15" s="49">
        <v>185475</v>
      </c>
      <c r="J15" s="50">
        <v>0.34641326324302468</v>
      </c>
      <c r="K15" s="51">
        <v>1177717882</v>
      </c>
      <c r="L15" s="52">
        <v>0.16220000000000001</v>
      </c>
      <c r="M15" s="51">
        <v>53362037.275274843</v>
      </c>
      <c r="N15" s="53">
        <f t="shared" si="0"/>
        <v>191025840.46040002</v>
      </c>
      <c r="O15" s="54">
        <f t="shared" si="1"/>
        <v>0.14998021534317707</v>
      </c>
      <c r="P15" s="54">
        <f t="shared" ref="P15:P22" si="3">N15/($N$23-$N$19)</f>
        <v>0.18683894736304196</v>
      </c>
      <c r="Q15" s="55">
        <f t="shared" ref="Q15:Q22" si="4">ROUND(O15*($B$26),0)+ROUND(P15*($B$27),0)</f>
        <v>4104511</v>
      </c>
      <c r="R15" s="56">
        <f t="shared" si="2"/>
        <v>0</v>
      </c>
      <c r="T15" s="27" t="str">
        <f>VLOOKUP(D15,[1]COMBO!$B$3:$B$68,1,FALSE)</f>
        <v>100806400C</v>
      </c>
    </row>
    <row r="16" spans="1:20" s="27" customFormat="1" ht="13.8" x14ac:dyDescent="0.3">
      <c r="A16" s="47" t="s">
        <v>34</v>
      </c>
      <c r="B16" s="48">
        <v>334</v>
      </c>
      <c r="C16" s="48">
        <v>2</v>
      </c>
      <c r="D16" s="47" t="s">
        <v>35</v>
      </c>
      <c r="E16" s="48"/>
      <c r="F16" s="48"/>
      <c r="G16" s="48" t="s">
        <v>160</v>
      </c>
      <c r="H16" s="49">
        <v>11490</v>
      </c>
      <c r="I16" s="49">
        <v>75364</v>
      </c>
      <c r="J16" s="50">
        <v>0.23369247916777242</v>
      </c>
      <c r="K16" s="51">
        <v>559317633</v>
      </c>
      <c r="L16" s="52">
        <v>0.14990000000000001</v>
      </c>
      <c r="M16" s="51">
        <v>32863511.760975663</v>
      </c>
      <c r="N16" s="53">
        <f t="shared" si="0"/>
        <v>83841713.186700001</v>
      </c>
      <c r="O16" s="54">
        <f t="shared" si="1"/>
        <v>6.5826686945470558E-2</v>
      </c>
      <c r="P16" s="54">
        <f t="shared" si="3"/>
        <v>8.2004075465195836E-2</v>
      </c>
      <c r="Q16" s="55">
        <f t="shared" si="4"/>
        <v>1801480</v>
      </c>
      <c r="R16" s="56">
        <f t="shared" si="2"/>
        <v>0</v>
      </c>
      <c r="T16" s="27" t="str">
        <f>VLOOKUP(D16,[1]COMBO!$B$3:$B$68,1,FALSE)</f>
        <v>100700200A</v>
      </c>
    </row>
    <row r="17" spans="1:20" s="27" customFormat="1" ht="13.8" x14ac:dyDescent="0.3">
      <c r="A17" s="47" t="s">
        <v>36</v>
      </c>
      <c r="B17" s="48">
        <v>423</v>
      </c>
      <c r="C17" s="48">
        <v>2</v>
      </c>
      <c r="D17" s="47" t="s">
        <v>37</v>
      </c>
      <c r="E17" s="48"/>
      <c r="F17" s="48"/>
      <c r="G17" s="48" t="s">
        <v>161</v>
      </c>
      <c r="H17" s="49">
        <v>5854</v>
      </c>
      <c r="I17" s="49">
        <v>69164</v>
      </c>
      <c r="J17" s="50">
        <v>0.19166040136487189</v>
      </c>
      <c r="K17" s="51">
        <v>415824168</v>
      </c>
      <c r="L17" s="52">
        <v>0.20680000000000001</v>
      </c>
      <c r="M17" s="51">
        <v>20588112.040894061</v>
      </c>
      <c r="N17" s="53">
        <f t="shared" si="0"/>
        <v>85992437.942400008</v>
      </c>
      <c r="O17" s="54">
        <f t="shared" si="1"/>
        <v>6.7515286567523564E-2</v>
      </c>
      <c r="P17" s="54">
        <f t="shared" si="3"/>
        <v>8.4107660762630654E-2</v>
      </c>
      <c r="Q17" s="55">
        <f t="shared" si="4"/>
        <v>1847692</v>
      </c>
      <c r="R17" s="56">
        <f t="shared" si="2"/>
        <v>0</v>
      </c>
      <c r="T17" s="27" t="str">
        <f>VLOOKUP(D17,[1]COMBO!$B$3:$B$68,1,FALSE)</f>
        <v>100699390A</v>
      </c>
    </row>
    <row r="18" spans="1:20" s="27" customFormat="1" ht="13.8" x14ac:dyDescent="0.3">
      <c r="A18" s="47" t="s">
        <v>38</v>
      </c>
      <c r="B18" s="48">
        <v>387</v>
      </c>
      <c r="C18" s="48">
        <v>2</v>
      </c>
      <c r="D18" s="47" t="s">
        <v>39</v>
      </c>
      <c r="E18" s="48"/>
      <c r="F18" s="48"/>
      <c r="G18" s="48" t="s">
        <v>162</v>
      </c>
      <c r="H18" s="49">
        <v>13191</v>
      </c>
      <c r="I18" s="49">
        <v>78057</v>
      </c>
      <c r="J18" s="50">
        <v>0.22666769155873273</v>
      </c>
      <c r="K18" s="51">
        <v>584717820</v>
      </c>
      <c r="L18" s="52">
        <v>0.15640000000000001</v>
      </c>
      <c r="M18" s="51">
        <v>13497137.941481292</v>
      </c>
      <c r="N18" s="53">
        <f t="shared" si="0"/>
        <v>91449867.048000008</v>
      </c>
      <c r="O18" s="54">
        <f t="shared" si="1"/>
        <v>7.1800080658759022E-2</v>
      </c>
      <c r="P18" s="54">
        <f t="shared" si="3"/>
        <v>8.944547425917751E-2</v>
      </c>
      <c r="Q18" s="55">
        <f t="shared" si="4"/>
        <v>1964954</v>
      </c>
      <c r="R18" s="56">
        <f t="shared" si="2"/>
        <v>0</v>
      </c>
      <c r="T18" s="27" t="str">
        <f>VLOOKUP(D18,[1]COMBO!$B$3:$B$68,1,FALSE)</f>
        <v>100700690A</v>
      </c>
    </row>
    <row r="19" spans="1:20" s="27" customFormat="1" ht="13.8" x14ac:dyDescent="0.3">
      <c r="A19" s="47" t="s">
        <v>40</v>
      </c>
      <c r="B19" s="48">
        <v>1088</v>
      </c>
      <c r="C19" s="48">
        <v>2</v>
      </c>
      <c r="D19" s="47" t="s">
        <v>41</v>
      </c>
      <c r="E19" s="48"/>
      <c r="F19" s="48"/>
      <c r="G19" s="48" t="s">
        <v>163</v>
      </c>
      <c r="H19" s="49">
        <v>53747</v>
      </c>
      <c r="I19" s="49">
        <v>257317</v>
      </c>
      <c r="J19" s="50">
        <v>0.2989347769482778</v>
      </c>
      <c r="K19" s="51">
        <v>1191956809</v>
      </c>
      <c r="L19" s="52">
        <v>0.21079999999999999</v>
      </c>
      <c r="M19" s="51">
        <v>4488033.6849983037</v>
      </c>
      <c r="N19" s="53">
        <f t="shared" si="0"/>
        <v>251264495.33719999</v>
      </c>
      <c r="O19" s="54">
        <f t="shared" si="1"/>
        <v>0.19727542110503143</v>
      </c>
      <c r="P19" s="54"/>
      <c r="Q19" s="55">
        <v>4488033</v>
      </c>
      <c r="R19" s="56">
        <f t="shared" si="2"/>
        <v>0</v>
      </c>
      <c r="T19" s="27" t="str">
        <f>VLOOKUP(D19,[1]COMBO!$B$3:$B$68,1,FALSE)</f>
        <v>100699570A</v>
      </c>
    </row>
    <row r="20" spans="1:20" s="27" customFormat="1" ht="13.8" x14ac:dyDescent="0.3">
      <c r="A20" s="47" t="s">
        <v>42</v>
      </c>
      <c r="B20" s="48">
        <v>320</v>
      </c>
      <c r="C20" s="48">
        <v>2</v>
      </c>
      <c r="D20" s="47" t="s">
        <v>43</v>
      </c>
      <c r="E20" s="48"/>
      <c r="F20" s="48"/>
      <c r="G20" s="48" t="s">
        <v>164</v>
      </c>
      <c r="H20" s="49">
        <v>6729</v>
      </c>
      <c r="I20" s="49">
        <v>46758</v>
      </c>
      <c r="J20" s="50">
        <v>0.355105008768553</v>
      </c>
      <c r="K20" s="51">
        <v>251419350</v>
      </c>
      <c r="L20" s="52">
        <v>0.21110000000000001</v>
      </c>
      <c r="M20" s="51">
        <v>4554672.0713507533</v>
      </c>
      <c r="N20" s="53">
        <f t="shared" si="0"/>
        <v>53074624.785000004</v>
      </c>
      <c r="O20" s="54">
        <f t="shared" si="1"/>
        <v>4.1670507169750029E-2</v>
      </c>
      <c r="P20" s="54">
        <f t="shared" si="3"/>
        <v>5.191133829129E-2</v>
      </c>
      <c r="Q20" s="55">
        <f t="shared" si="4"/>
        <v>1140398</v>
      </c>
      <c r="R20" s="56">
        <f t="shared" si="2"/>
        <v>0</v>
      </c>
      <c r="T20" s="27" t="str">
        <f>VLOOKUP(D20,[1]COMBO!$B$3:$B$68,1,FALSE)</f>
        <v>200700900A</v>
      </c>
    </row>
    <row r="21" spans="1:20" s="27" customFormat="1" ht="13.8" x14ac:dyDescent="0.3">
      <c r="A21" s="47" t="s">
        <v>44</v>
      </c>
      <c r="B21" s="48">
        <v>773</v>
      </c>
      <c r="C21" s="48">
        <v>2</v>
      </c>
      <c r="D21" s="47" t="s">
        <v>45</v>
      </c>
      <c r="E21" s="48"/>
      <c r="F21" s="48"/>
      <c r="G21" s="48" t="s">
        <v>165</v>
      </c>
      <c r="H21" s="49">
        <v>54805</v>
      </c>
      <c r="I21" s="49">
        <v>158552</v>
      </c>
      <c r="J21" s="50">
        <v>0.40427115394318586</v>
      </c>
      <c r="K21" s="51">
        <v>819170784</v>
      </c>
      <c r="L21" s="52">
        <v>0.1711</v>
      </c>
      <c r="M21" s="51">
        <v>7239607.1436567381</v>
      </c>
      <c r="N21" s="53">
        <f t="shared" si="0"/>
        <v>140160121.1424</v>
      </c>
      <c r="O21" s="54">
        <f t="shared" si="1"/>
        <v>0.11004398724695405</v>
      </c>
      <c r="P21" s="54">
        <f t="shared" si="3"/>
        <v>0.13708809987909015</v>
      </c>
      <c r="Q21" s="55">
        <f t="shared" si="4"/>
        <v>3011576</v>
      </c>
      <c r="R21" s="56">
        <f t="shared" si="2"/>
        <v>0</v>
      </c>
      <c r="T21" s="27" t="str">
        <f>VLOOKUP(D21,[1]COMBO!$B$3:$B$68,1,FALSE)</f>
        <v>100699540A</v>
      </c>
    </row>
    <row r="22" spans="1:20" s="27" customFormat="1" ht="13.8" x14ac:dyDescent="0.3">
      <c r="A22" s="47" t="s">
        <v>46</v>
      </c>
      <c r="B22" s="48">
        <v>677</v>
      </c>
      <c r="C22" s="48">
        <v>2</v>
      </c>
      <c r="D22" s="47" t="s">
        <v>47</v>
      </c>
      <c r="E22" s="48"/>
      <c r="F22" s="48"/>
      <c r="G22" s="48" t="s">
        <v>166</v>
      </c>
      <c r="H22" s="49">
        <v>20753</v>
      </c>
      <c r="I22" s="49">
        <v>161061</v>
      </c>
      <c r="J22" s="50">
        <v>0.22602616399997516</v>
      </c>
      <c r="K22" s="51">
        <v>575209116</v>
      </c>
      <c r="L22" s="52">
        <v>0.2424</v>
      </c>
      <c r="M22" s="51">
        <v>13942119.942365021</v>
      </c>
      <c r="N22" s="53">
        <f t="shared" si="0"/>
        <v>139430689.7184</v>
      </c>
      <c r="O22" s="54">
        <f t="shared" si="1"/>
        <v>0.10947128838178519</v>
      </c>
      <c r="P22" s="54">
        <f t="shared" si="3"/>
        <v>0.13637465608999222</v>
      </c>
      <c r="Q22" s="55">
        <f t="shared" si="4"/>
        <v>2995903</v>
      </c>
      <c r="R22" s="56">
        <f t="shared" si="2"/>
        <v>0</v>
      </c>
      <c r="T22" s="27" t="str">
        <f>VLOOKUP(D22,[1]COMBO!$B$3:$B$68,1,FALSE)</f>
        <v>100699400A</v>
      </c>
    </row>
    <row r="23" spans="1:20" s="57" customFormat="1" ht="13.8" x14ac:dyDescent="0.3">
      <c r="A23" s="25" t="s">
        <v>48</v>
      </c>
      <c r="B23" s="26">
        <f>SUM(B14:B22)</f>
        <v>5520</v>
      </c>
      <c r="H23" s="26">
        <f>SUM(H14:H22)</f>
        <v>254498</v>
      </c>
      <c r="I23" s="26"/>
      <c r="K23" s="26"/>
      <c r="L23" s="58"/>
      <c r="M23" s="26"/>
      <c r="N23" s="59">
        <f>SUM(N14:N22)</f>
        <v>1273673597.7028999</v>
      </c>
      <c r="O23" s="60">
        <f>SUM(O14:O22)</f>
        <v>1.0000000000000002</v>
      </c>
      <c r="P23" s="60">
        <f>SUM(P14:P22)</f>
        <v>1</v>
      </c>
      <c r="Q23" s="61">
        <f>SUM(Q14:Q22)</f>
        <v>26456211</v>
      </c>
    </row>
    <row r="24" spans="1:20" s="27" customFormat="1" ht="13.8" x14ac:dyDescent="0.3">
      <c r="A24" s="25" t="s">
        <v>49</v>
      </c>
      <c r="B24" s="60">
        <f>IF(H23/B9&gt;65%,65%,H23/B9)</f>
        <v>0.65</v>
      </c>
      <c r="L24" s="28"/>
      <c r="Q24" s="29">
        <f>Q23-B26</f>
        <v>0</v>
      </c>
    </row>
    <row r="25" spans="1:20" s="27" customFormat="1" ht="13.8" x14ac:dyDescent="0.3">
      <c r="A25" s="25" t="s">
        <v>50</v>
      </c>
      <c r="B25" s="26">
        <f>COUNT(B14:B22)</f>
        <v>9</v>
      </c>
      <c r="L25" s="28"/>
      <c r="Q25" s="62" t="s">
        <v>51</v>
      </c>
    </row>
    <row r="26" spans="1:20" s="27" customFormat="1" ht="13.8" x14ac:dyDescent="0.3">
      <c r="A26" s="25" t="s">
        <v>52</v>
      </c>
      <c r="B26" s="63">
        <f>ROUND(B24*B2,0)</f>
        <v>26456211</v>
      </c>
      <c r="G26" s="64">
        <f>5018838+990095+195321+38532+7601</f>
        <v>6250387</v>
      </c>
      <c r="L26" s="28"/>
      <c r="M26" s="65"/>
    </row>
    <row r="27" spans="1:20" s="27" customFormat="1" ht="13.8" x14ac:dyDescent="0.3">
      <c r="A27" s="25" t="s">
        <v>53</v>
      </c>
      <c r="B27" s="64">
        <f>731126</f>
        <v>731126</v>
      </c>
      <c r="L27" s="28"/>
    </row>
    <row r="28" spans="1:20" s="27" customFormat="1" ht="13.8" x14ac:dyDescent="0.3">
      <c r="B28" s="30"/>
      <c r="L28" s="28"/>
    </row>
    <row r="29" spans="1:20" s="46" customFormat="1" ht="13.8" x14ac:dyDescent="0.3">
      <c r="A29" s="39" t="s">
        <v>54</v>
      </c>
      <c r="B29" s="66"/>
      <c r="C29" s="44"/>
      <c r="D29" s="44"/>
      <c r="E29" s="44"/>
      <c r="F29" s="44"/>
      <c r="G29" s="44"/>
      <c r="H29" s="44"/>
      <c r="I29" s="44"/>
      <c r="J29" s="44"/>
      <c r="K29" s="44"/>
      <c r="L29" s="67"/>
      <c r="M29" s="44"/>
      <c r="N29" s="44"/>
      <c r="O29" s="44"/>
      <c r="P29" s="44"/>
      <c r="Q29" s="44"/>
      <c r="R29" s="44"/>
    </row>
    <row r="30" spans="1:20" s="27" customFormat="1" ht="13.8" x14ac:dyDescent="0.3">
      <c r="A30" s="47" t="s">
        <v>55</v>
      </c>
      <c r="B30" s="48">
        <v>180</v>
      </c>
      <c r="C30" s="48">
        <v>2</v>
      </c>
      <c r="D30" s="47" t="s">
        <v>56</v>
      </c>
      <c r="E30" s="48"/>
      <c r="F30" s="48"/>
      <c r="G30" s="48" t="s">
        <v>167</v>
      </c>
      <c r="H30" s="49">
        <v>7409</v>
      </c>
      <c r="I30" s="49">
        <v>44141</v>
      </c>
      <c r="J30" s="50">
        <v>0.28823542738043995</v>
      </c>
      <c r="K30" s="51">
        <v>414265635</v>
      </c>
      <c r="L30" s="52">
        <v>0.16300000000000001</v>
      </c>
      <c r="M30" s="51">
        <v>8020869.9202011749</v>
      </c>
      <c r="N30" s="68">
        <f t="shared" ref="N30:N41" si="5">L30*K30</f>
        <v>67525298.504999995</v>
      </c>
      <c r="O30" s="54">
        <f t="shared" ref="O30:O41" si="6">N30/$N$42</f>
        <v>0.17188066458126228</v>
      </c>
      <c r="P30" s="54">
        <f>N30/($N$42-$N$38)</f>
        <v>0.18361380492678658</v>
      </c>
      <c r="Q30" s="55">
        <f>ROUND(O30*($B$45),0)+ROUND(P30*($B$46),0)</f>
        <v>1764615</v>
      </c>
      <c r="R30" s="56">
        <f t="shared" ref="R30:R41" si="7">+IF(Q30&gt;M30,1,0)</f>
        <v>0</v>
      </c>
      <c r="T30" s="27" t="str">
        <f>VLOOKUP(D30,[1]COMBO!$B$3:$B$68,1,FALSE)</f>
        <v>200439230A</v>
      </c>
    </row>
    <row r="31" spans="1:20" s="27" customFormat="1" ht="13.8" x14ac:dyDescent="0.3">
      <c r="A31" s="47" t="s">
        <v>57</v>
      </c>
      <c r="B31" s="48">
        <v>138</v>
      </c>
      <c r="C31" s="48">
        <v>2</v>
      </c>
      <c r="D31" s="47" t="s">
        <v>58</v>
      </c>
      <c r="E31" s="48"/>
      <c r="F31" s="48"/>
      <c r="G31" s="48" t="s">
        <v>168</v>
      </c>
      <c r="H31" s="49">
        <v>5013</v>
      </c>
      <c r="I31" s="49">
        <v>24331</v>
      </c>
      <c r="J31" s="50">
        <v>0.36566520077267683</v>
      </c>
      <c r="K31" s="51">
        <v>515878888</v>
      </c>
      <c r="L31" s="52">
        <v>6.4399999999999999E-2</v>
      </c>
      <c r="M31" s="51">
        <v>2852152.7145681307</v>
      </c>
      <c r="N31" s="68">
        <f t="shared" si="5"/>
        <v>33222600.387199998</v>
      </c>
      <c r="O31" s="54">
        <f t="shared" si="6"/>
        <v>8.45656777547871E-2</v>
      </c>
      <c r="P31" s="54">
        <f t="shared" ref="P31:P41" si="8">N31/($N$42-$N$38)</f>
        <v>9.033840948077014E-2</v>
      </c>
      <c r="Q31" s="55">
        <f t="shared" ref="Q31:Q40" si="9">ROUND(O31*($B$45),0)+ROUND(P31*($B$46),0)</f>
        <v>868195</v>
      </c>
      <c r="R31" s="56">
        <f t="shared" si="7"/>
        <v>0</v>
      </c>
      <c r="T31" s="27" t="str">
        <f>VLOOKUP(D31,[1]COMBO!$B$3:$B$68,1,FALSE)</f>
        <v>100696610B</v>
      </c>
    </row>
    <row r="32" spans="1:20" s="27" customFormat="1" ht="13.8" x14ac:dyDescent="0.3">
      <c r="A32" s="69" t="s">
        <v>59</v>
      </c>
      <c r="B32" s="48">
        <v>140</v>
      </c>
      <c r="C32" s="48">
        <v>2</v>
      </c>
      <c r="D32" s="47" t="s">
        <v>60</v>
      </c>
      <c r="E32" s="48"/>
      <c r="F32" s="48"/>
      <c r="G32" s="48" t="s">
        <v>169</v>
      </c>
      <c r="H32" s="49">
        <v>1719</v>
      </c>
      <c r="I32" s="49">
        <v>9067</v>
      </c>
      <c r="J32" s="50">
        <v>0.26943862358001547</v>
      </c>
      <c r="K32" s="51">
        <v>93494566.98999998</v>
      </c>
      <c r="L32" s="52">
        <v>0.14399999999999999</v>
      </c>
      <c r="M32" s="51">
        <v>3797410.6165467687</v>
      </c>
      <c r="N32" s="68">
        <f t="shared" si="5"/>
        <v>13463217.646559997</v>
      </c>
      <c r="O32" s="54">
        <f t="shared" si="6"/>
        <v>3.426962705424489E-2</v>
      </c>
      <c r="P32" s="54">
        <f t="shared" si="8"/>
        <v>3.6608984682374904E-2</v>
      </c>
      <c r="Q32" s="55">
        <f t="shared" si="9"/>
        <v>351830</v>
      </c>
      <c r="R32" s="56">
        <f t="shared" si="7"/>
        <v>0</v>
      </c>
      <c r="T32" s="27" t="str">
        <f>VLOOKUP(D32,[1]COMBO!$B$3:$B$68,1,FALSE)</f>
        <v>100699420A</v>
      </c>
    </row>
    <row r="33" spans="1:20" s="27" customFormat="1" ht="13.8" x14ac:dyDescent="0.3">
      <c r="A33" s="47" t="s">
        <v>61</v>
      </c>
      <c r="B33" s="48">
        <v>110</v>
      </c>
      <c r="C33" s="48">
        <v>2</v>
      </c>
      <c r="D33" s="47" t="s">
        <v>62</v>
      </c>
      <c r="E33" s="48"/>
      <c r="F33" s="48"/>
      <c r="G33" s="48" t="s">
        <v>170</v>
      </c>
      <c r="H33" s="49">
        <v>2527</v>
      </c>
      <c r="I33" s="49">
        <v>16870</v>
      </c>
      <c r="J33" s="50">
        <v>0.28002371072910492</v>
      </c>
      <c r="K33" s="51">
        <v>124474800</v>
      </c>
      <c r="L33" s="52">
        <v>0.18590000000000001</v>
      </c>
      <c r="M33" s="51">
        <v>3304028.4346329048</v>
      </c>
      <c r="N33" s="68">
        <f t="shared" si="5"/>
        <v>23139865.32</v>
      </c>
      <c r="O33" s="54">
        <f t="shared" si="6"/>
        <v>5.8900819656917167E-2</v>
      </c>
      <c r="P33" s="54">
        <f t="shared" si="8"/>
        <v>6.2921583628156585E-2</v>
      </c>
      <c r="Q33" s="55">
        <f t="shared" si="9"/>
        <v>604706</v>
      </c>
      <c r="R33" s="56">
        <f t="shared" si="7"/>
        <v>0</v>
      </c>
      <c r="T33" s="27" t="str">
        <f>VLOOKUP(D33,[1]COMBO!$B$3:$B$68,1,FALSE)</f>
        <v>100700120A</v>
      </c>
    </row>
    <row r="34" spans="1:20" s="27" customFormat="1" ht="13.8" x14ac:dyDescent="0.3">
      <c r="A34" s="47" t="s">
        <v>63</v>
      </c>
      <c r="B34" s="48">
        <v>183</v>
      </c>
      <c r="C34" s="48">
        <v>2</v>
      </c>
      <c r="D34" s="47" t="s">
        <v>64</v>
      </c>
      <c r="E34" s="48"/>
      <c r="F34" s="48"/>
      <c r="G34" s="48" t="s">
        <v>171</v>
      </c>
      <c r="H34" s="49">
        <v>12050</v>
      </c>
      <c r="I34" s="49">
        <v>23040</v>
      </c>
      <c r="J34" s="50">
        <v>0.55828993055555554</v>
      </c>
      <c r="K34" s="51">
        <v>136456107.36000007</v>
      </c>
      <c r="L34" s="52">
        <v>0.17549999999999999</v>
      </c>
      <c r="M34" s="51">
        <v>5834750.1804198734</v>
      </c>
      <c r="N34" s="68">
        <f t="shared" si="5"/>
        <v>23948046.841680013</v>
      </c>
      <c r="O34" s="54">
        <f t="shared" si="6"/>
        <v>6.0957986083784138E-2</v>
      </c>
      <c r="P34" s="54">
        <f t="shared" si="8"/>
        <v>6.5119179011703082E-2</v>
      </c>
      <c r="Q34" s="55">
        <f t="shared" si="9"/>
        <v>625826</v>
      </c>
      <c r="R34" s="56">
        <f t="shared" si="7"/>
        <v>0</v>
      </c>
      <c r="T34" s="27" t="str">
        <f>VLOOKUP(D34,[1]COMBO!$B$3:$B$68,1,FALSE)</f>
        <v>100699500A</v>
      </c>
    </row>
    <row r="35" spans="1:20" s="27" customFormat="1" ht="13.8" x14ac:dyDescent="0.3">
      <c r="A35" s="47" t="s">
        <v>65</v>
      </c>
      <c r="B35" s="48">
        <v>133</v>
      </c>
      <c r="C35" s="48">
        <v>2</v>
      </c>
      <c r="D35" s="47" t="s">
        <v>66</v>
      </c>
      <c r="E35" s="48"/>
      <c r="F35" s="48"/>
      <c r="G35" s="48" t="s">
        <v>172</v>
      </c>
      <c r="H35" s="49">
        <v>1973</v>
      </c>
      <c r="I35" s="49">
        <v>21790</v>
      </c>
      <c r="J35" s="50">
        <v>0.18793024323083984</v>
      </c>
      <c r="K35" s="51">
        <v>103494453</v>
      </c>
      <c r="L35" s="52">
        <v>0.23499999999999999</v>
      </c>
      <c r="M35" s="51">
        <v>2884677.9313216358</v>
      </c>
      <c r="N35" s="68">
        <f t="shared" si="5"/>
        <v>24321196.454999998</v>
      </c>
      <c r="O35" s="54">
        <f t="shared" si="6"/>
        <v>6.190781088938542E-2</v>
      </c>
      <c r="P35" s="54">
        <f t="shared" si="8"/>
        <v>6.6133841987292427E-2</v>
      </c>
      <c r="Q35" s="55">
        <f t="shared" si="9"/>
        <v>635578</v>
      </c>
      <c r="R35" s="56">
        <f t="shared" si="7"/>
        <v>0</v>
      </c>
      <c r="T35" s="27" t="str">
        <f>VLOOKUP(D35,[1]COMBO!$B$3:$B$68,1,FALSE)</f>
        <v>100699490A</v>
      </c>
    </row>
    <row r="36" spans="1:20" s="27" customFormat="1" ht="13.8" x14ac:dyDescent="0.3">
      <c r="A36" s="47" t="s">
        <v>67</v>
      </c>
      <c r="B36" s="48">
        <v>144</v>
      </c>
      <c r="C36" s="48">
        <v>2</v>
      </c>
      <c r="D36" s="47" t="s">
        <v>68</v>
      </c>
      <c r="E36" s="48"/>
      <c r="F36" s="48"/>
      <c r="G36" s="48" t="s">
        <v>173</v>
      </c>
      <c r="H36" s="49">
        <v>2451</v>
      </c>
      <c r="I36" s="49">
        <v>16364</v>
      </c>
      <c r="J36" s="50">
        <v>0.33231483744805673</v>
      </c>
      <c r="K36" s="51">
        <v>109192313</v>
      </c>
      <c r="L36" s="52">
        <v>0.26629999999999998</v>
      </c>
      <c r="M36" s="51">
        <v>6030358.3808421083</v>
      </c>
      <c r="N36" s="68">
        <f t="shared" si="5"/>
        <v>29077912.951899998</v>
      </c>
      <c r="O36" s="54">
        <f t="shared" si="6"/>
        <v>7.4015681729101682E-2</v>
      </c>
      <c r="P36" s="54">
        <f t="shared" si="8"/>
        <v>7.9068235974297935E-2</v>
      </c>
      <c r="Q36" s="55">
        <f t="shared" si="9"/>
        <v>759883</v>
      </c>
      <c r="R36" s="56">
        <f t="shared" si="7"/>
        <v>0</v>
      </c>
      <c r="T36" s="27" t="str">
        <f>VLOOKUP(D36,[1]COMBO!$B$3:$B$68,1,FALSE)</f>
        <v>200509290A</v>
      </c>
    </row>
    <row r="37" spans="1:20" s="27" customFormat="1" ht="13.8" x14ac:dyDescent="0.3">
      <c r="A37" s="47" t="s">
        <v>69</v>
      </c>
      <c r="B37" s="48">
        <v>190</v>
      </c>
      <c r="C37" s="48">
        <v>2</v>
      </c>
      <c r="D37" s="47" t="s">
        <v>70</v>
      </c>
      <c r="E37" s="48"/>
      <c r="F37" s="48"/>
      <c r="G37" s="48" t="s">
        <v>174</v>
      </c>
      <c r="H37" s="49">
        <v>2999</v>
      </c>
      <c r="I37" s="49">
        <v>27794</v>
      </c>
      <c r="J37" s="50">
        <v>0.26293444628337054</v>
      </c>
      <c r="K37" s="51">
        <v>193278069</v>
      </c>
      <c r="L37" s="52">
        <v>0.22589999999999999</v>
      </c>
      <c r="M37" s="51">
        <v>13292080.000299238</v>
      </c>
      <c r="N37" s="68">
        <f t="shared" si="5"/>
        <v>43661515.787099995</v>
      </c>
      <c r="O37" s="54">
        <f t="shared" si="6"/>
        <v>0.1111371666066213</v>
      </c>
      <c r="P37" s="54">
        <f t="shared" si="8"/>
        <v>0.11872375568908848</v>
      </c>
      <c r="Q37" s="55">
        <f t="shared" si="9"/>
        <v>1140991</v>
      </c>
      <c r="R37" s="56">
        <f t="shared" si="7"/>
        <v>0</v>
      </c>
      <c r="T37" s="27" t="str">
        <f>VLOOKUP(D37,[1]COMBO!$B$3:$B$68,1,FALSE)</f>
        <v>100262320C</v>
      </c>
    </row>
    <row r="38" spans="1:20" s="27" customFormat="1" ht="13.8" x14ac:dyDescent="0.3">
      <c r="A38" s="47" t="s">
        <v>71</v>
      </c>
      <c r="B38" s="48">
        <v>104</v>
      </c>
      <c r="C38" s="48">
        <v>2</v>
      </c>
      <c r="D38" s="47" t="s">
        <v>72</v>
      </c>
      <c r="E38" s="48"/>
      <c r="F38" s="48"/>
      <c r="G38" s="48" t="s">
        <v>175</v>
      </c>
      <c r="H38" s="49">
        <v>3809</v>
      </c>
      <c r="I38" s="49">
        <v>27249</v>
      </c>
      <c r="J38" s="50">
        <v>0.22910932511284818</v>
      </c>
      <c r="K38" s="51">
        <v>133038250</v>
      </c>
      <c r="L38" s="52">
        <v>0.18870000000000001</v>
      </c>
      <c r="M38" s="51">
        <v>853870.37769215927</v>
      </c>
      <c r="N38" s="68">
        <f t="shared" si="5"/>
        <v>25104317.775000002</v>
      </c>
      <c r="O38" s="54">
        <f t="shared" si="6"/>
        <v>6.3901188422094718E-2</v>
      </c>
      <c r="P38" s="54"/>
      <c r="Q38" s="55">
        <f t="shared" si="9"/>
        <v>656043</v>
      </c>
      <c r="R38" s="56">
        <f t="shared" si="7"/>
        <v>0</v>
      </c>
      <c r="T38" s="27" t="str">
        <f>VLOOKUP(D38,[1]COMBO!$B$3:$B$68,1,FALSE)</f>
        <v>200031310A</v>
      </c>
    </row>
    <row r="39" spans="1:20" s="82" customFormat="1" ht="13.8" x14ac:dyDescent="0.3">
      <c r="A39" s="83" t="s">
        <v>73</v>
      </c>
      <c r="B39" s="77">
        <v>128</v>
      </c>
      <c r="C39" s="77">
        <v>2</v>
      </c>
      <c r="D39" s="83" t="s">
        <v>74</v>
      </c>
      <c r="E39" s="77"/>
      <c r="F39" s="77"/>
      <c r="G39" s="77"/>
      <c r="H39" s="49">
        <v>4084</v>
      </c>
      <c r="I39" s="49">
        <v>16299</v>
      </c>
      <c r="J39" s="50">
        <v>0.33689183385483773</v>
      </c>
      <c r="K39" s="51">
        <v>168566572</v>
      </c>
      <c r="L39" s="52">
        <v>0.22090000000000001</v>
      </c>
      <c r="M39" s="51">
        <v>2170291.3835780043</v>
      </c>
      <c r="N39" s="78">
        <f t="shared" si="5"/>
        <v>37236355.754799999</v>
      </c>
      <c r="O39" s="79">
        <f t="shared" si="6"/>
        <v>9.4782395863757973E-2</v>
      </c>
      <c r="P39" s="79"/>
      <c r="Q39" s="80">
        <f t="shared" si="9"/>
        <v>973085</v>
      </c>
      <c r="R39" s="81">
        <f t="shared" si="7"/>
        <v>0</v>
      </c>
      <c r="T39" s="82" t="str">
        <f>VLOOKUP(D39,[1]COMBO!$B$3:$B$68,1,FALSE)</f>
        <v>100740840B</v>
      </c>
    </row>
    <row r="40" spans="1:20" s="27" customFormat="1" ht="13.8" x14ac:dyDescent="0.3">
      <c r="A40" s="47" t="s">
        <v>75</v>
      </c>
      <c r="B40" s="48">
        <v>229</v>
      </c>
      <c r="C40" s="48">
        <v>2</v>
      </c>
      <c r="D40" s="47" t="s">
        <v>76</v>
      </c>
      <c r="E40" s="48"/>
      <c r="F40" s="48"/>
      <c r="G40" s="48" t="s">
        <v>176</v>
      </c>
      <c r="H40" s="49">
        <v>3151</v>
      </c>
      <c r="I40" s="49">
        <v>22712</v>
      </c>
      <c r="J40" s="50">
        <v>0.21367558999647762</v>
      </c>
      <c r="K40" s="51">
        <v>137847766</v>
      </c>
      <c r="L40" s="52">
        <v>0.14199999999999999</v>
      </c>
      <c r="M40" s="51">
        <v>4392191.0359869301</v>
      </c>
      <c r="N40" s="68">
        <f t="shared" si="5"/>
        <v>19574382.772</v>
      </c>
      <c r="O40" s="54">
        <f t="shared" si="6"/>
        <v>4.9825146931712493E-2</v>
      </c>
      <c r="P40" s="54">
        <f t="shared" si="8"/>
        <v>5.3226375587130927E-2</v>
      </c>
      <c r="Q40" s="55">
        <f t="shared" si="9"/>
        <v>511531</v>
      </c>
      <c r="R40" s="56">
        <f t="shared" si="7"/>
        <v>0</v>
      </c>
      <c r="T40" s="27" t="str">
        <f>VLOOKUP(D40,[1]COMBO!$B$3:$B$68,1,FALSE)</f>
        <v>100690020A</v>
      </c>
    </row>
    <row r="41" spans="1:20" s="27" customFormat="1" ht="13.8" x14ac:dyDescent="0.3">
      <c r="A41" s="47" t="s">
        <v>77</v>
      </c>
      <c r="B41" s="48">
        <v>117</v>
      </c>
      <c r="C41" s="48">
        <v>2</v>
      </c>
      <c r="D41" s="47" t="s">
        <v>78</v>
      </c>
      <c r="E41" s="48"/>
      <c r="F41" s="48"/>
      <c r="G41" s="48" t="s">
        <v>177</v>
      </c>
      <c r="H41" s="49">
        <v>3604</v>
      </c>
      <c r="I41" s="49">
        <v>20762</v>
      </c>
      <c r="J41" s="50">
        <v>0.29476929004912822</v>
      </c>
      <c r="K41" s="51">
        <v>227254996</v>
      </c>
      <c r="L41" s="52">
        <v>0.23139999999999999</v>
      </c>
      <c r="M41" s="51">
        <v>4863041.1332298741</v>
      </c>
      <c r="N41" s="68">
        <f t="shared" si="5"/>
        <v>52586806.0744</v>
      </c>
      <c r="O41" s="54">
        <f t="shared" si="6"/>
        <v>0.13385583442633064</v>
      </c>
      <c r="P41" s="54">
        <f t="shared" si="8"/>
        <v>0.14299327461029546</v>
      </c>
      <c r="Q41" s="55">
        <f>ROUND(O41*($B$45),0)+ROUND(P41*($B$46),0)</f>
        <v>1374233</v>
      </c>
      <c r="R41" s="56">
        <f t="shared" si="7"/>
        <v>0</v>
      </c>
      <c r="T41" s="27" t="str">
        <f>VLOOKUP(D41,[1]COMBO!$B$3:$B$68,1,FALSE)</f>
        <v>100699950A</v>
      </c>
    </row>
    <row r="42" spans="1:20" s="57" customFormat="1" ht="13.8" x14ac:dyDescent="0.3">
      <c r="A42" s="25" t="s">
        <v>79</v>
      </c>
      <c r="B42" s="26">
        <f>SUM(B30:B41)</f>
        <v>1796</v>
      </c>
      <c r="H42" s="26">
        <f>SUM(H30:H41)</f>
        <v>50789</v>
      </c>
      <c r="I42" s="26"/>
      <c r="J42" s="26"/>
      <c r="K42" s="26"/>
      <c r="L42" s="58"/>
      <c r="N42" s="59">
        <f>SUM(N30:N41)</f>
        <v>392861516.27064008</v>
      </c>
      <c r="O42" s="60">
        <f>SUM(O30:O41)</f>
        <v>0.99999999999999978</v>
      </c>
      <c r="P42" s="60">
        <f>SUM(P30:P41)</f>
        <v>0.89874744557789643</v>
      </c>
      <c r="Q42" s="59">
        <f>SUM(Q30:Q41)</f>
        <v>10266516</v>
      </c>
    </row>
    <row r="43" spans="1:20" s="27" customFormat="1" ht="13.8" x14ac:dyDescent="0.3">
      <c r="A43" s="25" t="s">
        <v>80</v>
      </c>
      <c r="B43" s="60">
        <f>H42/B10</f>
        <v>0.72067712915401427</v>
      </c>
      <c r="L43" s="28"/>
      <c r="Q43" s="62">
        <f>Q42-B45</f>
        <v>0</v>
      </c>
    </row>
    <row r="44" spans="1:20" s="27" customFormat="1" ht="13.8" x14ac:dyDescent="0.3">
      <c r="A44" s="25" t="s">
        <v>50</v>
      </c>
      <c r="B44" s="26">
        <f>COUNT(B30:B41)</f>
        <v>12</v>
      </c>
      <c r="L44" s="28"/>
      <c r="Q44" s="62"/>
    </row>
    <row r="45" spans="1:20" s="27" customFormat="1" ht="13.8" x14ac:dyDescent="0.3">
      <c r="A45" s="25" t="s">
        <v>52</v>
      </c>
      <c r="B45" s="63">
        <f>ROUND((B2-B26)*B43,0)</f>
        <v>10266516</v>
      </c>
      <c r="L45" s="28"/>
    </row>
    <row r="46" spans="1:20" s="27" customFormat="1" ht="13.8" x14ac:dyDescent="0.3">
      <c r="A46" s="25" t="s">
        <v>53</v>
      </c>
      <c r="B46" s="70">
        <v>-3</v>
      </c>
      <c r="L46" s="28"/>
    </row>
    <row r="47" spans="1:20" s="27" customFormat="1" ht="13.8" x14ac:dyDescent="0.3">
      <c r="B47" s="30"/>
      <c r="L47" s="28"/>
    </row>
    <row r="48" spans="1:20" s="46" customFormat="1" ht="13.8" x14ac:dyDescent="0.3">
      <c r="A48" s="39" t="s">
        <v>81</v>
      </c>
      <c r="B48" s="66"/>
      <c r="C48" s="44"/>
      <c r="D48" s="44"/>
      <c r="E48" s="44"/>
      <c r="F48" s="44"/>
      <c r="G48" s="44"/>
      <c r="H48" s="44"/>
      <c r="I48" s="44"/>
      <c r="J48" s="44"/>
      <c r="K48" s="44"/>
      <c r="L48" s="67"/>
      <c r="M48" s="44"/>
      <c r="N48" s="44"/>
      <c r="O48" s="44"/>
      <c r="P48" s="44"/>
      <c r="Q48" s="44"/>
      <c r="R48" s="44"/>
    </row>
    <row r="49" spans="1:20" s="27" customFormat="1" ht="13.8" x14ac:dyDescent="0.3">
      <c r="A49" s="47" t="s">
        <v>82</v>
      </c>
      <c r="B49" s="48">
        <v>49</v>
      </c>
      <c r="C49" s="48">
        <v>2</v>
      </c>
      <c r="D49" s="47" t="s">
        <v>83</v>
      </c>
      <c r="E49" s="48"/>
      <c r="F49" s="48"/>
      <c r="G49" s="48" t="s">
        <v>178</v>
      </c>
      <c r="H49" s="49">
        <v>2242</v>
      </c>
      <c r="I49" s="49">
        <v>9254</v>
      </c>
      <c r="J49" s="50">
        <v>0.37508104603414738</v>
      </c>
      <c r="K49" s="51">
        <v>171493296</v>
      </c>
      <c r="L49" s="52">
        <v>0.1326</v>
      </c>
      <c r="M49" s="51">
        <v>2844036.2188108005</v>
      </c>
      <c r="N49" s="68">
        <f t="shared" ref="N49:N79" si="10">L49*K49</f>
        <v>22740011.049599998</v>
      </c>
      <c r="O49" s="54">
        <f t="shared" ref="O49:O79" si="11">N49/$N$80</f>
        <v>0.10148038349800237</v>
      </c>
      <c r="P49" s="54">
        <f>N49/($N$80-$N$59)</f>
        <v>0.10367755978622863</v>
      </c>
      <c r="Q49" s="55">
        <f t="shared" ref="Q49:Q79" si="12">ROUND(O49*($B$83),0)+ROUND(P49*($B$84),0)</f>
        <v>403346</v>
      </c>
      <c r="R49" s="56">
        <f t="shared" ref="R49:R79" si="13">+IF(Q49&gt;M49,1,0)</f>
        <v>0</v>
      </c>
      <c r="T49" s="27" t="str">
        <f>VLOOKUP(D49,[1]COMBO!$B$3:$B$68,1,FALSE)</f>
        <v>200435950A</v>
      </c>
    </row>
    <row r="50" spans="1:20" s="27" customFormat="1" ht="13.8" x14ac:dyDescent="0.3">
      <c r="A50" s="47" t="s">
        <v>84</v>
      </c>
      <c r="B50" s="48">
        <v>30</v>
      </c>
      <c r="C50" s="48">
        <v>0</v>
      </c>
      <c r="D50" s="47" t="s">
        <v>85</v>
      </c>
      <c r="E50" s="48"/>
      <c r="F50" s="48"/>
      <c r="G50" s="48" t="s">
        <v>179</v>
      </c>
      <c r="H50" s="49">
        <v>1072</v>
      </c>
      <c r="I50" s="49">
        <v>3437</v>
      </c>
      <c r="J50" s="50">
        <v>0.4055862670933954</v>
      </c>
      <c r="K50" s="51">
        <v>44439804</v>
      </c>
      <c r="L50" s="52">
        <v>0.17050000000000001</v>
      </c>
      <c r="M50" s="51">
        <v>1890866.7557199504</v>
      </c>
      <c r="N50" s="68">
        <f t="shared" si="10"/>
        <v>7576986.5820000004</v>
      </c>
      <c r="O50" s="54">
        <f t="shared" si="11"/>
        <v>3.3813330276024803E-2</v>
      </c>
      <c r="P50" s="54">
        <f t="shared" ref="P50:P79" si="14">N50/($N$80-$N$59)</f>
        <v>3.4545430854950064E-2</v>
      </c>
      <c r="Q50" s="55">
        <f t="shared" si="12"/>
        <v>134395</v>
      </c>
      <c r="R50" s="56">
        <f t="shared" si="13"/>
        <v>0</v>
      </c>
      <c r="T50" s="27" t="str">
        <f>VLOOKUP(D50,[1]COMBO!$B$3:$B$68,1,FALSE)</f>
        <v>200045700C</v>
      </c>
    </row>
    <row r="51" spans="1:20" s="27" customFormat="1" ht="13.8" x14ac:dyDescent="0.3">
      <c r="A51" s="47" t="s">
        <v>86</v>
      </c>
      <c r="B51" s="48">
        <v>87</v>
      </c>
      <c r="C51" s="48">
        <v>2</v>
      </c>
      <c r="D51" s="47" t="s">
        <v>87</v>
      </c>
      <c r="E51" s="48"/>
      <c r="F51" s="48"/>
      <c r="G51" s="48" t="s">
        <v>180</v>
      </c>
      <c r="H51" s="49">
        <v>638</v>
      </c>
      <c r="I51" s="49">
        <v>4601</v>
      </c>
      <c r="J51" s="50">
        <v>0.24212127798304717</v>
      </c>
      <c r="K51" s="51">
        <v>50151963</v>
      </c>
      <c r="L51" s="52">
        <v>0.13220000000000001</v>
      </c>
      <c r="M51" s="51">
        <v>1203375.6743637454</v>
      </c>
      <c r="N51" s="68">
        <f t="shared" si="10"/>
        <v>6630089.5086000003</v>
      </c>
      <c r="O51" s="54">
        <f t="shared" si="11"/>
        <v>2.9587673659931896E-2</v>
      </c>
      <c r="P51" s="54">
        <f t="shared" si="14"/>
        <v>3.0228283527066056E-2</v>
      </c>
      <c r="Q51" s="55">
        <f t="shared" si="12"/>
        <v>117600</v>
      </c>
      <c r="R51" s="56">
        <f t="shared" si="13"/>
        <v>0</v>
      </c>
      <c r="T51" s="27" t="str">
        <f>VLOOKUP(D51,[1]COMBO!$B$3:$B$68,1,FALSE)</f>
        <v>200019120A</v>
      </c>
    </row>
    <row r="52" spans="1:20" s="27" customFormat="1" ht="13.8" x14ac:dyDescent="0.3">
      <c r="A52" s="47" t="s">
        <v>88</v>
      </c>
      <c r="B52" s="48">
        <v>25</v>
      </c>
      <c r="C52" s="48">
        <v>2</v>
      </c>
      <c r="D52" s="47" t="s">
        <v>89</v>
      </c>
      <c r="E52" s="48"/>
      <c r="F52" s="48"/>
      <c r="G52" s="48" t="s">
        <v>181</v>
      </c>
      <c r="H52" s="49">
        <v>205</v>
      </c>
      <c r="I52" s="49">
        <v>1959</v>
      </c>
      <c r="J52" s="50">
        <v>0.22154160285860133</v>
      </c>
      <c r="K52" s="51">
        <v>13089457.49</v>
      </c>
      <c r="L52" s="52">
        <v>0.53680000000000005</v>
      </c>
      <c r="M52" s="51">
        <v>372427.2097795438</v>
      </c>
      <c r="N52" s="68">
        <f t="shared" si="10"/>
        <v>7026420.7806320004</v>
      </c>
      <c r="O52" s="54">
        <f t="shared" si="11"/>
        <v>3.1356355715113478E-2</v>
      </c>
      <c r="P52" s="54">
        <f t="shared" si="14"/>
        <v>3.2035259744519234E-2</v>
      </c>
      <c r="Q52" s="55">
        <f t="shared" si="12"/>
        <v>124630</v>
      </c>
      <c r="R52" s="56">
        <f t="shared" si="13"/>
        <v>0</v>
      </c>
      <c r="T52" s="27" t="str">
        <f>VLOOKUP(D52,[1]COMBO!$B$3:$B$68,1,FALSE)</f>
        <v>100700790A</v>
      </c>
    </row>
    <row r="53" spans="1:20" s="27" customFormat="1" ht="13.8" x14ac:dyDescent="0.3">
      <c r="A53" s="47" t="s">
        <v>90</v>
      </c>
      <c r="B53" s="48">
        <v>25</v>
      </c>
      <c r="C53" s="48">
        <v>0</v>
      </c>
      <c r="D53" s="47" t="s">
        <v>91</v>
      </c>
      <c r="E53" s="48"/>
      <c r="F53" s="48"/>
      <c r="G53" s="48" t="s">
        <v>182</v>
      </c>
      <c r="H53" s="49">
        <v>176</v>
      </c>
      <c r="I53" s="49">
        <v>2626</v>
      </c>
      <c r="J53" s="50">
        <v>0.20525514089870525</v>
      </c>
      <c r="K53" s="51">
        <v>10282528</v>
      </c>
      <c r="L53" s="52">
        <v>0.60009999999999997</v>
      </c>
      <c r="M53" s="51">
        <v>1808104.4878050936</v>
      </c>
      <c r="N53" s="68">
        <f t="shared" si="10"/>
        <v>6170545.0527999997</v>
      </c>
      <c r="O53" s="54">
        <f t="shared" si="11"/>
        <v>2.7536894198688617E-2</v>
      </c>
      <c r="P53" s="54">
        <f t="shared" si="14"/>
        <v>2.8133102144492692E-2</v>
      </c>
      <c r="Q53" s="55">
        <f t="shared" si="12"/>
        <v>109449</v>
      </c>
      <c r="R53" s="56">
        <f t="shared" si="13"/>
        <v>0</v>
      </c>
      <c r="T53" s="27" t="str">
        <f>VLOOKUP(D53,[1]COMBO!$B$3:$B$68,1,FALSE)</f>
        <v>100262850D</v>
      </c>
    </row>
    <row r="54" spans="1:20" s="27" customFormat="1" ht="13.8" x14ac:dyDescent="0.3">
      <c r="A54" s="47" t="s">
        <v>92</v>
      </c>
      <c r="B54" s="48">
        <v>73</v>
      </c>
      <c r="C54" s="48">
        <v>2</v>
      </c>
      <c r="D54" s="47" t="s">
        <v>93</v>
      </c>
      <c r="E54" s="48"/>
      <c r="F54" s="48"/>
      <c r="G54" s="48" t="s">
        <v>183</v>
      </c>
      <c r="H54" s="49">
        <v>533</v>
      </c>
      <c r="I54" s="49">
        <v>3475</v>
      </c>
      <c r="J54" s="50">
        <v>0.20201438848920864</v>
      </c>
      <c r="K54" s="51">
        <v>98379655</v>
      </c>
      <c r="L54" s="52">
        <v>0.13600000000000001</v>
      </c>
      <c r="M54" s="51">
        <v>2331260.9939635061</v>
      </c>
      <c r="N54" s="68">
        <f t="shared" si="10"/>
        <v>13379633.08</v>
      </c>
      <c r="O54" s="54">
        <f t="shared" si="11"/>
        <v>5.970842727646089E-2</v>
      </c>
      <c r="P54" s="54">
        <f t="shared" si="14"/>
        <v>6.1001188853595692E-2</v>
      </c>
      <c r="Q54" s="55">
        <f t="shared" si="12"/>
        <v>237319</v>
      </c>
      <c r="R54" s="56">
        <f t="shared" si="13"/>
        <v>0</v>
      </c>
      <c r="T54" s="27" t="str">
        <f>VLOOKUP(D54,[1]COMBO!$B$3:$B$68,1,FALSE)</f>
        <v>200102450A</v>
      </c>
    </row>
    <row r="55" spans="1:20" s="27" customFormat="1" ht="13.8" x14ac:dyDescent="0.3">
      <c r="A55" s="47" t="s">
        <v>94</v>
      </c>
      <c r="B55" s="48">
        <v>25</v>
      </c>
      <c r="C55" s="48">
        <v>2</v>
      </c>
      <c r="D55" s="47" t="s">
        <v>95</v>
      </c>
      <c r="E55" s="48"/>
      <c r="F55" s="48"/>
      <c r="G55" s="48" t="s">
        <v>184</v>
      </c>
      <c r="H55" s="49">
        <v>149</v>
      </c>
      <c r="I55" s="49">
        <v>1338</v>
      </c>
      <c r="J55" s="50">
        <v>0.30119581464872947</v>
      </c>
      <c r="K55" s="51">
        <v>20833668</v>
      </c>
      <c r="L55" s="52">
        <v>0.18329999999999999</v>
      </c>
      <c r="M55" s="51">
        <v>1120561.2871472808</v>
      </c>
      <c r="N55" s="68">
        <f t="shared" si="10"/>
        <v>3818811.3443999998</v>
      </c>
      <c r="O55" s="54">
        <f t="shared" si="11"/>
        <v>1.7041963563296104E-2</v>
      </c>
      <c r="P55" s="54">
        <f t="shared" si="14"/>
        <v>1.741094323163592E-2</v>
      </c>
      <c r="Q55" s="55">
        <f t="shared" si="12"/>
        <v>67735</v>
      </c>
      <c r="R55" s="56">
        <f t="shared" si="13"/>
        <v>0</v>
      </c>
      <c r="T55" s="27" t="str">
        <f>VLOOKUP(D55,[1]COMBO!$B$3:$B$68,1,FALSE)</f>
        <v>200668710A</v>
      </c>
    </row>
    <row r="56" spans="1:20" s="27" customFormat="1" ht="13.8" x14ac:dyDescent="0.3">
      <c r="A56" s="47" t="s">
        <v>96</v>
      </c>
      <c r="B56" s="48">
        <v>34</v>
      </c>
      <c r="C56" s="48">
        <v>2</v>
      </c>
      <c r="D56" s="47" t="s">
        <v>97</v>
      </c>
      <c r="E56" s="48"/>
      <c r="F56" s="48"/>
      <c r="G56" s="48" t="s">
        <v>185</v>
      </c>
      <c r="H56" s="49">
        <v>301</v>
      </c>
      <c r="I56" s="49">
        <v>2855</v>
      </c>
      <c r="J56" s="50">
        <v>0.16532399299474607</v>
      </c>
      <c r="K56" s="51">
        <v>15090884</v>
      </c>
      <c r="L56" s="52">
        <v>0.2356</v>
      </c>
      <c r="M56" s="51">
        <v>791630.33685565274</v>
      </c>
      <c r="N56" s="68">
        <f t="shared" si="10"/>
        <v>3555412.2704000003</v>
      </c>
      <c r="O56" s="54">
        <f t="shared" si="11"/>
        <v>1.5866509471201069E-2</v>
      </c>
      <c r="P56" s="54">
        <f t="shared" si="14"/>
        <v>1.6210039099148588E-2</v>
      </c>
      <c r="Q56" s="55">
        <f t="shared" si="12"/>
        <v>63063</v>
      </c>
      <c r="R56" s="56">
        <f t="shared" si="13"/>
        <v>0</v>
      </c>
      <c r="T56" s="27" t="str">
        <f>VLOOKUP(D56,[1]COMBO!$B$3:$B$68,1,FALSE)</f>
        <v>100700720A</v>
      </c>
    </row>
    <row r="57" spans="1:20" s="27" customFormat="1" ht="13.8" x14ac:dyDescent="0.3">
      <c r="A57" s="47" t="s">
        <v>98</v>
      </c>
      <c r="B57" s="48">
        <v>25</v>
      </c>
      <c r="C57" s="48">
        <v>0</v>
      </c>
      <c r="D57" s="47" t="s">
        <v>99</v>
      </c>
      <c r="E57" s="48"/>
      <c r="F57" s="48"/>
      <c r="G57" s="48" t="s">
        <v>186</v>
      </c>
      <c r="H57" s="49">
        <v>11</v>
      </c>
      <c r="I57" s="49">
        <v>324</v>
      </c>
      <c r="J57" s="50">
        <v>4.0123456790123455E-2</v>
      </c>
      <c r="K57" s="51">
        <v>906436</v>
      </c>
      <c r="L57" s="52">
        <v>0.61429999999999996</v>
      </c>
      <c r="M57" s="51">
        <v>175796.63436080393</v>
      </c>
      <c r="N57" s="68">
        <f t="shared" si="10"/>
        <v>556823.6348</v>
      </c>
      <c r="O57" s="54">
        <f t="shared" si="11"/>
        <v>2.4849009913409689E-3</v>
      </c>
      <c r="P57" s="54">
        <f t="shared" si="14"/>
        <v>2.5387021827492744E-3</v>
      </c>
      <c r="Q57" s="55">
        <f t="shared" si="12"/>
        <v>9877</v>
      </c>
      <c r="R57" s="56">
        <f t="shared" si="13"/>
        <v>0</v>
      </c>
      <c r="T57" s="27" t="str">
        <f>VLOOKUP(D57,[1]COMBO!$B$3:$B$68,1,FALSE)</f>
        <v>100700740A</v>
      </c>
    </row>
    <row r="58" spans="1:20" s="27" customFormat="1" ht="13.8" x14ac:dyDescent="0.3">
      <c r="A58" s="47" t="s">
        <v>100</v>
      </c>
      <c r="B58" s="48">
        <v>56</v>
      </c>
      <c r="C58" s="48">
        <v>2</v>
      </c>
      <c r="D58" s="47" t="s">
        <v>101</v>
      </c>
      <c r="E58" s="48"/>
      <c r="F58" s="48"/>
      <c r="G58" s="48" t="s">
        <v>187</v>
      </c>
      <c r="H58" s="49">
        <v>642</v>
      </c>
      <c r="I58" s="49">
        <v>3311</v>
      </c>
      <c r="J58" s="50">
        <v>0.29266082754454847</v>
      </c>
      <c r="K58" s="51">
        <v>28305751</v>
      </c>
      <c r="L58" s="52">
        <v>0.2097</v>
      </c>
      <c r="M58" s="51">
        <v>2068237.4476766512</v>
      </c>
      <c r="N58" s="68">
        <f t="shared" si="10"/>
        <v>5935715.9846999999</v>
      </c>
      <c r="O58" s="54">
        <f t="shared" si="11"/>
        <v>2.6488937632823815E-2</v>
      </c>
      <c r="P58" s="54">
        <f t="shared" si="14"/>
        <v>2.706245601796364E-2</v>
      </c>
      <c r="Q58" s="55">
        <f t="shared" si="12"/>
        <v>105284</v>
      </c>
      <c r="R58" s="56">
        <f t="shared" si="13"/>
        <v>0</v>
      </c>
      <c r="T58" s="27" t="str">
        <f>VLOOKUP(D58,[1]COMBO!$B$3:$B$68,1,FALSE)</f>
        <v>100700010G</v>
      </c>
    </row>
    <row r="59" spans="1:20" s="27" customFormat="1" ht="13.8" x14ac:dyDescent="0.3">
      <c r="A59" s="47" t="s">
        <v>102</v>
      </c>
      <c r="B59" s="48">
        <v>33</v>
      </c>
      <c r="C59" s="48">
        <v>2</v>
      </c>
      <c r="D59" s="47" t="s">
        <v>103</v>
      </c>
      <c r="E59" s="48"/>
      <c r="F59" s="48"/>
      <c r="G59" s="48" t="s">
        <v>188</v>
      </c>
      <c r="H59" s="49">
        <v>127</v>
      </c>
      <c r="I59" s="49">
        <v>1278</v>
      </c>
      <c r="J59" s="50">
        <v>0.29342723004694837</v>
      </c>
      <c r="K59" s="51">
        <v>13418629</v>
      </c>
      <c r="L59" s="52">
        <v>0.35389999999999999</v>
      </c>
      <c r="M59" s="51">
        <v>88741.741740467492</v>
      </c>
      <c r="N59" s="68">
        <f t="shared" si="10"/>
        <v>4748852.8031000001</v>
      </c>
      <c r="O59" s="54">
        <f t="shared" si="11"/>
        <v>2.1192399712691809E-2</v>
      </c>
      <c r="P59" s="54"/>
      <c r="Q59" s="55">
        <v>88741</v>
      </c>
      <c r="R59" s="56">
        <f t="shared" si="13"/>
        <v>0</v>
      </c>
      <c r="T59" s="27" t="str">
        <f>VLOOKUP(D59,[1]COMBO!$B$3:$B$68,1,FALSE)</f>
        <v>100700730A</v>
      </c>
    </row>
    <row r="60" spans="1:20" s="27" customFormat="1" ht="13.8" x14ac:dyDescent="0.3">
      <c r="A60" s="47" t="s">
        <v>104</v>
      </c>
      <c r="B60" s="48">
        <v>25</v>
      </c>
      <c r="C60" s="48">
        <v>2</v>
      </c>
      <c r="D60" s="47" t="s">
        <v>105</v>
      </c>
      <c r="E60" s="48"/>
      <c r="F60" s="48"/>
      <c r="G60" s="48" t="s">
        <v>189</v>
      </c>
      <c r="H60" s="49">
        <v>37</v>
      </c>
      <c r="I60" s="49">
        <v>559</v>
      </c>
      <c r="J60" s="50">
        <v>6.6189624329159216E-2</v>
      </c>
      <c r="K60" s="51">
        <v>4597200</v>
      </c>
      <c r="L60" s="52">
        <v>0.97409999999999997</v>
      </c>
      <c r="M60" s="51">
        <v>3004263.2950367173</v>
      </c>
      <c r="N60" s="68">
        <f t="shared" si="10"/>
        <v>4478132.5199999996</v>
      </c>
      <c r="O60" s="54">
        <f t="shared" si="11"/>
        <v>1.9984273732024833E-2</v>
      </c>
      <c r="P60" s="54">
        <f t="shared" si="14"/>
        <v>2.0416958068326066E-2</v>
      </c>
      <c r="Q60" s="55">
        <f t="shared" si="12"/>
        <v>79430</v>
      </c>
      <c r="R60" s="56">
        <f t="shared" si="13"/>
        <v>0</v>
      </c>
      <c r="T60" s="27" t="str">
        <f>VLOOKUP(D60,[1]COMBO!$B$3:$B$68,1,FALSE)</f>
        <v>200925590A</v>
      </c>
    </row>
    <row r="61" spans="1:20" s="27" customFormat="1" ht="13.8" x14ac:dyDescent="0.3">
      <c r="A61" s="47" t="s">
        <v>106</v>
      </c>
      <c r="B61" s="48">
        <v>99</v>
      </c>
      <c r="C61" s="48">
        <v>2</v>
      </c>
      <c r="D61" s="47" t="s">
        <v>107</v>
      </c>
      <c r="E61" s="48"/>
      <c r="F61" s="48"/>
      <c r="G61" s="48" t="s">
        <v>190</v>
      </c>
      <c r="H61" s="49">
        <v>539</v>
      </c>
      <c r="I61" s="49">
        <v>2529</v>
      </c>
      <c r="J61" s="50">
        <v>0.3598260181890075</v>
      </c>
      <c r="K61" s="51">
        <v>50087225</v>
      </c>
      <c r="L61" s="52">
        <v>0.20480000000000001</v>
      </c>
      <c r="M61" s="51">
        <v>2637135.1737626856</v>
      </c>
      <c r="N61" s="68">
        <f t="shared" si="10"/>
        <v>10257863.68</v>
      </c>
      <c r="O61" s="54">
        <f t="shared" si="11"/>
        <v>4.5777107928667467E-2</v>
      </c>
      <c r="P61" s="54">
        <f t="shared" si="14"/>
        <v>4.6768239146519258E-2</v>
      </c>
      <c r="Q61" s="55">
        <f t="shared" si="12"/>
        <v>181946</v>
      </c>
      <c r="R61" s="56">
        <f t="shared" si="13"/>
        <v>0</v>
      </c>
      <c r="T61" s="27" t="str">
        <f>VLOOKUP(D61,[1]COMBO!$B$3:$B$68,1,FALSE)</f>
        <v>200044190A</v>
      </c>
    </row>
    <row r="62" spans="1:20" s="27" customFormat="1" ht="13.8" x14ac:dyDescent="0.3">
      <c r="A62" s="47" t="s">
        <v>108</v>
      </c>
      <c r="B62" s="48">
        <v>48</v>
      </c>
      <c r="C62" s="48">
        <v>0</v>
      </c>
      <c r="D62" s="47" t="s">
        <v>109</v>
      </c>
      <c r="E62" s="48"/>
      <c r="F62" s="48"/>
      <c r="G62" s="48" t="s">
        <v>191</v>
      </c>
      <c r="H62" s="49">
        <v>149</v>
      </c>
      <c r="I62" s="49">
        <v>1917</v>
      </c>
      <c r="J62" s="50">
        <v>0.25091288471570161</v>
      </c>
      <c r="K62" s="51">
        <v>54927711</v>
      </c>
      <c r="L62" s="52">
        <v>0.15490000000000001</v>
      </c>
      <c r="M62" s="51">
        <v>1809440.6279651104</v>
      </c>
      <c r="N62" s="68">
        <f t="shared" si="10"/>
        <v>8508302.4339000005</v>
      </c>
      <c r="O62" s="54">
        <f t="shared" si="11"/>
        <v>3.7969453577919296E-2</v>
      </c>
      <c r="P62" s="54">
        <f t="shared" si="14"/>
        <v>3.8791539386059296E-2</v>
      </c>
      <c r="Q62" s="55">
        <f t="shared" si="12"/>
        <v>150915</v>
      </c>
      <c r="R62" s="56">
        <f t="shared" si="13"/>
        <v>0</v>
      </c>
      <c r="T62" s="27" t="str">
        <f>VLOOKUP(D62,[1]COMBO!$B$3:$B$68,1,FALSE)</f>
        <v>200735850A</v>
      </c>
    </row>
    <row r="63" spans="1:20" s="27" customFormat="1" ht="13.8" x14ac:dyDescent="0.3">
      <c r="A63" s="47" t="s">
        <v>110</v>
      </c>
      <c r="B63" s="48">
        <v>75</v>
      </c>
      <c r="C63" s="48">
        <v>2</v>
      </c>
      <c r="D63" s="47" t="s">
        <v>111</v>
      </c>
      <c r="E63" s="48"/>
      <c r="F63" s="48"/>
      <c r="G63" s="48" t="s">
        <v>192</v>
      </c>
      <c r="H63" s="49">
        <v>3752</v>
      </c>
      <c r="I63" s="49">
        <v>17681</v>
      </c>
      <c r="J63" s="50">
        <v>0.26220236411967651</v>
      </c>
      <c r="K63" s="51">
        <v>130356984</v>
      </c>
      <c r="L63" s="52">
        <v>0.1404</v>
      </c>
      <c r="M63" s="51">
        <v>3014091.0211864077</v>
      </c>
      <c r="N63" s="68">
        <f t="shared" si="10"/>
        <v>18302120.553599998</v>
      </c>
      <c r="O63" s="54">
        <f t="shared" si="11"/>
        <v>8.1675695256035061E-2</v>
      </c>
      <c r="P63" s="54">
        <f t="shared" si="14"/>
        <v>8.3444075456770961E-2</v>
      </c>
      <c r="Q63" s="55">
        <f t="shared" si="12"/>
        <v>324631</v>
      </c>
      <c r="R63" s="56">
        <f t="shared" si="13"/>
        <v>0</v>
      </c>
      <c r="T63" s="27" t="str">
        <f>VLOOKUP(D63,[1]COMBO!$B$3:$B$68,1,FALSE)</f>
        <v>100700610A</v>
      </c>
    </row>
    <row r="64" spans="1:20" s="27" customFormat="1" ht="13.8" x14ac:dyDescent="0.3">
      <c r="A64" s="47" t="s">
        <v>112</v>
      </c>
      <c r="B64" s="48">
        <v>58</v>
      </c>
      <c r="C64" s="48">
        <v>2</v>
      </c>
      <c r="D64" s="47" t="s">
        <v>113</v>
      </c>
      <c r="E64" s="48"/>
      <c r="F64" s="48"/>
      <c r="G64" s="48" t="s">
        <v>193</v>
      </c>
      <c r="H64" s="49">
        <v>1417</v>
      </c>
      <c r="I64" s="49">
        <v>6479</v>
      </c>
      <c r="J64" s="50">
        <v>0.30035499305448371</v>
      </c>
      <c r="K64" s="51">
        <v>67755507.260000005</v>
      </c>
      <c r="L64" s="52">
        <v>0.17979999999999999</v>
      </c>
      <c r="M64" s="51">
        <v>4049974.7317817751</v>
      </c>
      <c r="N64" s="68">
        <f t="shared" si="10"/>
        <v>12182440.205348</v>
      </c>
      <c r="O64" s="54">
        <f t="shared" si="11"/>
        <v>5.4365791700085569E-2</v>
      </c>
      <c r="P64" s="54">
        <f t="shared" si="14"/>
        <v>5.5542878584236212E-2</v>
      </c>
      <c r="Q64" s="55">
        <f t="shared" si="12"/>
        <v>216084</v>
      </c>
      <c r="R64" s="56">
        <f t="shared" si="13"/>
        <v>0</v>
      </c>
      <c r="T64" s="27" t="str">
        <f>VLOOKUP(D64,[1]COMBO!$B$3:$B$68,1,FALSE)</f>
        <v>100699700A</v>
      </c>
    </row>
    <row r="65" spans="1:20" s="27" customFormat="1" ht="13.8" x14ac:dyDescent="0.3">
      <c r="A65" s="47" t="s">
        <v>114</v>
      </c>
      <c r="B65" s="48">
        <v>95</v>
      </c>
      <c r="C65" s="48">
        <v>2</v>
      </c>
      <c r="D65" s="47" t="s">
        <v>115</v>
      </c>
      <c r="E65" s="48"/>
      <c r="F65" s="48"/>
      <c r="G65" s="48" t="s">
        <v>194</v>
      </c>
      <c r="H65" s="49">
        <v>1922</v>
      </c>
      <c r="I65" s="49">
        <v>15174</v>
      </c>
      <c r="J65" s="50">
        <v>0.17207064715961512</v>
      </c>
      <c r="K65" s="51">
        <v>86314804</v>
      </c>
      <c r="L65" s="52">
        <v>0.1492</v>
      </c>
      <c r="M65" s="51">
        <v>4781888.8322735317</v>
      </c>
      <c r="N65" s="68">
        <f t="shared" si="10"/>
        <v>12878168.7568</v>
      </c>
      <c r="O65" s="54">
        <f t="shared" si="11"/>
        <v>5.7470574721424542E-2</v>
      </c>
      <c r="P65" s="54">
        <f t="shared" si="14"/>
        <v>5.8714884012501814E-2</v>
      </c>
      <c r="Q65" s="55">
        <f t="shared" si="12"/>
        <v>228424</v>
      </c>
      <c r="R65" s="56">
        <f t="shared" si="13"/>
        <v>0</v>
      </c>
      <c r="T65" s="27" t="str">
        <f>VLOOKUP(D65,[1]COMBO!$B$3:$B$68,1,FALSE)</f>
        <v>200405550A</v>
      </c>
    </row>
    <row r="66" spans="1:20" s="27" customFormat="1" ht="13.8" x14ac:dyDescent="0.3">
      <c r="A66" s="47" t="s">
        <v>116</v>
      </c>
      <c r="B66" s="48">
        <v>97</v>
      </c>
      <c r="C66" s="48">
        <v>2</v>
      </c>
      <c r="D66" s="47" t="s">
        <v>117</v>
      </c>
      <c r="E66" s="48"/>
      <c r="F66" s="48"/>
      <c r="G66" s="48" t="s">
        <v>195</v>
      </c>
      <c r="H66" s="49">
        <v>1119</v>
      </c>
      <c r="I66" s="49">
        <v>5437</v>
      </c>
      <c r="J66" s="50">
        <v>0.3117528048556189</v>
      </c>
      <c r="K66" s="51">
        <v>64027798.589999966</v>
      </c>
      <c r="L66" s="52">
        <v>0.21929999999999999</v>
      </c>
      <c r="M66" s="51">
        <v>6321189.2261866219</v>
      </c>
      <c r="N66" s="68">
        <f t="shared" si="10"/>
        <v>14041296.230786992</v>
      </c>
      <c r="O66" s="54">
        <f t="shared" si="11"/>
        <v>6.2661188827099701E-2</v>
      </c>
      <c r="P66" s="54">
        <f t="shared" si="14"/>
        <v>6.4017881357589415E-2</v>
      </c>
      <c r="Q66" s="55">
        <f t="shared" si="12"/>
        <v>249054</v>
      </c>
      <c r="R66" s="56">
        <f t="shared" si="13"/>
        <v>0</v>
      </c>
      <c r="T66" s="27" t="str">
        <f>VLOOKUP(D66,[1]COMBO!$B$3:$B$68,1,FALSE)</f>
        <v>100699440A</v>
      </c>
    </row>
    <row r="67" spans="1:20" s="82" customFormat="1" ht="13.8" x14ac:dyDescent="0.3">
      <c r="A67" s="76" t="s">
        <v>118</v>
      </c>
      <c r="B67" s="77">
        <v>49</v>
      </c>
      <c r="C67" s="77">
        <v>2</v>
      </c>
      <c r="D67" s="76" t="s">
        <v>119</v>
      </c>
      <c r="E67" s="77"/>
      <c r="F67" s="77"/>
      <c r="G67" s="77" t="s">
        <v>196</v>
      </c>
      <c r="H67" s="49">
        <v>1422</v>
      </c>
      <c r="I67" s="49">
        <v>9311</v>
      </c>
      <c r="J67" s="50">
        <v>0.21114810439265386</v>
      </c>
      <c r="K67" s="51">
        <v>44321084.240000002</v>
      </c>
      <c r="L67" s="52">
        <v>0.25459999999999999</v>
      </c>
      <c r="M67" s="51">
        <v>261592.54544787249</v>
      </c>
      <c r="N67" s="78">
        <f t="shared" si="10"/>
        <v>11284148.047504</v>
      </c>
      <c r="O67" s="79">
        <f t="shared" si="11"/>
        <v>5.0357041111863642E-2</v>
      </c>
      <c r="P67" s="79">
        <f t="shared" si="14"/>
        <v>5.1447333569010295E-2</v>
      </c>
      <c r="Q67" s="80">
        <f t="shared" si="12"/>
        <v>200151</v>
      </c>
      <c r="R67" s="81">
        <f t="shared" si="13"/>
        <v>0</v>
      </c>
      <c r="T67" s="82" t="str">
        <f>VLOOKUP(D67,[1]COMBO!$B$3:$B$68,1,FALSE)</f>
        <v>100699350A</v>
      </c>
    </row>
    <row r="68" spans="1:20" s="27" customFormat="1" ht="13.8" x14ac:dyDescent="0.3">
      <c r="A68" s="47" t="s">
        <v>120</v>
      </c>
      <c r="B68" s="48">
        <v>23</v>
      </c>
      <c r="C68" s="48">
        <v>2</v>
      </c>
      <c r="D68" s="47" t="s">
        <v>121</v>
      </c>
      <c r="E68" s="48"/>
      <c r="F68" s="48"/>
      <c r="G68" s="48" t="s">
        <v>197</v>
      </c>
      <c r="H68" s="49">
        <v>1678</v>
      </c>
      <c r="I68" s="49">
        <v>6207</v>
      </c>
      <c r="J68" s="50">
        <v>0.27098437248268087</v>
      </c>
      <c r="K68" s="51">
        <v>14877453.719999999</v>
      </c>
      <c r="L68" s="52">
        <v>0.18029999999999999</v>
      </c>
      <c r="M68" s="51">
        <v>933532.9396976562</v>
      </c>
      <c r="N68" s="68">
        <f t="shared" si="10"/>
        <v>2682404.9057159997</v>
      </c>
      <c r="O68" s="54">
        <f t="shared" si="11"/>
        <v>1.1970595701789283E-2</v>
      </c>
      <c r="P68" s="54">
        <f t="shared" si="14"/>
        <v>1.2229773959944292E-2</v>
      </c>
      <c r="Q68" s="55">
        <f t="shared" si="12"/>
        <v>47579</v>
      </c>
      <c r="R68" s="56">
        <f t="shared" si="13"/>
        <v>0</v>
      </c>
      <c r="T68" s="27" t="str">
        <f>VLOOKUP(D68,[1]COMBO!$B$3:$B$68,1,FALSE)</f>
        <v>100745350B</v>
      </c>
    </row>
    <row r="69" spans="1:20" s="27" customFormat="1" ht="13.8" x14ac:dyDescent="0.3">
      <c r="A69" s="47" t="s">
        <v>122</v>
      </c>
      <c r="B69" s="48">
        <v>25</v>
      </c>
      <c r="C69" s="48">
        <v>2</v>
      </c>
      <c r="D69" s="47" t="s">
        <v>123</v>
      </c>
      <c r="E69" s="48"/>
      <c r="F69" s="48"/>
      <c r="G69" s="48" t="s">
        <v>198</v>
      </c>
      <c r="H69" s="49">
        <v>31</v>
      </c>
      <c r="I69" s="49">
        <v>1062</v>
      </c>
      <c r="J69" s="50">
        <v>7.1563088512241052E-2</v>
      </c>
      <c r="K69" s="51">
        <v>6764718</v>
      </c>
      <c r="L69" s="52">
        <v>0.39400000000000002</v>
      </c>
      <c r="M69" s="51">
        <v>1108225.3914506198</v>
      </c>
      <c r="N69" s="68">
        <f t="shared" si="10"/>
        <v>2665298.892</v>
      </c>
      <c r="O69" s="54">
        <f t="shared" si="11"/>
        <v>1.1894257795521983E-2</v>
      </c>
      <c r="P69" s="54">
        <f t="shared" si="14"/>
        <v>1.21517832432346E-2</v>
      </c>
      <c r="Q69" s="55">
        <f t="shared" si="12"/>
        <v>47275</v>
      </c>
      <c r="R69" s="56">
        <f t="shared" si="13"/>
        <v>0</v>
      </c>
      <c r="T69" s="27" t="str">
        <f>VLOOKUP(D69,[1]COMBO!$B$3:$B$68,1,FALSE)</f>
        <v>100699630A</v>
      </c>
    </row>
    <row r="70" spans="1:20" s="27" customFormat="1" ht="13.8" x14ac:dyDescent="0.3">
      <c r="A70" s="47" t="s">
        <v>124</v>
      </c>
      <c r="B70" s="48">
        <v>25</v>
      </c>
      <c r="C70" s="48">
        <v>2</v>
      </c>
      <c r="D70" s="47" t="s">
        <v>125</v>
      </c>
      <c r="E70" s="48"/>
      <c r="F70" s="48"/>
      <c r="G70" s="48" t="s">
        <v>199</v>
      </c>
      <c r="H70" s="49">
        <v>22</v>
      </c>
      <c r="I70" s="49">
        <v>459</v>
      </c>
      <c r="J70" s="50">
        <v>0.24400871459694989</v>
      </c>
      <c r="K70" s="51">
        <v>8258144</v>
      </c>
      <c r="L70" s="52">
        <v>0.57420000000000004</v>
      </c>
      <c r="M70" s="51">
        <v>1724197.4496896002</v>
      </c>
      <c r="N70" s="68">
        <f t="shared" si="10"/>
        <v>4741826.2848000005</v>
      </c>
      <c r="O70" s="54">
        <f t="shared" si="11"/>
        <v>2.116104292178329E-2</v>
      </c>
      <c r="P70" s="54">
        <f t="shared" si="14"/>
        <v>2.1619205771973894E-2</v>
      </c>
      <c r="Q70" s="55">
        <f t="shared" si="12"/>
        <v>84108</v>
      </c>
      <c r="R70" s="56">
        <f t="shared" si="13"/>
        <v>0</v>
      </c>
      <c r="T70" s="27" t="str">
        <f>VLOOKUP(D70,[1]COMBO!$B$3:$B$68,1,FALSE)</f>
        <v>100699960A</v>
      </c>
    </row>
    <row r="71" spans="1:20" s="27" customFormat="1" ht="13.8" x14ac:dyDescent="0.3">
      <c r="A71" s="47" t="s">
        <v>126</v>
      </c>
      <c r="B71" s="48">
        <v>22</v>
      </c>
      <c r="C71" s="48">
        <v>2</v>
      </c>
      <c r="D71" s="47" t="s">
        <v>127</v>
      </c>
      <c r="E71" s="48"/>
      <c r="F71" s="48"/>
      <c r="G71" s="48" t="s">
        <v>200</v>
      </c>
      <c r="H71" s="49">
        <v>10</v>
      </c>
      <c r="I71" s="49">
        <v>238</v>
      </c>
      <c r="J71" s="50">
        <v>0.15126050420168066</v>
      </c>
      <c r="K71" s="51">
        <v>4695933</v>
      </c>
      <c r="L71" s="52">
        <v>0.53290000000000004</v>
      </c>
      <c r="M71" s="51">
        <v>1298433.7710610011</v>
      </c>
      <c r="N71" s="68">
        <f t="shared" si="10"/>
        <v>2502462.6957</v>
      </c>
      <c r="O71" s="54">
        <f t="shared" si="11"/>
        <v>1.1167579184335879E-2</v>
      </c>
      <c r="P71" s="54">
        <f t="shared" si="14"/>
        <v>1.1409371137962018E-2</v>
      </c>
      <c r="Q71" s="55">
        <f t="shared" si="12"/>
        <v>44387</v>
      </c>
      <c r="R71" s="56">
        <f t="shared" si="13"/>
        <v>0</v>
      </c>
      <c r="T71" s="27" t="str">
        <f>VLOOKUP(D71,[1]COMBO!$B$3:$B$68,1,FALSE)</f>
        <v>200226190A</v>
      </c>
    </row>
    <row r="72" spans="1:20" s="27" customFormat="1" ht="13.8" x14ac:dyDescent="0.3">
      <c r="A72" s="47" t="s">
        <v>128</v>
      </c>
      <c r="B72" s="48">
        <v>25</v>
      </c>
      <c r="C72" s="48">
        <v>2</v>
      </c>
      <c r="D72" s="47" t="s">
        <v>129</v>
      </c>
      <c r="E72" s="48"/>
      <c r="F72" s="48"/>
      <c r="G72" s="48" t="s">
        <v>201</v>
      </c>
      <c r="H72" s="49">
        <v>47</v>
      </c>
      <c r="I72" s="49">
        <v>720</v>
      </c>
      <c r="J72" s="50">
        <v>0.25277777777777777</v>
      </c>
      <c r="K72" s="51">
        <v>8067511</v>
      </c>
      <c r="L72" s="52">
        <v>0.46239999999999998</v>
      </c>
      <c r="M72" s="51">
        <v>884916.30876159947</v>
      </c>
      <c r="N72" s="68">
        <f t="shared" si="10"/>
        <v>3730417.0863999999</v>
      </c>
      <c r="O72" s="54">
        <f t="shared" si="11"/>
        <v>1.664749219820769E-2</v>
      </c>
      <c r="P72" s="54">
        <f t="shared" si="14"/>
        <v>1.7007931071766475E-2</v>
      </c>
      <c r="Q72" s="55">
        <f t="shared" si="12"/>
        <v>66168</v>
      </c>
      <c r="R72" s="56">
        <f t="shared" si="13"/>
        <v>0</v>
      </c>
      <c r="T72" s="27" t="str">
        <f>VLOOKUP(D72,[1]COMBO!$B$3:$B$68,1,FALSE)</f>
        <v>200521810B</v>
      </c>
    </row>
    <row r="73" spans="1:20" s="27" customFormat="1" ht="13.8" x14ac:dyDescent="0.3">
      <c r="A73" s="47" t="s">
        <v>130</v>
      </c>
      <c r="B73" s="48">
        <v>25</v>
      </c>
      <c r="C73" s="48">
        <v>2</v>
      </c>
      <c r="D73" s="47" t="s">
        <v>131</v>
      </c>
      <c r="E73" s="48"/>
      <c r="F73" s="48"/>
      <c r="G73" s="48" t="s">
        <v>202</v>
      </c>
      <c r="H73" s="49">
        <v>70</v>
      </c>
      <c r="I73" s="49">
        <v>985</v>
      </c>
      <c r="J73" s="50">
        <v>0.32284263959390863</v>
      </c>
      <c r="K73" s="51">
        <v>15652870</v>
      </c>
      <c r="L73" s="52">
        <v>0.34510000000000002</v>
      </c>
      <c r="M73" s="51">
        <v>1603456.135539006</v>
      </c>
      <c r="N73" s="68">
        <f t="shared" si="10"/>
        <v>5401805.4369999999</v>
      </c>
      <c r="O73" s="54">
        <f t="shared" si="11"/>
        <v>2.4106289400329769E-2</v>
      </c>
      <c r="P73" s="54">
        <f t="shared" si="14"/>
        <v>2.4628220493234706E-2</v>
      </c>
      <c r="Q73" s="55">
        <f t="shared" si="12"/>
        <v>95813</v>
      </c>
      <c r="R73" s="56">
        <f t="shared" si="13"/>
        <v>0</v>
      </c>
      <c r="T73" s="27" t="str">
        <f>VLOOKUP(D73,[1]COMBO!$B$3:$B$68,1,FALSE)</f>
        <v>200425410C</v>
      </c>
    </row>
    <row r="74" spans="1:20" s="27" customFormat="1" ht="13.8" x14ac:dyDescent="0.3">
      <c r="A74" s="47" t="s">
        <v>132</v>
      </c>
      <c r="B74" s="48">
        <v>25</v>
      </c>
      <c r="C74" s="48">
        <v>2</v>
      </c>
      <c r="D74" s="47" t="s">
        <v>133</v>
      </c>
      <c r="E74" s="48"/>
      <c r="F74" s="48"/>
      <c r="G74" s="48" t="s">
        <v>203</v>
      </c>
      <c r="H74" s="49">
        <v>35</v>
      </c>
      <c r="I74" s="49">
        <v>350</v>
      </c>
      <c r="J74" s="50">
        <v>0.4514285714285714</v>
      </c>
      <c r="K74" s="51">
        <v>5893639</v>
      </c>
      <c r="L74" s="52">
        <v>0.62549999999999994</v>
      </c>
      <c r="M74" s="51">
        <v>1378477.2672010036</v>
      </c>
      <c r="N74" s="68">
        <f t="shared" si="10"/>
        <v>3686471.1944999998</v>
      </c>
      <c r="O74" s="54">
        <f t="shared" si="11"/>
        <v>1.6451377695297094E-2</v>
      </c>
      <c r="P74" s="54">
        <f t="shared" si="14"/>
        <v>1.6807570446396351E-2</v>
      </c>
      <c r="Q74" s="55">
        <f t="shared" si="12"/>
        <v>65388</v>
      </c>
      <c r="R74" s="56">
        <f t="shared" si="13"/>
        <v>0</v>
      </c>
      <c r="T74" s="27" t="str">
        <f>VLOOKUP(D74,[1]COMBO!$B$3:$B$68,1,FALSE)</f>
        <v>200318440B</v>
      </c>
    </row>
    <row r="75" spans="1:20" s="27" customFormat="1" ht="13.8" x14ac:dyDescent="0.3">
      <c r="A75" s="47" t="s">
        <v>134</v>
      </c>
      <c r="B75" s="48">
        <v>25</v>
      </c>
      <c r="C75" s="48">
        <v>2</v>
      </c>
      <c r="D75" s="47" t="s">
        <v>135</v>
      </c>
      <c r="E75" s="48"/>
      <c r="F75" s="48"/>
      <c r="G75" s="48" t="s">
        <v>204</v>
      </c>
      <c r="H75" s="49">
        <v>14</v>
      </c>
      <c r="I75" s="49">
        <v>423</v>
      </c>
      <c r="J75" s="50">
        <v>0.26004728132387706</v>
      </c>
      <c r="K75" s="51">
        <v>6071455</v>
      </c>
      <c r="L75" s="52">
        <v>0.48359999999999997</v>
      </c>
      <c r="M75" s="51">
        <v>1072376.5601071999</v>
      </c>
      <c r="N75" s="68">
        <f t="shared" si="10"/>
        <v>2936155.6379999998</v>
      </c>
      <c r="O75" s="54">
        <f t="shared" si="11"/>
        <v>1.3102992760388435E-2</v>
      </c>
      <c r="P75" s="54">
        <f t="shared" si="14"/>
        <v>1.3386688820706264E-2</v>
      </c>
      <c r="Q75" s="55">
        <f t="shared" si="12"/>
        <v>52080</v>
      </c>
      <c r="R75" s="56">
        <f t="shared" si="13"/>
        <v>0</v>
      </c>
      <c r="T75" s="27" t="str">
        <f>VLOOKUP(D75,[1]COMBO!$B$3:$B$68,1,FALSE)</f>
        <v>200490030A</v>
      </c>
    </row>
    <row r="76" spans="1:20" s="27" customFormat="1" ht="13.8" x14ac:dyDescent="0.3">
      <c r="A76" s="47" t="s">
        <v>136</v>
      </c>
      <c r="B76" s="48">
        <v>36</v>
      </c>
      <c r="C76" s="48">
        <v>2</v>
      </c>
      <c r="D76" s="47" t="s">
        <v>137</v>
      </c>
      <c r="E76" s="48"/>
      <c r="F76" s="48"/>
      <c r="G76" s="48" t="s">
        <v>205</v>
      </c>
      <c r="H76" s="49">
        <v>870</v>
      </c>
      <c r="I76" s="49">
        <v>4723</v>
      </c>
      <c r="J76" s="50">
        <v>0.24327757781071352</v>
      </c>
      <c r="K76" s="51">
        <v>36326272</v>
      </c>
      <c r="L76" s="52">
        <v>0.21060000000000001</v>
      </c>
      <c r="M76" s="51">
        <v>1833873.2462274497</v>
      </c>
      <c r="N76" s="68">
        <f t="shared" si="10"/>
        <v>7650312.8832</v>
      </c>
      <c r="O76" s="54">
        <f t="shared" si="11"/>
        <v>3.4140558840251772E-2</v>
      </c>
      <c r="P76" s="54">
        <f t="shared" si="14"/>
        <v>3.4879744323839064E-2</v>
      </c>
      <c r="Q76" s="55">
        <f t="shared" si="12"/>
        <v>135696</v>
      </c>
      <c r="R76" s="56">
        <f t="shared" si="13"/>
        <v>0</v>
      </c>
      <c r="T76" s="27" t="str">
        <f>VLOOKUP(D76,[1]COMBO!$B$3:$B$68,1,FALSE)</f>
        <v>200106410A</v>
      </c>
    </row>
    <row r="77" spans="1:20" s="27" customFormat="1" ht="13.8" x14ac:dyDescent="0.3">
      <c r="A77" s="47" t="s">
        <v>138</v>
      </c>
      <c r="B77" s="48">
        <v>26</v>
      </c>
      <c r="C77" s="48">
        <v>2</v>
      </c>
      <c r="D77" s="47" t="s">
        <v>139</v>
      </c>
      <c r="E77" s="48"/>
      <c r="F77" s="48"/>
      <c r="G77" s="48" t="s">
        <v>206</v>
      </c>
      <c r="H77" s="49">
        <v>67</v>
      </c>
      <c r="I77" s="49">
        <v>1753</v>
      </c>
      <c r="J77" s="50">
        <v>0.24529378208784941</v>
      </c>
      <c r="K77" s="51">
        <v>10943235</v>
      </c>
      <c r="L77" s="52">
        <v>0.51129999999999998</v>
      </c>
      <c r="M77" s="51">
        <v>2438289.6066381037</v>
      </c>
      <c r="N77" s="68">
        <f t="shared" si="10"/>
        <v>5595276.0554999998</v>
      </c>
      <c r="O77" s="54">
        <f t="shared" si="11"/>
        <v>2.4969678275478142E-2</v>
      </c>
      <c r="P77" s="54">
        <f t="shared" si="14"/>
        <v>2.5510302809406898E-2</v>
      </c>
      <c r="Q77" s="55">
        <f t="shared" si="12"/>
        <v>99245</v>
      </c>
      <c r="R77" s="56">
        <f t="shared" si="13"/>
        <v>0</v>
      </c>
      <c r="T77" s="27" t="str">
        <f>VLOOKUP(D77,[1]COMBO!$B$3:$B$68,1,FALSE)</f>
        <v>200417790W</v>
      </c>
    </row>
    <row r="78" spans="1:20" s="27" customFormat="1" ht="13.8" x14ac:dyDescent="0.3">
      <c r="A78" s="47" t="s">
        <v>140</v>
      </c>
      <c r="B78" s="48">
        <v>12</v>
      </c>
      <c r="C78" s="48">
        <v>0</v>
      </c>
      <c r="D78" s="47" t="s">
        <v>141</v>
      </c>
      <c r="E78" s="48"/>
      <c r="F78" s="48"/>
      <c r="G78" s="48" t="s">
        <v>207</v>
      </c>
      <c r="H78" s="49">
        <v>56</v>
      </c>
      <c r="I78" s="49">
        <v>492</v>
      </c>
      <c r="J78" s="50">
        <v>0.22357723577235772</v>
      </c>
      <c r="K78" s="51">
        <v>9894869</v>
      </c>
      <c r="L78" s="52">
        <v>0.1943</v>
      </c>
      <c r="M78" s="51">
        <v>1860809.1904258006</v>
      </c>
      <c r="N78" s="68">
        <f t="shared" si="10"/>
        <v>1922573.0467000001</v>
      </c>
      <c r="O78" s="54">
        <f t="shared" si="11"/>
        <v>8.5797429762229926E-3</v>
      </c>
      <c r="P78" s="54">
        <f t="shared" si="14"/>
        <v>8.7655050632060791E-3</v>
      </c>
      <c r="Q78" s="55">
        <f t="shared" si="12"/>
        <v>34101</v>
      </c>
      <c r="R78" s="56">
        <f t="shared" si="13"/>
        <v>0</v>
      </c>
      <c r="T78" s="27" t="str">
        <f>VLOOKUP(D78,[1]COMBO!$B$3:$B$68,1,FALSE)</f>
        <v>100700530A</v>
      </c>
    </row>
    <row r="79" spans="1:20" s="27" customFormat="1" ht="13.8" x14ac:dyDescent="0.3">
      <c r="A79" s="47" t="s">
        <v>142</v>
      </c>
      <c r="B79" s="48">
        <v>25</v>
      </c>
      <c r="C79" s="48">
        <v>2</v>
      </c>
      <c r="D79" s="47" t="s">
        <v>143</v>
      </c>
      <c r="E79" s="48"/>
      <c r="F79" s="48"/>
      <c r="G79" s="48" t="s">
        <v>208</v>
      </c>
      <c r="H79" s="49">
        <v>332</v>
      </c>
      <c r="I79" s="49">
        <v>2248</v>
      </c>
      <c r="J79" s="50">
        <v>0.24154804270462635</v>
      </c>
      <c r="K79" s="51">
        <v>14882123</v>
      </c>
      <c r="L79" s="52">
        <v>0.4365</v>
      </c>
      <c r="M79" s="51">
        <v>1313890.9208482737</v>
      </c>
      <c r="N79" s="68">
        <f t="shared" si="10"/>
        <v>6496046.6895000003</v>
      </c>
      <c r="O79" s="54">
        <f t="shared" si="11"/>
        <v>2.8989489399697747E-2</v>
      </c>
      <c r="P79" s="54">
        <f t="shared" si="14"/>
        <v>2.9617147834966235E-2</v>
      </c>
      <c r="Q79" s="55">
        <f t="shared" si="12"/>
        <v>115222</v>
      </c>
      <c r="R79" s="56">
        <f t="shared" si="13"/>
        <v>0</v>
      </c>
      <c r="T79" s="27" t="str">
        <f>VLOOKUP(D79,[1]COMBO!$B$3:$B$68,1,FALSE)</f>
        <v>100699870E</v>
      </c>
    </row>
    <row r="80" spans="1:20" s="57" customFormat="1" ht="13.8" x14ac:dyDescent="0.3">
      <c r="A80" s="25" t="s">
        <v>144</v>
      </c>
      <c r="B80" s="26">
        <f>SUM(B49:B79)</f>
        <v>1302</v>
      </c>
      <c r="H80" s="26">
        <f>SUM(H49:H79)</f>
        <v>19685</v>
      </c>
      <c r="I80" s="26"/>
      <c r="K80" s="26"/>
      <c r="L80" s="58"/>
      <c r="N80" s="59">
        <f>SUM(N49:N79)</f>
        <v>224082825.32798699</v>
      </c>
      <c r="O80" s="71">
        <f>SUM(O49:O79)</f>
        <v>1.0000000000000002</v>
      </c>
      <c r="P80" s="71">
        <f>SUM(P49:P79)</f>
        <v>1</v>
      </c>
      <c r="Q80" s="59">
        <f>SUM(Q49:Q79)</f>
        <v>3979136</v>
      </c>
    </row>
    <row r="81" spans="1:20" s="27" customFormat="1" ht="13.8" x14ac:dyDescent="0.3">
      <c r="A81" s="25" t="s">
        <v>80</v>
      </c>
      <c r="B81" s="60">
        <f>H80/B10</f>
        <v>0.27932287084598573</v>
      </c>
      <c r="L81" s="28"/>
      <c r="Q81" s="62">
        <f>Q80-B83</f>
        <v>0</v>
      </c>
    </row>
    <row r="82" spans="1:20" s="27" customFormat="1" ht="13.8" x14ac:dyDescent="0.3">
      <c r="A82" s="25" t="s">
        <v>50</v>
      </c>
      <c r="B82" s="26">
        <f>COUNT(B49:B79)</f>
        <v>31</v>
      </c>
      <c r="L82" s="28"/>
      <c r="Q82" s="62"/>
    </row>
    <row r="83" spans="1:20" s="27" customFormat="1" ht="13.8" x14ac:dyDescent="0.3">
      <c r="A83" s="25" t="s">
        <v>52</v>
      </c>
      <c r="B83" s="63">
        <f>ROUND((B2-B26)*B81,0)</f>
        <v>3979136</v>
      </c>
      <c r="L83" s="28"/>
    </row>
    <row r="84" spans="1:20" s="27" customFormat="1" ht="13.8" x14ac:dyDescent="0.3">
      <c r="A84" s="25" t="s">
        <v>53</v>
      </c>
      <c r="B84" s="70">
        <v>-4415.5</v>
      </c>
      <c r="L84" s="28"/>
      <c r="Q84" s="29"/>
    </row>
    <row r="85" spans="1:20" s="27" customFormat="1" ht="13.8" x14ac:dyDescent="0.3">
      <c r="B85" s="30"/>
      <c r="L85" s="28"/>
    </row>
    <row r="86" spans="1:20" s="46" customFormat="1" ht="13.8" x14ac:dyDescent="0.3">
      <c r="A86" s="39" t="s">
        <v>145</v>
      </c>
      <c r="B86" s="66"/>
      <c r="C86" s="44"/>
      <c r="D86" s="44"/>
      <c r="E86" s="44"/>
      <c r="F86" s="44"/>
      <c r="G86" s="44"/>
      <c r="H86" s="44"/>
      <c r="I86" s="44"/>
      <c r="J86" s="44"/>
      <c r="K86" s="44"/>
      <c r="L86" s="67"/>
      <c r="M86" s="44"/>
      <c r="N86" s="44"/>
      <c r="O86" s="44"/>
      <c r="P86" s="44"/>
      <c r="Q86" s="44"/>
      <c r="R86" s="44"/>
    </row>
    <row r="87" spans="1:20" s="27" customFormat="1" ht="13.8" x14ac:dyDescent="0.3">
      <c r="A87" s="47">
        <v>45</v>
      </c>
      <c r="B87" s="48">
        <v>15</v>
      </c>
      <c r="C87" s="48">
        <v>1</v>
      </c>
      <c r="D87" s="47" t="s">
        <v>146</v>
      </c>
      <c r="E87" s="48"/>
      <c r="F87" s="48"/>
      <c r="G87" s="48" t="s">
        <v>209</v>
      </c>
      <c r="H87" s="49">
        <v>901</v>
      </c>
      <c r="I87" s="49">
        <v>4436</v>
      </c>
      <c r="J87" s="50">
        <v>0.28088367899008115</v>
      </c>
      <c r="K87" s="51">
        <v>2715317.8</v>
      </c>
      <c r="L87" s="52">
        <v>1.6822633588809603</v>
      </c>
      <c r="M87" s="51">
        <v>3986598.9188399389</v>
      </c>
      <c r="N87" s="68">
        <f>L87*K87</f>
        <v>4567879.6426572595</v>
      </c>
      <c r="O87" s="54">
        <f>N87/$N$92</f>
        <v>0.10933728923280818</v>
      </c>
      <c r="P87" s="54"/>
      <c r="Q87" s="55">
        <f>ROUND(O87*($B$92+$B$93),0)</f>
        <v>357888</v>
      </c>
      <c r="R87" s="56">
        <f>+IF(Q87&gt;M87,1,0)</f>
        <v>0</v>
      </c>
      <c r="T87" s="27" t="str">
        <f>VLOOKUP(D87,[1]COMBO!$B$3:$B$68,1,FALSE)</f>
        <v>100700640C</v>
      </c>
    </row>
    <row r="88" spans="1:20" s="27" customFormat="1" ht="12" customHeight="1" x14ac:dyDescent="0.3">
      <c r="A88" s="47" t="s">
        <v>147</v>
      </c>
      <c r="B88" s="48">
        <v>182</v>
      </c>
      <c r="C88" s="48">
        <v>0</v>
      </c>
      <c r="D88" s="47" t="s">
        <v>148</v>
      </c>
      <c r="E88" s="48"/>
      <c r="F88" s="48"/>
      <c r="G88" s="48" t="s">
        <v>210</v>
      </c>
      <c r="H88" s="49">
        <v>6605</v>
      </c>
      <c r="I88" s="49">
        <v>42433</v>
      </c>
      <c r="J88" s="50">
        <v>0.20809275799495675</v>
      </c>
      <c r="K88" s="51">
        <v>20821896</v>
      </c>
      <c r="L88" s="52">
        <v>0.87944991232764058</v>
      </c>
      <c r="M88" s="51">
        <v>15448264.157122046</v>
      </c>
      <c r="N88" s="68">
        <f>L88*K88</f>
        <v>18311814.611695249</v>
      </c>
      <c r="O88" s="54">
        <f>N88/$N$92</f>
        <v>0.43831368757600914</v>
      </c>
      <c r="P88" s="54"/>
      <c r="Q88" s="55">
        <f t="shared" ref="Q88:Q91" si="15">ROUND(O88*($B$92+$B$93),0)</f>
        <v>1434709</v>
      </c>
      <c r="R88" s="56">
        <f>+IF(Q88&gt;M88,1,0)</f>
        <v>0</v>
      </c>
      <c r="T88" s="27" t="str">
        <f>VLOOKUP(D88,[1]COMBO!$B$3:$B$68,1,FALSE)</f>
        <v>100690030B</v>
      </c>
    </row>
    <row r="89" spans="1:20" s="27" customFormat="1" ht="13.8" x14ac:dyDescent="0.3">
      <c r="A89" s="47" t="s">
        <v>149</v>
      </c>
      <c r="B89" s="48">
        <v>30</v>
      </c>
      <c r="C89" s="48">
        <v>0</v>
      </c>
      <c r="D89" s="47" t="s">
        <v>150</v>
      </c>
      <c r="E89" s="48"/>
      <c r="F89" s="48"/>
      <c r="G89" s="48" t="s">
        <v>211</v>
      </c>
      <c r="H89" s="49">
        <v>768</v>
      </c>
      <c r="I89" s="49">
        <v>4403</v>
      </c>
      <c r="J89" s="50">
        <v>0.21962298432886668</v>
      </c>
      <c r="K89" s="51">
        <v>3199143.56</v>
      </c>
      <c r="L89" s="52">
        <v>2.0884299010972245</v>
      </c>
      <c r="M89" s="51">
        <v>6248500.7336126296</v>
      </c>
      <c r="N89" s="68">
        <f>L89*K89</f>
        <v>6681187.0686066225</v>
      </c>
      <c r="O89" s="54">
        <f>N89/$N$92</f>
        <v>0.15992165733022395</v>
      </c>
      <c r="P89" s="54"/>
      <c r="Q89" s="55">
        <f t="shared" si="15"/>
        <v>523463</v>
      </c>
      <c r="R89" s="56">
        <f>+IF(Q89&gt;M89,1,0)</f>
        <v>0</v>
      </c>
      <c r="T89" s="27" t="str">
        <f>VLOOKUP(D89,[1]COMBO!$B$3:$B$68,1,FALSE)</f>
        <v>100700660B</v>
      </c>
    </row>
    <row r="90" spans="1:20" s="27" customFormat="1" ht="13.8" x14ac:dyDescent="0.3">
      <c r="A90" s="47" t="s">
        <v>151</v>
      </c>
      <c r="B90" s="48">
        <v>28</v>
      </c>
      <c r="C90" s="48">
        <v>0</v>
      </c>
      <c r="D90" s="47" t="s">
        <v>152</v>
      </c>
      <c r="E90" s="48"/>
      <c r="F90" s="48"/>
      <c r="G90" s="48" t="s">
        <v>212</v>
      </c>
      <c r="H90" s="49">
        <v>597</v>
      </c>
      <c r="I90" s="49">
        <v>1192</v>
      </c>
      <c r="J90" s="50">
        <v>0.81124161073825507</v>
      </c>
      <c r="K90" s="51">
        <v>3250514</v>
      </c>
      <c r="L90" s="52">
        <v>1</v>
      </c>
      <c r="M90" s="51">
        <v>889553.85199999996</v>
      </c>
      <c r="N90" s="68">
        <f>L90*K90</f>
        <v>3250514</v>
      </c>
      <c r="O90" s="54">
        <f>N90/$N$92</f>
        <v>7.7804674635986032E-2</v>
      </c>
      <c r="P90" s="54"/>
      <c r="Q90" s="55">
        <f t="shared" si="15"/>
        <v>254674</v>
      </c>
      <c r="R90" s="56">
        <f>+IF(Q90&gt;M90,1,0)</f>
        <v>0</v>
      </c>
      <c r="T90" s="27" t="str">
        <f>VLOOKUP(D90,[1]COMBO!$B$3:$B$68,1,FALSE)</f>
        <v>100704080B</v>
      </c>
    </row>
    <row r="91" spans="1:20" s="27" customFormat="1" ht="13.8" x14ac:dyDescent="0.3">
      <c r="A91" s="47" t="s">
        <v>153</v>
      </c>
      <c r="B91" s="48">
        <v>0</v>
      </c>
      <c r="C91" s="48">
        <v>0</v>
      </c>
      <c r="D91" s="47" t="s">
        <v>154</v>
      </c>
      <c r="E91" s="48"/>
      <c r="F91" s="48"/>
      <c r="G91" s="48" t="s">
        <v>213</v>
      </c>
      <c r="H91" s="49">
        <v>2044</v>
      </c>
      <c r="I91" s="49">
        <v>13673</v>
      </c>
      <c r="J91" s="50">
        <v>0.21714327506765158</v>
      </c>
      <c r="K91" s="51">
        <v>6347789.6199999992</v>
      </c>
      <c r="L91" s="52">
        <v>1.4125357930764564</v>
      </c>
      <c r="M91" s="51">
        <v>9595011.6745517701</v>
      </c>
      <c r="N91" s="68">
        <f>L91*K91</f>
        <v>8966480.045169197</v>
      </c>
      <c r="O91" s="54">
        <f>N91/$N$92</f>
        <v>0.21462269122497266</v>
      </c>
      <c r="P91" s="54"/>
      <c r="Q91" s="55">
        <f t="shared" si="15"/>
        <v>702513</v>
      </c>
      <c r="R91" s="56">
        <f>+IF(Q91&gt;M91,1,0)</f>
        <v>0</v>
      </c>
      <c r="T91" s="27" t="str">
        <f>VLOOKUP(D91,[1]COMBO!$B$3:$B$68,1,FALSE)</f>
        <v>100707460F</v>
      </c>
    </row>
    <row r="92" spans="1:20" s="57" customFormat="1" ht="13.8" x14ac:dyDescent="0.3">
      <c r="A92" s="25" t="s">
        <v>52</v>
      </c>
      <c r="B92" s="26">
        <f>C2</f>
        <v>3273248</v>
      </c>
      <c r="H92" s="72">
        <f>SUM(H87:H91)</f>
        <v>10915</v>
      </c>
      <c r="L92" s="58"/>
      <c r="N92" s="59">
        <f>SUM(N87:N91)</f>
        <v>41777875.36812833</v>
      </c>
      <c r="O92" s="73">
        <f>SUM(O87:O91)</f>
        <v>1</v>
      </c>
      <c r="P92" s="73"/>
      <c r="Q92" s="74">
        <f>SUM(Q87:Q91)</f>
        <v>3273247</v>
      </c>
    </row>
    <row r="93" spans="1:20" s="27" customFormat="1" ht="13.8" x14ac:dyDescent="0.3">
      <c r="A93" s="25" t="s">
        <v>53</v>
      </c>
      <c r="B93" s="70"/>
      <c r="L93" s="28"/>
      <c r="Q93" s="62"/>
    </row>
    <row r="94" spans="1:20" s="27" customFormat="1" ht="13.8" x14ac:dyDescent="0.3">
      <c r="B94" s="30"/>
      <c r="L94" s="28"/>
      <c r="Q94" s="62"/>
    </row>
    <row r="95" spans="1:20" s="27" customFormat="1" ht="13.8" x14ac:dyDescent="0.3">
      <c r="B95" s="30"/>
      <c r="L95" s="28"/>
      <c r="Q95" s="62"/>
    </row>
    <row r="96" spans="1:20" s="46" customFormat="1" ht="13.8" x14ac:dyDescent="0.3">
      <c r="A96" s="39" t="s">
        <v>155</v>
      </c>
      <c r="B96" s="66"/>
      <c r="C96" s="44"/>
      <c r="D96" s="44"/>
      <c r="E96" s="44"/>
      <c r="F96" s="44"/>
      <c r="G96" s="44"/>
      <c r="H96" s="44"/>
      <c r="I96" s="44"/>
      <c r="J96" s="44"/>
      <c r="K96" s="44"/>
      <c r="L96" s="67"/>
      <c r="M96" s="44"/>
      <c r="N96" s="44"/>
      <c r="O96" s="44"/>
      <c r="P96" s="44"/>
      <c r="Q96" s="44"/>
      <c r="R96" s="44"/>
    </row>
    <row r="97" spans="1:18" s="27" customFormat="1" ht="13.8" x14ac:dyDescent="0.3">
      <c r="A97" s="47" t="s">
        <v>156</v>
      </c>
      <c r="B97" s="48">
        <f>IFERROR(VLOOKUP($D97,[1]COMBO!$B:$BZ,2,FALSE),"")</f>
        <v>944</v>
      </c>
      <c r="C97" s="48">
        <v>2</v>
      </c>
      <c r="D97" s="47" t="s">
        <v>157</v>
      </c>
      <c r="E97" s="48"/>
      <c r="F97" s="48"/>
      <c r="G97" s="48" t="str">
        <f>IFERROR(VLOOKUP($D97,[1]COMBO!$B:$BZ,5,FALSE),"")</f>
        <v>37-0093</v>
      </c>
      <c r="H97" s="49">
        <f>IFERROR(VLOOKUP($D97,[1]COMBO!$B:$BZ,11,FALSE),"")</f>
        <v>85175</v>
      </c>
      <c r="I97" s="49">
        <f>IFERROR(VLOOKUP($D97,[1]COMBO!$B:$BZ,14,FALSE),"")</f>
        <v>221858</v>
      </c>
      <c r="J97" s="50">
        <f>IFERROR(VLOOKUP($D97,[1]COMBO!$B:$BZ,15,FALSE),"")</f>
        <v>0.46397695823454643</v>
      </c>
      <c r="K97" s="51">
        <f>IFERROR(VLOOKUP($D97,[1]COMBO!$B:$BZ,40,FALSE),"")</f>
        <v>3553943352.25</v>
      </c>
      <c r="L97" s="52">
        <f>IFERROR(VLOOKUP($D97,[1]COMBO!$B:$BZ,67,FALSE),"")</f>
        <v>0.13339999999999999</v>
      </c>
      <c r="M97" s="51">
        <f>IFERROR(VLOOKUP($D97,[1]COMBO!$B:$BZ,77,FALSE),"")</f>
        <v>42653697.942760773</v>
      </c>
      <c r="N97" s="68">
        <f>L97*K97</f>
        <v>474096043.19014996</v>
      </c>
      <c r="O97" s="54">
        <f>N97/$N$98</f>
        <v>1</v>
      </c>
      <c r="P97" s="54"/>
      <c r="Q97" s="55">
        <f>ROUND(O97*($B$98+$B$99),0)</f>
        <v>26606491</v>
      </c>
      <c r="R97" s="56">
        <f>+IF(Q97&gt;M97,1,0)</f>
        <v>0</v>
      </c>
    </row>
    <row r="98" spans="1:18" s="57" customFormat="1" ht="13.8" x14ac:dyDescent="0.3">
      <c r="A98" s="25" t="s">
        <v>52</v>
      </c>
      <c r="B98" s="26">
        <f>D2</f>
        <v>26606490.871560864</v>
      </c>
      <c r="H98" s="72">
        <f>SUM(H93:H97)</f>
        <v>85175</v>
      </c>
      <c r="L98" s="58"/>
      <c r="N98" s="59">
        <f>SUM(N97)</f>
        <v>474096043.19014996</v>
      </c>
      <c r="O98" s="73">
        <f>SUM(O97)</f>
        <v>1</v>
      </c>
      <c r="P98" s="73"/>
      <c r="Q98" s="74">
        <f>SUM(Q97)</f>
        <v>26606491</v>
      </c>
    </row>
    <row r="99" spans="1:18" s="27" customFormat="1" ht="13.8" x14ac:dyDescent="0.3">
      <c r="A99" s="25" t="s">
        <v>53</v>
      </c>
      <c r="B99" s="70"/>
      <c r="L99" s="28"/>
      <c r="Q99" s="62"/>
    </row>
  </sheetData>
  <conditionalFormatting sqref="N14:N22 N87:N91 N49:N79 N30:N41">
    <cfRule type="cellIs" dxfId="5" priority="6" operator="lessThan">
      <formula>0</formula>
    </cfRule>
  </conditionalFormatting>
  <conditionalFormatting sqref="R14:R22 R87:R91 R49:R79 R30:R41">
    <cfRule type="cellIs" dxfId="4" priority="5" operator="equal">
      <formula>1</formula>
    </cfRule>
  </conditionalFormatting>
  <conditionalFormatting sqref="N97">
    <cfRule type="cellIs" dxfId="3" priority="4" operator="lessThan">
      <formula>0</formula>
    </cfRule>
  </conditionalFormatting>
  <conditionalFormatting sqref="R97">
    <cfRule type="cellIs" dxfId="2" priority="3" operator="equal">
      <formula>1</formula>
    </cfRule>
  </conditionalFormatting>
  <conditionalFormatting sqref="J14:J22 J97 J49:J79 J30:J41">
    <cfRule type="cellIs" dxfId="1" priority="2" operator="lessThan">
      <formula>0.01</formula>
    </cfRule>
  </conditionalFormatting>
  <conditionalFormatting sqref="J87:J91">
    <cfRule type="cellIs" dxfId="0" priority="1" operator="lessThan">
      <formula>0.01</formula>
    </cfRule>
  </conditionalFormatting>
  <pageMargins left="0.25" right="0.25" top="0.75" bottom="0.75" header="0.3" footer="0.3"/>
  <pageSetup scale="49" fitToHeight="0" orientation="landscape" r:id="rId1"/>
  <rowBreaks count="1" manualBreakCount="1"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8E70D7-9B20-4149-95E8-DF8790351AEB}"/>
</file>

<file path=customXml/itemProps2.xml><?xml version="1.0" encoding="utf-8"?>
<ds:datastoreItem xmlns:ds="http://schemas.openxmlformats.org/officeDocument/2006/customXml" ds:itemID="{AF1A1421-A709-441E-BBCB-95A2F645684E}"/>
</file>

<file path=customXml/itemProps3.xml><?xml version="1.0" encoding="utf-8"?>
<ds:datastoreItem xmlns:ds="http://schemas.openxmlformats.org/officeDocument/2006/customXml" ds:itemID="{557F553B-F781-48C9-A45D-31C1DD4749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2023-03-02T20:52:39Z</dcterms:created>
  <dcterms:modified xsi:type="dcterms:W3CDTF">2023-03-02T21:19:11Z</dcterms:modified>
</cp:coreProperties>
</file>